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в)" sheetId="1" r:id="rId1"/>
  </sheets>
  <definedNames>
    <definedName name="_xlfn.AGGREGATE" hidden="1">#NAME?</definedName>
    <definedName name="_xlnm.Print_Titles" localSheetId="0">' дод 1 (в)'!$10:$10</definedName>
    <definedName name="_xlnm.Print_Area" localSheetId="0">' дод 1 (в)'!$A$1:$L$177</definedName>
  </definedNames>
  <calcPr fullCalcOnLoad="1"/>
</workbook>
</file>

<file path=xl/sharedStrings.xml><?xml version="1.0" encoding="utf-8"?>
<sst xmlns="http://schemas.openxmlformats.org/spreadsheetml/2006/main" count="218" uniqueCount="207">
  <si>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</si>
  <si>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</si>
  <si>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</si>
  <si>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</si>
  <si>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</si>
  <si>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</si>
  <si>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</si>
  <si>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</si>
  <si>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</si>
  <si>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</si>
  <si>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</si>
  <si>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</si>
  <si>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</si>
  <si>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</si>
  <si>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</si>
  <si>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</si>
  <si>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</si>
  <si>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</si>
  <si>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</si>
  <si>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</si>
  <si>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</si>
  <si>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</si>
  <si>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</si>
  <si>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</si>
  <si>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</si>
  <si>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</si>
  <si>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</si>
  <si>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</si>
  <si>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</si>
  <si>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</si>
  <si>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</si>
  <si>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</si>
  <si>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</si>
  <si>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</si>
  <si>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</si>
  <si>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</si>
  <si>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</si>
  <si>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</si>
  <si>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</si>
  <si>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</si>
  <si>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</si>
  <si>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</si>
  <si>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</si>
  <si>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</si>
  <si>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</si>
  <si>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</si>
  <si>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</si>
  <si>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</si>
  <si>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</si>
  <si>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</si>
  <si>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</si>
  <si>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</si>
  <si>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</si>
  <si>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</si>
  <si>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</si>
  <si>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</si>
  <si>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</si>
  <si>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</si>
  <si>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</si>
  <si>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</si>
  <si>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</si>
  <si>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</si>
  <si>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</si>
  <si>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</si>
  <si>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</si>
  <si>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</si>
  <si>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</si>
  <si>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</si>
  <si>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</si>
  <si>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</si>
  <si>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</si>
  <si>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</si>
  <si>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</si>
  <si>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</si>
  <si>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</si>
  <si>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</si>
  <si>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</si>
  <si>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</si>
  <si>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</si>
  <si>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</si>
  <si>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</si>
  <si>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</si>
  <si>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</si>
  <si>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</si>
  <si>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</si>
  <si>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</si>
  <si>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</si>
  <si>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</si>
  <si>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</si>
  <si>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</si>
  <si>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</si>
  <si>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</si>
  <si>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</si>
  <si>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</si>
  <si>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</si>
  <si>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</si>
  <si>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</si>
  <si>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</si>
  <si>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</si>
  <si>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</si>
  <si>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</si>
  <si>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</si>
  <si>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</si>
  <si>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</si>
  <si>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</si>
  <si>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</si>
  <si>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</si>
  <si>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</si>
  <si>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</si>
  <si>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</si>
  <si>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</si>
  <si>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</si>
  <si>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</si>
  <si>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</si>
  <si>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</si>
  <si>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</si>
  <si>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</si>
  <si>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</si>
  <si>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</si>
  <si>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</si>
  <si>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</si>
  <si>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</si>
  <si>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</si>
  <si>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</si>
  <si>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</si>
  <si>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</si>
  <si>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</si>
  <si>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</si>
  <si>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</si>
  <si>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</si>
  <si>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</si>
  <si>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</si>
  <si>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</si>
  <si>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</si>
  <si>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</si>
  <si>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</si>
  <si>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</si>
  <si>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</si>
  <si>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</si>
  <si>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</si>
  <si>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</si>
  <si>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</si>
  <si>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</si>
  <si>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</si>
  <si>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</si>
  <si>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</si>
  <si>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</si>
  <si>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</si>
  <si>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Субвенція з державного бюджету місцевим бюджетам на проведення виборів депутатів місцевих рад та сільських, селещних, міських голів</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</si>
  <si>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</si>
  <si>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</si>
  <si>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</si>
  <si>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</si>
  <si>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</si>
  <si>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</si>
  <si>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</si>
  <si>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</si>
  <si>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</si>
  <si>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</si>
  <si>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</si>
  <si>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відшкодування витрат за лікування мешканців районів області у туберкульозному відділенні  комунальної установи «Сумська міська дитяча клінічна лікарня Святої Зінаїди»</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</si>
  <si>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</si>
  <si>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</si>
  <si>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</si>
  <si>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</si>
  <si>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</si>
  <si>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</si>
  <si>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</si>
  <si>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</si>
  <si>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 xml:space="preserve">Затверджено по бюджету з урахуванням змін </t>
  </si>
  <si>
    <t xml:space="preserve">Фактично надійшло </t>
  </si>
  <si>
    <t>% виконання</t>
  </si>
  <si>
    <t>Разом</t>
  </si>
  <si>
    <t>Пальне</t>
  </si>
  <si>
    <t>Єдиний податок з фізичних осіб, нарахований до 1 січня 2011 року</t>
  </si>
  <si>
    <t>18040000 </t>
  </si>
  <si>
    <t>Збір за провадження деяких видів підприємницької діяльності, що справлявся до 1 січня 2015 року</t>
  </si>
  <si>
    <t xml:space="preserve">Збір за провадження торговельної діяльності (роздрібна торгівля), сплачений фізичними особами, що справлявся до 1 січня 2015 року </t>
  </si>
  <si>
    <t xml:space="preserve">Збір за провадження торговельної діяльності (роздрібна торгівля), сплачений юридичними особами,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</si>
  <si>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t>
  </si>
  <si>
    <t xml:space="preserve">Збір за провадження торговельної діяльності (ресторанне господарство), сплачений фізичними особами, що справлявся до 1 січня 2015 року </t>
  </si>
  <si>
    <t xml:space="preserve">Збір за провадження торговельної діяльності (оптова торгівля), сплачений юридичними особами, що справлявся до 1 січня 2015 року </t>
  </si>
  <si>
    <t xml:space="preserve">Збір за провадження торговельної діяльності (ресторанне господарство), сплачений юридичними особами, що справлявся до 1 січня 2015 року </t>
  </si>
  <si>
    <t xml:space="preserve">Надходження коштів з рахунків виборчих фондів  </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</si>
  <si>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</si>
  <si>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</si>
  <si>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</si>
  <si>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 xml:space="preserve">Разом доходів </t>
  </si>
  <si>
    <t>Вільний залишок коштів направлений на проведення видатків</t>
  </si>
  <si>
    <t>(грн.)</t>
  </si>
  <si>
    <t>Звіт про виконання доходної частини міського бюджету за І півріччя 2017 року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</si>
  <si>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</si>
  <si>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</si>
  <si>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Кошти отримані з обласного бюджету  на:</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</si>
  <si>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</si>
  <si>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на виконання депутатських повноважень депутатів Сумської обласної ради</t>
  </si>
  <si>
    <t>для компенсаційних виплат за пільговий проїзд окремих категорій громадян</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</si>
  <si>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</si>
  <si>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Рентна плата за спеціальне використання води</t>
  </si>
  <si>
    <t xml:space="preserve">Надходження збору за спеціальне використання води від підприємств житлово-комунального господарства </t>
  </si>
  <si>
    <t>до рішення виконавчого комітету</t>
  </si>
  <si>
    <t xml:space="preserve">                    Додаток  1</t>
  </si>
  <si>
    <t>Директор департаменту фінансів, екноміки та інвестицій</t>
  </si>
  <si>
    <t>С.А. Липова</t>
  </si>
  <si>
    <t>Медична субвенція з державного бюджету місцевим бюджетам, з них:</t>
  </si>
  <si>
    <t>на забезпечення твердим паливом (дровами, торфобрикетами) сімей учасників антитерористичної операції</t>
  </si>
  <si>
    <t xml:space="preserve">від                           №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</si>
</sst>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 _г_р_н_.;[Red]#,##0.00\ _г_р_н_."/>
    <numFmt numFmtId="206" formatCode="#,##0.00\ _г_р_н_."/>
  </numFmts>
  <fonts count="51">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sz val="11"/>
      <name val="Times New Roman"/>
      <family val="1"/>
    </font>
    <font>
      <sz val="10"/>
      <color indexed="8"/>
      <name val="Arial"/>
      <family val="2"/>
    </font>
    <font>
      <sz val="16"/>
      <name val="Times New Roman"/>
      <family val="1"/>
    </font>
    <font>
      <b/>
      <sz val="12"/>
      <name val="Times New Roman"/>
      <family val="1"/>
    </font>
    <font>
      <b/>
      <sz val="12"/>
      <color indexed="8"/>
      <name val="Times New Roman"/>
      <family val="1"/>
    </font>
    <font>
      <sz val="14"/>
      <name val="Times New Roman"/>
      <family val="1"/>
    </font>
    <font>
      <i/>
      <sz val="12"/>
      <name val="Times New Roman"/>
      <family val="1"/>
    </font>
    <font>
      <i/>
      <sz val="11"/>
      <name val="Times New Roman"/>
      <family val="1"/>
    </font>
    <font>
      <sz val="10"/>
      <name val="Times"/>
      <family val="0"/>
    </font>
    <font>
      <i/>
      <sz val="12"/>
      <color indexed="8"/>
      <name val="Times New Roman"/>
      <family val="1"/>
    </font>
    <font>
      <b/>
      <i/>
      <sz val="12"/>
      <color indexed="8"/>
      <name val="Times New Roman"/>
      <family val="1"/>
    </font>
    <font>
      <i/>
      <sz val="12"/>
      <color indexed="9"/>
      <name val="Times New Roman"/>
      <family val="1"/>
    </font>
    <font>
      <sz val="12"/>
      <color indexed="8"/>
      <name val="Times New Roman"/>
      <family val="1"/>
    </font>
    <font>
      <sz val="12"/>
      <name val="Times"/>
      <family val="0"/>
    </font>
    <font>
      <sz val="18"/>
      <name val="Times New Roman"/>
      <family val="1"/>
    </font>
    <font>
      <b/>
      <sz val="20"/>
      <name val="Times New Roman"/>
      <family val="1"/>
    </font>
    <font>
      <sz val="20"/>
      <name val="Times New Roman"/>
      <family val="1"/>
    </font>
    <font>
      <b/>
      <sz val="12"/>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9" fillId="26" borderId="1" applyNumberFormat="0" applyAlignment="0" applyProtection="0"/>
    <xf numFmtId="0" fontId="21" fillId="0" borderId="0">
      <alignment/>
      <protection/>
    </xf>
    <xf numFmtId="0" fontId="21" fillId="0" borderId="0">
      <alignment/>
      <protection/>
    </xf>
    <xf numFmtId="0" fontId="35"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50"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27">
    <xf numFmtId="0" fontId="0" fillId="0" borderId="0" xfId="0" applyAlignment="1">
      <alignment/>
    </xf>
    <xf numFmtId="0" fontId="27"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2" fillId="26" borderId="0" xfId="0" applyNumberFormat="1" applyFont="1" applyFill="1" applyAlignment="1" applyProtection="1">
      <alignment/>
      <protection/>
    </xf>
    <xf numFmtId="0" fontId="0" fillId="26" borderId="0" xfId="0" applyFont="1" applyFill="1" applyAlignment="1">
      <alignment/>
    </xf>
    <xf numFmtId="0" fontId="32" fillId="26" borderId="0" xfId="0" applyFont="1" applyFill="1" applyAlignment="1">
      <alignment vertical="center"/>
    </xf>
    <xf numFmtId="0" fontId="4" fillId="26" borderId="12" xfId="0" applyNumberFormat="1" applyFont="1" applyFill="1" applyBorder="1" applyAlignment="1" applyProtection="1">
      <alignment vertical="center"/>
      <protection/>
    </xf>
    <xf numFmtId="0" fontId="25" fillId="26" borderId="0" xfId="0" applyFont="1" applyFill="1" applyAlignment="1">
      <alignment/>
    </xf>
    <xf numFmtId="0" fontId="27" fillId="26" borderId="0" xfId="0" applyFont="1" applyFill="1" applyAlignment="1">
      <alignment wrapText="1"/>
    </xf>
    <xf numFmtId="0" fontId="19" fillId="26" borderId="0" xfId="0" applyFont="1" applyFill="1" applyAlignment="1">
      <alignment wrapText="1"/>
    </xf>
    <xf numFmtId="0" fontId="26" fillId="26" borderId="0" xfId="0" applyFont="1" applyFill="1" applyAlignment="1">
      <alignment wrapText="1"/>
    </xf>
    <xf numFmtId="0" fontId="30" fillId="26" borderId="13" xfId="0" applyFont="1" applyFill="1" applyBorder="1" applyAlignment="1">
      <alignment vertical="center" wrapText="1"/>
    </xf>
    <xf numFmtId="4" fontId="31" fillId="26" borderId="13" xfId="0" applyNumberFormat="1" applyFont="1" applyFill="1" applyBorder="1" applyAlignment="1">
      <alignment vertical="center" wrapText="1"/>
    </xf>
    <xf numFmtId="0" fontId="25" fillId="26" borderId="0" xfId="0" applyFont="1" applyFill="1" applyAlignment="1">
      <alignment wrapText="1"/>
    </xf>
    <xf numFmtId="0" fontId="25" fillId="26" borderId="0" xfId="0" applyNumberFormat="1" applyFont="1" applyFill="1" applyBorder="1" applyAlignment="1" applyProtection="1">
      <alignment horizontal="center" vertical="center" wrapText="1"/>
      <protection/>
    </xf>
    <xf numFmtId="0" fontId="30" fillId="26" borderId="0" xfId="0" applyFont="1" applyFill="1" applyBorder="1" applyAlignment="1">
      <alignment vertical="center" wrapText="1"/>
    </xf>
    <xf numFmtId="4" fontId="31" fillId="26" borderId="0" xfId="0" applyNumberFormat="1" applyFont="1" applyFill="1" applyBorder="1" applyAlignment="1">
      <alignment vertical="center" wrapText="1"/>
    </xf>
    <xf numFmtId="192" fontId="0" fillId="26" borderId="0" xfId="0" applyNumberFormat="1" applyFont="1" applyFill="1" applyAlignment="1" applyProtection="1">
      <alignment/>
      <protection/>
    </xf>
    <xf numFmtId="0" fontId="29" fillId="26" borderId="0" xfId="0" applyFont="1" applyFill="1" applyAlignment="1">
      <alignment/>
    </xf>
    <xf numFmtId="0" fontId="29" fillId="26" borderId="0" xfId="0" applyNumberFormat="1" applyFont="1" applyFill="1" applyAlignment="1" applyProtection="1">
      <alignment/>
      <protection/>
    </xf>
    <xf numFmtId="0" fontId="29" fillId="26" borderId="0" xfId="0" applyNumberFormat="1" applyFont="1" applyFill="1" applyAlignment="1" applyProtection="1">
      <alignment/>
      <protection/>
    </xf>
    <xf numFmtId="0" fontId="29" fillId="26" borderId="0" xfId="0" applyFont="1" applyFill="1" applyAlignment="1">
      <alignment/>
    </xf>
    <xf numFmtId="0" fontId="27" fillId="0" borderId="0" xfId="0" applyFont="1" applyFill="1" applyAlignment="1">
      <alignment wrapText="1"/>
    </xf>
    <xf numFmtId="205" fontId="32" fillId="0" borderId="13" xfId="105" applyNumberFormat="1" applyFont="1" applyFill="1" applyBorder="1" applyAlignment="1">
      <alignment horizontal="center" vertical="center" wrapText="1"/>
      <protection/>
    </xf>
    <xf numFmtId="0" fontId="32" fillId="0" borderId="13" xfId="105" applyFont="1" applyFill="1" applyBorder="1" applyAlignment="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34" fillId="26" borderId="0" xfId="0" applyFont="1" applyFill="1" applyAlignment="1">
      <alignment wrapText="1"/>
    </xf>
    <xf numFmtId="0" fontId="26" fillId="26" borderId="0" xfId="0" applyNumberFormat="1" applyFont="1" applyFill="1" applyAlignment="1" applyProtection="1">
      <alignment wrapText="1"/>
      <protection/>
    </xf>
    <xf numFmtId="49" fontId="33" fillId="0" borderId="13" xfId="0" applyNumberFormat="1" applyFont="1" applyBorder="1" applyAlignment="1">
      <alignment horizontal="left" vertical="center" wrapText="1"/>
    </xf>
    <xf numFmtId="0" fontId="34" fillId="0" borderId="0" xfId="0" applyFont="1" applyFill="1" applyAlignment="1">
      <alignment wrapText="1"/>
    </xf>
    <xf numFmtId="2" fontId="29" fillId="26" borderId="0" xfId="0" applyNumberFormat="1" applyFont="1" applyFill="1" applyAlignment="1" applyProtection="1">
      <alignment/>
      <protection/>
    </xf>
    <xf numFmtId="0" fontId="30" fillId="0" borderId="13" xfId="0" applyNumberFormat="1" applyFont="1" applyFill="1" applyBorder="1" applyAlignment="1" applyProtection="1">
      <alignment horizontal="left" vertical="center" wrapText="1"/>
      <protection/>
    </xf>
    <xf numFmtId="0" fontId="33" fillId="0" borderId="13"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left" vertical="center" wrapText="1"/>
      <protection/>
    </xf>
    <xf numFmtId="4" fontId="31" fillId="26" borderId="14" xfId="0" applyNumberFormat="1" applyFont="1" applyFill="1" applyBorder="1" applyAlignment="1">
      <alignment vertical="center" wrapText="1"/>
    </xf>
    <xf numFmtId="192" fontId="31"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wrapText="1"/>
      <protection/>
    </xf>
    <xf numFmtId="0" fontId="30" fillId="26" borderId="13" xfId="0" applyNumberFormat="1" applyFont="1" applyFill="1" applyBorder="1" applyAlignment="1" applyProtection="1">
      <alignment vertical="center" wrapText="1"/>
      <protection/>
    </xf>
    <xf numFmtId="4" fontId="30" fillId="26" borderId="13" xfId="0" applyNumberFormat="1" applyFont="1" applyFill="1" applyBorder="1" applyAlignment="1" applyProtection="1">
      <alignment horizontal="right" vertical="center" wrapText="1"/>
      <protection/>
    </xf>
    <xf numFmtId="0" fontId="33" fillId="26" borderId="13" xfId="0" applyNumberFormat="1" applyFont="1" applyFill="1" applyBorder="1" applyAlignment="1" applyProtection="1">
      <alignment horizontal="center" vertical="center" wrapText="1"/>
      <protection/>
    </xf>
    <xf numFmtId="0" fontId="33" fillId="26" borderId="13" xfId="0" applyNumberFormat="1" applyFont="1" applyFill="1" applyBorder="1" applyAlignment="1" applyProtection="1">
      <alignment vertical="center" wrapText="1"/>
      <protection/>
    </xf>
    <xf numFmtId="4" fontId="36" fillId="0" borderId="13" xfId="0" applyNumberFormat="1" applyFont="1" applyFill="1" applyBorder="1" applyAlignment="1">
      <alignment vertical="center" wrapText="1"/>
    </xf>
    <xf numFmtId="192" fontId="36" fillId="26" borderId="14" xfId="0" applyNumberFormat="1" applyFont="1" applyFill="1" applyBorder="1" applyAlignment="1">
      <alignment vertical="center" wrapText="1"/>
    </xf>
    <xf numFmtId="4" fontId="36" fillId="26" borderId="13" xfId="0" applyNumberFormat="1" applyFont="1" applyFill="1" applyBorder="1" applyAlignment="1">
      <alignment vertical="center" wrapText="1"/>
    </xf>
    <xf numFmtId="4" fontId="36" fillId="26" borderId="14" xfId="0" applyNumberFormat="1" applyFont="1" applyFill="1" applyBorder="1" applyAlignment="1">
      <alignment vertical="center" wrapText="1"/>
    </xf>
    <xf numFmtId="4" fontId="31" fillId="0" borderId="13" xfId="0" applyNumberFormat="1" applyFont="1" applyFill="1" applyBorder="1" applyAlignment="1">
      <alignment vertical="center" wrapText="1"/>
    </xf>
    <xf numFmtId="0" fontId="30" fillId="0" borderId="13" xfId="0" applyNumberFormat="1" applyFont="1" applyFill="1" applyBorder="1" applyAlignment="1" applyProtection="1">
      <alignment horizontal="center" vertical="center" wrapText="1"/>
      <protection/>
    </xf>
    <xf numFmtId="192" fontId="37" fillId="26" borderId="14" xfId="0" applyNumberFormat="1" applyFont="1" applyFill="1" applyBorder="1" applyAlignment="1">
      <alignment vertical="center" wrapText="1"/>
    </xf>
    <xf numFmtId="4" fontId="37" fillId="26" borderId="14" xfId="0" applyNumberFormat="1" applyFont="1" applyFill="1" applyBorder="1" applyAlignment="1">
      <alignment vertical="center" wrapText="1"/>
    </xf>
    <xf numFmtId="0" fontId="33" fillId="0" borderId="13" xfId="0" applyNumberFormat="1" applyFont="1" applyFill="1" applyBorder="1" applyAlignment="1" applyProtection="1">
      <alignment vertical="center" wrapText="1"/>
      <protection/>
    </xf>
    <xf numFmtId="192" fontId="38"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left" vertical="center" wrapText="1"/>
      <protection/>
    </xf>
    <xf numFmtId="0" fontId="25" fillId="26" borderId="13" xfId="0" applyNumberFormat="1" applyFont="1" applyFill="1" applyBorder="1" applyAlignment="1" applyProtection="1">
      <alignment vertical="center" wrapText="1"/>
      <protection/>
    </xf>
    <xf numFmtId="4" fontId="39" fillId="26" borderId="13" xfId="0" applyNumberFormat="1" applyFont="1" applyFill="1" applyBorder="1" applyAlignment="1">
      <alignment vertical="center" wrapText="1"/>
    </xf>
    <xf numFmtId="192" fontId="39" fillId="26" borderId="14" xfId="0" applyNumberFormat="1" applyFont="1" applyFill="1" applyBorder="1" applyAlignment="1">
      <alignment vertical="center" wrapText="1"/>
    </xf>
    <xf numFmtId="4" fontId="39"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vertical="top" wrapText="1"/>
      <protection/>
    </xf>
    <xf numFmtId="4" fontId="33" fillId="26" borderId="13" xfId="0" applyNumberFormat="1" applyFont="1" applyFill="1" applyBorder="1" applyAlignment="1" applyProtection="1">
      <alignment horizontal="right" vertical="center" wrapText="1"/>
      <protection/>
    </xf>
    <xf numFmtId="49" fontId="30" fillId="26" borderId="13" xfId="0" applyNumberFormat="1" applyFont="1" applyFill="1" applyBorder="1" applyAlignment="1" applyProtection="1">
      <alignment vertical="center" wrapText="1" readingOrder="1"/>
      <protection/>
    </xf>
    <xf numFmtId="0" fontId="33" fillId="26" borderId="13" xfId="0" applyNumberFormat="1" applyFont="1" applyFill="1" applyBorder="1" applyAlignment="1" applyProtection="1">
      <alignment horizontal="left" vertical="center" wrapText="1"/>
      <protection/>
    </xf>
    <xf numFmtId="1"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justify" vertical="top" wrapText="1"/>
      <protection/>
    </xf>
    <xf numFmtId="4" fontId="39" fillId="0" borderId="13" xfId="0" applyNumberFormat="1" applyFont="1" applyFill="1" applyBorder="1" applyAlignment="1">
      <alignment vertical="center" wrapText="1"/>
    </xf>
    <xf numFmtId="0" fontId="25" fillId="26"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vertical="center" wrapText="1"/>
      <protection/>
    </xf>
    <xf numFmtId="0" fontId="33" fillId="0" borderId="17" xfId="0" applyNumberFormat="1" applyFont="1" applyFill="1" applyBorder="1" applyAlignment="1" applyProtection="1">
      <alignment vertical="top" wrapText="1"/>
      <protection/>
    </xf>
    <xf numFmtId="0" fontId="33" fillId="0" borderId="16" xfId="0" applyNumberFormat="1" applyFont="1" applyFill="1" applyBorder="1" applyAlignment="1" applyProtection="1">
      <alignment vertical="center" wrapText="1"/>
      <protection/>
    </xf>
    <xf numFmtId="0" fontId="33" fillId="26" borderId="16" xfId="0" applyNumberFormat="1" applyFont="1" applyFill="1" applyBorder="1" applyAlignment="1" applyProtection="1">
      <alignment vertical="center" wrapText="1"/>
      <protection/>
    </xf>
    <xf numFmtId="0" fontId="25" fillId="0" borderId="13"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vertical="center" wrapText="1"/>
      <protection/>
    </xf>
    <xf numFmtId="0" fontId="32" fillId="26" borderId="12" xfId="0" applyNumberFormat="1" applyFont="1" applyFill="1" applyBorder="1" applyAlignment="1" applyProtection="1">
      <alignment horizontal="center" vertical="center"/>
      <protection/>
    </xf>
    <xf numFmtId="0" fontId="43" fillId="26" borderId="0" xfId="0" applyFont="1" applyFill="1" applyAlignment="1">
      <alignment/>
    </xf>
    <xf numFmtId="0" fontId="43" fillId="26" borderId="0" xfId="0" applyNumberFormat="1" applyFont="1" applyFill="1" applyAlignment="1" applyProtection="1">
      <alignment/>
      <protection/>
    </xf>
    <xf numFmtId="192" fontId="39" fillId="0" borderId="14" xfId="0" applyNumberFormat="1" applyFont="1" applyFill="1" applyBorder="1" applyAlignment="1">
      <alignment vertical="center" wrapText="1"/>
    </xf>
    <xf numFmtId="4" fontId="39" fillId="0" borderId="14" xfId="0" applyNumberFormat="1" applyFont="1" applyFill="1" applyBorder="1" applyAlignment="1">
      <alignment vertical="center" wrapText="1"/>
    </xf>
    <xf numFmtId="192" fontId="36" fillId="0" borderId="14" xfId="0" applyNumberFormat="1" applyFont="1" applyFill="1" applyBorder="1" applyAlignment="1">
      <alignment vertical="center" wrapText="1"/>
    </xf>
    <xf numFmtId="4" fontId="36" fillId="0" borderId="14" xfId="0" applyNumberFormat="1" applyFont="1" applyFill="1" applyBorder="1" applyAlignment="1">
      <alignment vertical="center" wrapText="1"/>
    </xf>
    <xf numFmtId="0" fontId="25" fillId="0" borderId="14" xfId="0" applyNumberFormat="1" applyFont="1" applyFill="1" applyBorder="1" applyAlignment="1" applyProtection="1">
      <alignment horizontal="center" vertical="center" wrapText="1"/>
      <protection/>
    </xf>
    <xf numFmtId="4" fontId="30" fillId="0" borderId="13" xfId="0" applyNumberFormat="1" applyFont="1" applyFill="1" applyBorder="1" applyAlignment="1" applyProtection="1">
      <alignment horizontal="right" vertical="center" wrapText="1"/>
      <protection/>
    </xf>
    <xf numFmtId="0" fontId="30" fillId="0" borderId="13" xfId="0" applyNumberFormat="1" applyFont="1" applyFill="1" applyBorder="1" applyAlignment="1" applyProtection="1">
      <alignment vertical="center" wrapText="1"/>
      <protection/>
    </xf>
    <xf numFmtId="192" fontId="31" fillId="0" borderId="14" xfId="0" applyNumberFormat="1" applyFont="1" applyFill="1" applyBorder="1" applyAlignment="1">
      <alignment vertical="center" wrapText="1"/>
    </xf>
    <xf numFmtId="4" fontId="31" fillId="0" borderId="14" xfId="0" applyNumberFormat="1" applyFont="1" applyFill="1" applyBorder="1" applyAlignment="1">
      <alignment vertical="center" wrapText="1"/>
    </xf>
    <xf numFmtId="192" fontId="44" fillId="0" borderId="14" xfId="0" applyNumberFormat="1" applyFont="1" applyFill="1" applyBorder="1" applyAlignment="1">
      <alignment vertical="center" wrapText="1"/>
    </xf>
    <xf numFmtId="0" fontId="26" fillId="0" borderId="0" xfId="0" applyFont="1" applyFill="1" applyAlignment="1">
      <alignment wrapText="1"/>
    </xf>
    <xf numFmtId="192" fontId="38" fillId="0" borderId="14" xfId="0" applyNumberFormat="1" applyFont="1" applyFill="1" applyBorder="1" applyAlignment="1">
      <alignment vertical="center" wrapText="1"/>
    </xf>
    <xf numFmtId="0" fontId="30"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19" fillId="0" borderId="0" xfId="0" applyFont="1" applyFill="1" applyBorder="1" applyAlignment="1">
      <alignment vertical="center" wrapText="1"/>
    </xf>
    <xf numFmtId="4" fontId="30" fillId="0" borderId="13" xfId="0" applyNumberFormat="1" applyFont="1" applyFill="1" applyBorder="1" applyAlignment="1">
      <alignment vertical="center" wrapText="1"/>
    </xf>
    <xf numFmtId="206" fontId="0" fillId="26" borderId="0" xfId="122" applyNumberFormat="1" applyFont="1" applyFill="1" applyAlignment="1" applyProtection="1">
      <alignment/>
      <protection/>
    </xf>
    <xf numFmtId="206" fontId="4" fillId="26" borderId="0" xfId="122" applyNumberFormat="1" applyFont="1" applyFill="1" applyAlignment="1" applyProtection="1">
      <alignment/>
      <protection/>
    </xf>
    <xf numFmtId="0" fontId="32" fillId="26" borderId="0" xfId="0" applyFont="1" applyFill="1" applyAlignment="1">
      <alignment vertical="center" textRotation="180"/>
    </xf>
    <xf numFmtId="14" fontId="43" fillId="0" borderId="0" xfId="0" applyNumberFormat="1" applyFont="1" applyFill="1" applyBorder="1" applyAlignment="1">
      <alignment horizontal="left"/>
    </xf>
    <xf numFmtId="0" fontId="43" fillId="0" borderId="0" xfId="0" applyNumberFormat="1" applyFont="1" applyFill="1" applyAlignment="1" applyProtection="1">
      <alignment horizontal="center"/>
      <protection/>
    </xf>
    <xf numFmtId="0" fontId="41" fillId="26" borderId="0" xfId="0" applyNumberFormat="1" applyFont="1" applyFill="1" applyBorder="1" applyAlignment="1" applyProtection="1">
      <alignment/>
      <protection/>
    </xf>
    <xf numFmtId="0" fontId="32" fillId="26" borderId="0" xfId="0" applyFont="1" applyFill="1" applyAlignment="1">
      <alignment vertical="center" textRotation="180" wrapText="1"/>
    </xf>
    <xf numFmtId="0" fontId="25" fillId="0" borderId="14" xfId="0" applyNumberFormat="1" applyFont="1" applyFill="1" applyBorder="1" applyAlignment="1" applyProtection="1">
      <alignment vertical="center" wrapText="1"/>
      <protection/>
    </xf>
    <xf numFmtId="192" fontId="39" fillId="26" borderId="13" xfId="0" applyNumberFormat="1" applyFont="1" applyFill="1" applyBorder="1" applyAlignment="1">
      <alignment vertical="center" wrapText="1"/>
    </xf>
    <xf numFmtId="0" fontId="25" fillId="0" borderId="13" xfId="0" applyFont="1" applyFill="1" applyBorder="1" applyAlignment="1">
      <alignment horizontal="center" vertical="center"/>
    </xf>
    <xf numFmtId="0" fontId="40" fillId="0" borderId="13" xfId="106" applyFont="1" applyFill="1" applyBorder="1" applyAlignment="1">
      <alignment horizontal="justify" vertical="center" wrapText="1"/>
      <protection/>
    </xf>
    <xf numFmtId="0" fontId="25" fillId="0" borderId="0" xfId="0" applyFont="1" applyFill="1" applyAlignment="1">
      <alignment wrapText="1"/>
    </xf>
    <xf numFmtId="0" fontId="33" fillId="0" borderId="18" xfId="0" applyNumberFormat="1" applyFont="1" applyFill="1" applyBorder="1" applyAlignment="1" applyProtection="1">
      <alignment vertical="center" wrapText="1"/>
      <protection/>
    </xf>
    <xf numFmtId="4" fontId="36" fillId="0" borderId="18" xfId="0" applyNumberFormat="1" applyFont="1" applyFill="1" applyBorder="1" applyAlignment="1">
      <alignment vertical="center" wrapText="1"/>
    </xf>
    <xf numFmtId="192" fontId="36" fillId="0" borderId="19" xfId="0" applyNumberFormat="1" applyFont="1" applyFill="1" applyBorder="1" applyAlignment="1">
      <alignment vertical="center" wrapText="1"/>
    </xf>
    <xf numFmtId="4" fontId="36" fillId="0" borderId="19" xfId="0" applyNumberFormat="1" applyFont="1" applyFill="1" applyBorder="1" applyAlignment="1">
      <alignment vertical="center" wrapText="1"/>
    </xf>
    <xf numFmtId="0" fontId="32" fillId="26" borderId="20" xfId="0" applyFont="1" applyFill="1" applyBorder="1" applyAlignment="1">
      <alignment horizontal="center" vertical="center" textRotation="180" wrapText="1"/>
    </xf>
    <xf numFmtId="0" fontId="32" fillId="26" borderId="0" xfId="0" applyFont="1" applyFill="1" applyAlignment="1">
      <alignment horizontal="center" vertical="center" textRotation="180" wrapText="1"/>
    </xf>
    <xf numFmtId="0" fontId="25" fillId="26" borderId="21" xfId="0" applyNumberFormat="1" applyFont="1" applyFill="1" applyBorder="1" applyAlignment="1" applyProtection="1">
      <alignment horizontal="center" vertical="center" wrapText="1"/>
      <protection/>
    </xf>
    <xf numFmtId="0" fontId="25" fillId="26" borderId="22" xfId="0" applyNumberFormat="1" applyFont="1" applyFill="1" applyBorder="1" applyAlignment="1" applyProtection="1">
      <alignment horizontal="center" vertical="center" wrapText="1"/>
      <protection/>
    </xf>
    <xf numFmtId="0" fontId="25" fillId="26" borderId="16"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26" borderId="0" xfId="0" applyFont="1" applyFill="1" applyBorder="1" applyAlignment="1">
      <alignment horizontal="center" vertical="center" textRotation="180"/>
    </xf>
    <xf numFmtId="0" fontId="41" fillId="26" borderId="0" xfId="0" applyNumberFormat="1" applyFont="1" applyFill="1" applyAlignment="1" applyProtection="1">
      <alignment horizontal="left"/>
      <protection/>
    </xf>
    <xf numFmtId="0" fontId="41" fillId="26" borderId="0" xfId="0" applyFont="1" applyFill="1" applyAlignment="1">
      <alignment horizontal="left" vertical="center"/>
    </xf>
    <xf numFmtId="14" fontId="41" fillId="26" borderId="0" xfId="0" applyNumberFormat="1" applyFont="1" applyFill="1" applyBorder="1" applyAlignment="1">
      <alignment horizontal="left"/>
    </xf>
    <xf numFmtId="0" fontId="25" fillId="26" borderId="15" xfId="0" applyNumberFormat="1" applyFont="1" applyFill="1" applyBorder="1" applyAlignment="1" applyProtection="1">
      <alignment horizontal="center" vertical="center" wrapText="1"/>
      <protection/>
    </xf>
    <xf numFmtId="0" fontId="25" fillId="26" borderId="17" xfId="0" applyNumberFormat="1" applyFont="1" applyFill="1" applyBorder="1" applyAlignment="1" applyProtection="1">
      <alignment horizontal="center" vertical="center" wrapText="1"/>
      <protection/>
    </xf>
    <xf numFmtId="0" fontId="25" fillId="26" borderId="14" xfId="0" applyNumberFormat="1" applyFont="1" applyFill="1" applyBorder="1" applyAlignment="1" applyProtection="1">
      <alignment horizontal="center" vertical="center" wrapText="1"/>
      <protection/>
    </xf>
    <xf numFmtId="0" fontId="25" fillId="26" borderId="13" xfId="0" applyNumberFormat="1" applyFont="1" applyFill="1" applyBorder="1" applyAlignment="1" applyProtection="1">
      <alignment horizontal="center" vertical="top" wrapText="1"/>
      <protection/>
    </xf>
    <xf numFmtId="0" fontId="25" fillId="26" borderId="18" xfId="0" applyNumberFormat="1" applyFont="1" applyFill="1" applyBorder="1" applyAlignment="1" applyProtection="1">
      <alignment horizontal="center" vertical="top" wrapText="1"/>
      <protection/>
    </xf>
    <xf numFmtId="0" fontId="33" fillId="0" borderId="17" xfId="0" applyNumberFormat="1" applyFont="1" applyFill="1" applyBorder="1" applyAlignment="1" applyProtection="1">
      <alignment horizontal="center" vertical="top" wrapText="1"/>
      <protection/>
    </xf>
    <xf numFmtId="0" fontId="33" fillId="0" borderId="14" xfId="0" applyNumberFormat="1" applyFont="1" applyFill="1" applyBorder="1" applyAlignment="1" applyProtection="1">
      <alignment horizontal="center" vertical="top" wrapText="1"/>
      <protection/>
    </xf>
    <xf numFmtId="0" fontId="42"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5" fillId="26" borderId="13" xfId="0" applyNumberFormat="1" applyFont="1" applyFill="1" applyBorder="1" applyAlignment="1" applyProtection="1">
      <alignment horizontal="center" vertical="center" wrapText="1"/>
      <protection/>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4 міс.2001 р." xfId="105"/>
    <cellStyle name="Обычный_Уточнення доходів"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3"/>
  <sheetViews>
    <sheetView showGridLines="0" showZeros="0" tabSelected="1" view="pageBreakPreview" zoomScale="60" zoomScaleNormal="75" zoomScalePageLayoutView="0" workbookViewId="0" topLeftCell="A1">
      <selection activeCell="P9" sqref="P9"/>
    </sheetView>
  </sheetViews>
  <sheetFormatPr defaultColWidth="9.16015625" defaultRowHeight="12.75"/>
  <cols>
    <col min="1" max="1" width="13.83203125" style="1" customWidth="1"/>
    <col min="2" max="2" width="58.66015625" style="2" customWidth="1"/>
    <col min="3" max="3" width="21.5" style="2" customWidth="1"/>
    <col min="4" max="4" width="24.83203125" style="2" customWidth="1"/>
    <col min="5" max="5" width="16.5" style="2" customWidth="1"/>
    <col min="6" max="6" width="21" style="2" customWidth="1"/>
    <col min="7" max="7" width="18.66015625" style="2" customWidth="1"/>
    <col min="8" max="8" width="15" style="2" customWidth="1"/>
    <col min="9" max="9" width="21.5" style="2" customWidth="1"/>
    <col min="10" max="10" width="19.66015625" style="2" customWidth="1"/>
    <col min="11" max="11" width="15.66015625" style="2" customWidth="1"/>
    <col min="12" max="16384" width="9.16015625" style="4" customWidth="1"/>
  </cols>
  <sheetData>
    <row r="1" spans="6:12" ht="23.25">
      <c r="F1" s="3"/>
      <c r="G1" s="3"/>
      <c r="H1" s="114" t="s">
        <v>201</v>
      </c>
      <c r="I1" s="114"/>
      <c r="J1" s="114"/>
      <c r="K1" s="114"/>
      <c r="L1" s="93"/>
    </row>
    <row r="2" spans="6:11" ht="23.25">
      <c r="F2" s="3"/>
      <c r="G2" s="3"/>
      <c r="H2" s="115" t="s">
        <v>200</v>
      </c>
      <c r="I2" s="115"/>
      <c r="J2" s="115"/>
      <c r="K2" s="115"/>
    </row>
    <row r="3" spans="6:11" ht="21.75" customHeight="1">
      <c r="F3" s="3"/>
      <c r="G3" s="3"/>
      <c r="H3" s="115" t="s">
        <v>206</v>
      </c>
      <c r="I3" s="115"/>
      <c r="J3" s="115"/>
      <c r="K3" s="115"/>
    </row>
    <row r="4" spans="3:12" ht="18.75" customHeight="1">
      <c r="C4" s="5"/>
      <c r="D4" s="5"/>
      <c r="E4" s="5"/>
      <c r="F4" s="3"/>
      <c r="G4" s="3"/>
      <c r="H4" s="3"/>
      <c r="I4" s="3"/>
      <c r="J4" s="3"/>
      <c r="L4" s="113">
        <v>2</v>
      </c>
    </row>
    <row r="5" ht="30" customHeight="1">
      <c r="L5" s="113"/>
    </row>
    <row r="6" spans="1:12" ht="25.5">
      <c r="A6" s="124" t="s">
        <v>190</v>
      </c>
      <c r="B6" s="124"/>
      <c r="C6" s="124"/>
      <c r="D6" s="124"/>
      <c r="E6" s="124"/>
      <c r="F6" s="124"/>
      <c r="G6" s="124"/>
      <c r="H6" s="124"/>
      <c r="I6" s="124"/>
      <c r="J6" s="124"/>
      <c r="K6" s="124"/>
      <c r="L6" s="113"/>
    </row>
    <row r="7" spans="2:12" ht="18.75">
      <c r="B7" s="6"/>
      <c r="C7" s="6"/>
      <c r="D7" s="6"/>
      <c r="E7" s="6"/>
      <c r="F7" s="6"/>
      <c r="G7" s="6"/>
      <c r="H7" s="6"/>
      <c r="I7" s="6"/>
      <c r="J7" s="6"/>
      <c r="K7" s="72" t="s">
        <v>189</v>
      </c>
      <c r="L7" s="113"/>
    </row>
    <row r="8" spans="1:12" ht="21.75" customHeight="1">
      <c r="A8" s="125" t="s">
        <v>0</v>
      </c>
      <c r="B8" s="126" t="s">
        <v>1</v>
      </c>
      <c r="C8" s="109" t="s">
        <v>15</v>
      </c>
      <c r="D8" s="110"/>
      <c r="E8" s="111"/>
      <c r="F8" s="109" t="s">
        <v>16</v>
      </c>
      <c r="G8" s="110"/>
      <c r="H8" s="110"/>
      <c r="I8" s="112" t="s">
        <v>172</v>
      </c>
      <c r="J8" s="112"/>
      <c r="K8" s="112"/>
      <c r="L8" s="113"/>
    </row>
    <row r="9" spans="1:12" ht="84.75" customHeight="1">
      <c r="A9" s="125"/>
      <c r="B9" s="126"/>
      <c r="C9" s="23" t="s">
        <v>169</v>
      </c>
      <c r="D9" s="23" t="s">
        <v>170</v>
      </c>
      <c r="E9" s="24" t="s">
        <v>171</v>
      </c>
      <c r="F9" s="23" t="s">
        <v>169</v>
      </c>
      <c r="G9" s="23" t="s">
        <v>170</v>
      </c>
      <c r="H9" s="24" t="s">
        <v>171</v>
      </c>
      <c r="I9" s="23" t="s">
        <v>169</v>
      </c>
      <c r="J9" s="23" t="s">
        <v>170</v>
      </c>
      <c r="K9" s="24" t="s">
        <v>171</v>
      </c>
      <c r="L9" s="113"/>
    </row>
    <row r="10" spans="1:12" s="7" customFormat="1" ht="17.25" customHeight="1">
      <c r="A10" s="25">
        <v>1</v>
      </c>
      <c r="B10" s="25">
        <v>2</v>
      </c>
      <c r="C10" s="25">
        <v>3</v>
      </c>
      <c r="D10" s="25">
        <v>4</v>
      </c>
      <c r="E10" s="25">
        <v>5</v>
      </c>
      <c r="F10" s="25">
        <v>6</v>
      </c>
      <c r="G10" s="25">
        <v>7</v>
      </c>
      <c r="H10" s="25">
        <v>8</v>
      </c>
      <c r="I10" s="25">
        <v>9</v>
      </c>
      <c r="J10" s="25">
        <v>10</v>
      </c>
      <c r="K10" s="25">
        <v>11</v>
      </c>
      <c r="L10" s="113"/>
    </row>
    <row r="11" spans="1:12" s="89" customFormat="1" ht="15.75">
      <c r="A11" s="87">
        <v>10000000</v>
      </c>
      <c r="B11" s="88" t="s">
        <v>3</v>
      </c>
      <c r="C11" s="83">
        <f>C12+C24++C31+C35+C62</f>
        <v>1249507896</v>
      </c>
      <c r="D11" s="83">
        <f>D12+D24++D31+D35+D62</f>
        <v>596950069.71</v>
      </c>
      <c r="E11" s="82">
        <f>D11/C11*100</f>
        <v>47.77481371834404</v>
      </c>
      <c r="F11" s="83">
        <f>F12+F24++F31+F35+F62</f>
        <v>3451100</v>
      </c>
      <c r="G11" s="83">
        <f>G12+G24++G31+G35+G62+G21</f>
        <v>2001537.0800000003</v>
      </c>
      <c r="H11" s="82">
        <f>G11/F11*100</f>
        <v>57.997075714989435</v>
      </c>
      <c r="I11" s="83">
        <f>C11+F11</f>
        <v>1252958996</v>
      </c>
      <c r="J11" s="83">
        <f>D11+G11</f>
        <v>598951606.7900001</v>
      </c>
      <c r="K11" s="82">
        <f>J11/I11*100</f>
        <v>47.80296950675312</v>
      </c>
      <c r="L11" s="113"/>
    </row>
    <row r="12" spans="1:12" s="10" customFormat="1" ht="31.5">
      <c r="A12" s="36">
        <v>11000000</v>
      </c>
      <c r="B12" s="37" t="s">
        <v>4</v>
      </c>
      <c r="C12" s="12">
        <f>C13+C19</f>
        <v>801090263</v>
      </c>
      <c r="D12" s="12">
        <f>D13+D19</f>
        <v>381025227.55</v>
      </c>
      <c r="E12" s="35">
        <f aca="true" t="shared" si="0" ref="E12:E77">D12/C12*100</f>
        <v>47.56333276641012</v>
      </c>
      <c r="F12" s="12"/>
      <c r="G12" s="12"/>
      <c r="H12" s="35"/>
      <c r="I12" s="34">
        <f aca="true" t="shared" si="1" ref="I12:I77">C12+F12</f>
        <v>801090263</v>
      </c>
      <c r="J12" s="34">
        <f aca="true" t="shared" si="2" ref="J12:J77">D12+G12</f>
        <v>381025227.55</v>
      </c>
      <c r="K12" s="35">
        <f aca="true" t="shared" si="3" ref="K12:K77">J12/I12*100</f>
        <v>47.56333276641012</v>
      </c>
      <c r="L12" s="113"/>
    </row>
    <row r="13" spans="1:12" s="10" customFormat="1" ht="15.75">
      <c r="A13" s="36">
        <v>11010000</v>
      </c>
      <c r="B13" s="37" t="s">
        <v>130</v>
      </c>
      <c r="C13" s="38">
        <f>C14+C15+C16+C17+C18</f>
        <v>800526163</v>
      </c>
      <c r="D13" s="38">
        <f>D14+D15+D16+D17+D18</f>
        <v>380637827.45</v>
      </c>
      <c r="E13" s="35">
        <f t="shared" si="0"/>
        <v>47.54845563367303</v>
      </c>
      <c r="F13" s="12"/>
      <c r="G13" s="12"/>
      <c r="H13" s="35"/>
      <c r="I13" s="34">
        <f t="shared" si="1"/>
        <v>800526163</v>
      </c>
      <c r="J13" s="34">
        <f t="shared" si="2"/>
        <v>380637827.45</v>
      </c>
      <c r="K13" s="35">
        <f t="shared" si="3"/>
        <v>47.54845563367303</v>
      </c>
      <c r="L13" s="113"/>
    </row>
    <row r="14" spans="1:12" s="26" customFormat="1" ht="47.25">
      <c r="A14" s="39">
        <v>11010100</v>
      </c>
      <c r="B14" s="40" t="s">
        <v>21</v>
      </c>
      <c r="C14" s="41">
        <f>656687600+13459508+16533300</f>
        <v>686680408</v>
      </c>
      <c r="D14" s="41">
        <v>333186942.11</v>
      </c>
      <c r="E14" s="42">
        <f t="shared" si="0"/>
        <v>48.52139921691198</v>
      </c>
      <c r="F14" s="43"/>
      <c r="G14" s="43"/>
      <c r="H14" s="42"/>
      <c r="I14" s="44">
        <f t="shared" si="1"/>
        <v>686680408</v>
      </c>
      <c r="J14" s="44">
        <f t="shared" si="2"/>
        <v>333186942.11</v>
      </c>
      <c r="K14" s="42">
        <f t="shared" si="3"/>
        <v>48.52139921691198</v>
      </c>
      <c r="L14" s="113"/>
    </row>
    <row r="15" spans="1:12" s="26" customFormat="1" ht="78.75">
      <c r="A15" s="39">
        <v>11010200</v>
      </c>
      <c r="B15" s="40" t="s">
        <v>22</v>
      </c>
      <c r="C15" s="41">
        <f>72788500+129000+1409100+150000</f>
        <v>74476600</v>
      </c>
      <c r="D15" s="41">
        <v>29004816.93</v>
      </c>
      <c r="E15" s="42">
        <f t="shared" si="0"/>
        <v>38.94487252371886</v>
      </c>
      <c r="F15" s="43"/>
      <c r="G15" s="43"/>
      <c r="H15" s="42"/>
      <c r="I15" s="44">
        <f t="shared" si="1"/>
        <v>74476600</v>
      </c>
      <c r="J15" s="44">
        <f t="shared" si="2"/>
        <v>29004816.93</v>
      </c>
      <c r="K15" s="42">
        <f t="shared" si="3"/>
        <v>38.94487252371886</v>
      </c>
      <c r="L15" s="113"/>
    </row>
    <row r="16" spans="1:12" s="26" customFormat="1" ht="47.25">
      <c r="A16" s="39">
        <v>11010400</v>
      </c>
      <c r="B16" s="40" t="s">
        <v>23</v>
      </c>
      <c r="C16" s="41">
        <f>25096500+442655</f>
        <v>25539155</v>
      </c>
      <c r="D16" s="41">
        <v>10189783.21</v>
      </c>
      <c r="E16" s="42">
        <f t="shared" si="0"/>
        <v>39.89867014002617</v>
      </c>
      <c r="F16" s="43"/>
      <c r="G16" s="43"/>
      <c r="H16" s="42"/>
      <c r="I16" s="44">
        <f t="shared" si="1"/>
        <v>25539155</v>
      </c>
      <c r="J16" s="44">
        <f t="shared" si="2"/>
        <v>10189783.21</v>
      </c>
      <c r="K16" s="42">
        <f t="shared" si="3"/>
        <v>39.89867014002617</v>
      </c>
      <c r="L16" s="113"/>
    </row>
    <row r="17" spans="1:12" s="26" customFormat="1" ht="47.25">
      <c r="A17" s="39">
        <v>11010500</v>
      </c>
      <c r="B17" s="40" t="s">
        <v>24</v>
      </c>
      <c r="C17" s="43">
        <v>12330000</v>
      </c>
      <c r="D17" s="41">
        <v>7539115.06</v>
      </c>
      <c r="E17" s="42">
        <f t="shared" si="0"/>
        <v>61.14448548256285</v>
      </c>
      <c r="F17" s="43"/>
      <c r="G17" s="43"/>
      <c r="H17" s="42"/>
      <c r="I17" s="44">
        <f t="shared" si="1"/>
        <v>12330000</v>
      </c>
      <c r="J17" s="44">
        <f t="shared" si="2"/>
        <v>7539115.06</v>
      </c>
      <c r="K17" s="42">
        <f t="shared" si="3"/>
        <v>61.14448548256285</v>
      </c>
      <c r="L17" s="113"/>
    </row>
    <row r="18" spans="1:12" s="26" customFormat="1" ht="78.75">
      <c r="A18" s="39">
        <v>11010900</v>
      </c>
      <c r="B18" s="40" t="s">
        <v>156</v>
      </c>
      <c r="C18" s="43">
        <v>1500000</v>
      </c>
      <c r="D18" s="41">
        <v>717170.14</v>
      </c>
      <c r="E18" s="42">
        <f t="shared" si="0"/>
        <v>47.81134266666667</v>
      </c>
      <c r="F18" s="43"/>
      <c r="G18" s="43"/>
      <c r="H18" s="42"/>
      <c r="I18" s="44">
        <f t="shared" si="1"/>
        <v>1500000</v>
      </c>
      <c r="J18" s="44">
        <f t="shared" si="2"/>
        <v>717170.14</v>
      </c>
      <c r="K18" s="42">
        <f t="shared" si="3"/>
        <v>47.81134266666667</v>
      </c>
      <c r="L18" s="113"/>
    </row>
    <row r="19" spans="1:12" s="27" customFormat="1" ht="15.75">
      <c r="A19" s="36">
        <v>11020000</v>
      </c>
      <c r="B19" s="37" t="s">
        <v>5</v>
      </c>
      <c r="C19" s="38">
        <f>C20+C23</f>
        <v>564100</v>
      </c>
      <c r="D19" s="45">
        <f>D20+D23</f>
        <v>387400.1</v>
      </c>
      <c r="E19" s="35">
        <f t="shared" si="0"/>
        <v>68.67578443538379</v>
      </c>
      <c r="F19" s="38"/>
      <c r="G19" s="38"/>
      <c r="H19" s="35"/>
      <c r="I19" s="34">
        <f t="shared" si="1"/>
        <v>564100</v>
      </c>
      <c r="J19" s="34">
        <f t="shared" si="2"/>
        <v>387400.1</v>
      </c>
      <c r="K19" s="35">
        <f t="shared" si="3"/>
        <v>68.67578443538379</v>
      </c>
      <c r="L19" s="113"/>
    </row>
    <row r="20" spans="1:12" s="26" customFormat="1" ht="31.5">
      <c r="A20" s="39">
        <v>11020200</v>
      </c>
      <c r="B20" s="40" t="s">
        <v>25</v>
      </c>
      <c r="C20" s="43">
        <v>564100</v>
      </c>
      <c r="D20" s="41">
        <v>387400.1</v>
      </c>
      <c r="E20" s="42">
        <f t="shared" si="0"/>
        <v>68.67578443538379</v>
      </c>
      <c r="F20" s="43"/>
      <c r="G20" s="43"/>
      <c r="H20" s="42"/>
      <c r="I20" s="44">
        <f t="shared" si="1"/>
        <v>564100</v>
      </c>
      <c r="J20" s="44">
        <f t="shared" si="2"/>
        <v>387400.1</v>
      </c>
      <c r="K20" s="42">
        <f t="shared" si="3"/>
        <v>68.67578443538379</v>
      </c>
      <c r="L20" s="113"/>
    </row>
    <row r="21" spans="1:12" s="10" customFormat="1" ht="15.75">
      <c r="A21" s="46">
        <v>12000000</v>
      </c>
      <c r="B21" s="31" t="s">
        <v>184</v>
      </c>
      <c r="C21" s="12"/>
      <c r="D21" s="45"/>
      <c r="E21" s="35"/>
      <c r="F21" s="12"/>
      <c r="G21" s="12">
        <f>G22</f>
        <v>660.87</v>
      </c>
      <c r="H21" s="35"/>
      <c r="I21" s="34">
        <f t="shared" si="1"/>
        <v>0</v>
      </c>
      <c r="J21" s="34">
        <f t="shared" si="2"/>
        <v>660.87</v>
      </c>
      <c r="K21" s="35"/>
      <c r="L21" s="113"/>
    </row>
    <row r="22" spans="1:12" s="10" customFormat="1" ht="31.5">
      <c r="A22" s="46">
        <v>12020000</v>
      </c>
      <c r="B22" s="31" t="s">
        <v>185</v>
      </c>
      <c r="C22" s="12"/>
      <c r="D22" s="45"/>
      <c r="E22" s="35"/>
      <c r="F22" s="12"/>
      <c r="G22" s="12">
        <f>G23</f>
        <v>660.87</v>
      </c>
      <c r="H22" s="35"/>
      <c r="I22" s="34">
        <f t="shared" si="1"/>
        <v>0</v>
      </c>
      <c r="J22" s="34">
        <f t="shared" si="2"/>
        <v>660.87</v>
      </c>
      <c r="K22" s="35"/>
      <c r="L22" s="113"/>
    </row>
    <row r="23" spans="1:12" s="26" customFormat="1" ht="47.25">
      <c r="A23" s="32">
        <v>12020100</v>
      </c>
      <c r="B23" s="33" t="s">
        <v>186</v>
      </c>
      <c r="C23" s="43"/>
      <c r="D23" s="41"/>
      <c r="E23" s="47"/>
      <c r="F23" s="43"/>
      <c r="G23" s="43">
        <v>660.87</v>
      </c>
      <c r="H23" s="47"/>
      <c r="I23" s="48">
        <f t="shared" si="1"/>
        <v>0</v>
      </c>
      <c r="J23" s="48">
        <f t="shared" si="2"/>
        <v>660.87</v>
      </c>
      <c r="K23" s="47"/>
      <c r="L23" s="113"/>
    </row>
    <row r="24" spans="1:12" s="10" customFormat="1" ht="31.5">
      <c r="A24" s="36">
        <v>13000000</v>
      </c>
      <c r="B24" s="37" t="s">
        <v>26</v>
      </c>
      <c r="C24" s="12">
        <f>C25+C29+C27</f>
        <v>199733</v>
      </c>
      <c r="D24" s="12">
        <f>D25+D29+D27</f>
        <v>32214.4</v>
      </c>
      <c r="E24" s="35">
        <f t="shared" si="0"/>
        <v>16.128731857029134</v>
      </c>
      <c r="F24" s="12"/>
      <c r="G24" s="12"/>
      <c r="H24" s="35"/>
      <c r="I24" s="34">
        <f t="shared" si="1"/>
        <v>199733</v>
      </c>
      <c r="J24" s="34">
        <f t="shared" si="2"/>
        <v>32214.4</v>
      </c>
      <c r="K24" s="35">
        <f t="shared" si="3"/>
        <v>16.128731857029134</v>
      </c>
      <c r="L24" s="113"/>
    </row>
    <row r="25" spans="1:12" s="10" customFormat="1" ht="34.5" customHeight="1">
      <c r="A25" s="36">
        <v>13010000</v>
      </c>
      <c r="B25" s="37" t="s">
        <v>27</v>
      </c>
      <c r="C25" s="12">
        <f>C26</f>
        <v>98633</v>
      </c>
      <c r="D25" s="45">
        <f>D26</f>
        <v>22917.72</v>
      </c>
      <c r="E25" s="35">
        <f t="shared" si="0"/>
        <v>23.23534719617167</v>
      </c>
      <c r="F25" s="12"/>
      <c r="G25" s="12"/>
      <c r="H25" s="35"/>
      <c r="I25" s="34">
        <f t="shared" si="1"/>
        <v>98633</v>
      </c>
      <c r="J25" s="34">
        <f t="shared" si="2"/>
        <v>22917.72</v>
      </c>
      <c r="K25" s="35">
        <f t="shared" si="3"/>
        <v>23.23534719617167</v>
      </c>
      <c r="L25" s="107">
        <v>3</v>
      </c>
    </row>
    <row r="26" spans="1:12" s="26" customFormat="1" ht="78.75">
      <c r="A26" s="39">
        <v>13010200</v>
      </c>
      <c r="B26" s="40" t="s">
        <v>28</v>
      </c>
      <c r="C26" s="43">
        <v>98633</v>
      </c>
      <c r="D26" s="41">
        <v>22917.72</v>
      </c>
      <c r="E26" s="42">
        <f t="shared" si="0"/>
        <v>23.23534719617167</v>
      </c>
      <c r="F26" s="43"/>
      <c r="G26" s="43"/>
      <c r="H26" s="42"/>
      <c r="I26" s="44">
        <f t="shared" si="1"/>
        <v>98633</v>
      </c>
      <c r="J26" s="44">
        <f t="shared" si="2"/>
        <v>22917.72</v>
      </c>
      <c r="K26" s="42">
        <f t="shared" si="3"/>
        <v>23.23534719617167</v>
      </c>
      <c r="L26" s="107"/>
    </row>
    <row r="27" spans="1:12" s="85" customFormat="1" ht="31.5">
      <c r="A27" s="46">
        <v>13020000</v>
      </c>
      <c r="B27" s="81" t="s">
        <v>198</v>
      </c>
      <c r="C27" s="45"/>
      <c r="D27" s="45">
        <f>D28</f>
        <v>100</v>
      </c>
      <c r="E27" s="82"/>
      <c r="F27" s="45"/>
      <c r="G27" s="45"/>
      <c r="H27" s="82"/>
      <c r="I27" s="83">
        <f>C27+F27</f>
        <v>0</v>
      </c>
      <c r="J27" s="83">
        <f>D27+G27</f>
        <v>100</v>
      </c>
      <c r="K27" s="84"/>
      <c r="L27" s="107"/>
    </row>
    <row r="28" spans="1:12" s="29" customFormat="1" ht="47.25">
      <c r="A28" s="32">
        <v>13020400</v>
      </c>
      <c r="B28" s="49" t="s">
        <v>199</v>
      </c>
      <c r="C28" s="41"/>
      <c r="D28" s="41">
        <v>100</v>
      </c>
      <c r="E28" s="77"/>
      <c r="F28" s="41"/>
      <c r="G28" s="41"/>
      <c r="H28" s="77"/>
      <c r="I28" s="78">
        <f>C28+F28</f>
        <v>0</v>
      </c>
      <c r="J28" s="78">
        <f>D28+G28</f>
        <v>100</v>
      </c>
      <c r="K28" s="86"/>
      <c r="L28" s="107"/>
    </row>
    <row r="29" spans="1:12" s="10" customFormat="1" ht="15.75">
      <c r="A29" s="36">
        <v>13030000</v>
      </c>
      <c r="B29" s="37" t="s">
        <v>29</v>
      </c>
      <c r="C29" s="12">
        <f>C30</f>
        <v>101100</v>
      </c>
      <c r="D29" s="45">
        <f>D30</f>
        <v>9196.68</v>
      </c>
      <c r="E29" s="35">
        <f t="shared" si="0"/>
        <v>9.096617210682492</v>
      </c>
      <c r="F29" s="12"/>
      <c r="G29" s="12"/>
      <c r="H29" s="35"/>
      <c r="I29" s="34">
        <f t="shared" si="1"/>
        <v>101100</v>
      </c>
      <c r="J29" s="34">
        <f t="shared" si="2"/>
        <v>9196.68</v>
      </c>
      <c r="K29" s="35">
        <f t="shared" si="3"/>
        <v>9.096617210682492</v>
      </c>
      <c r="L29" s="107"/>
    </row>
    <row r="30" spans="1:12" s="26" customFormat="1" ht="47.25">
      <c r="A30" s="39">
        <v>13030200</v>
      </c>
      <c r="B30" s="40" t="s">
        <v>30</v>
      </c>
      <c r="C30" s="43">
        <v>101100</v>
      </c>
      <c r="D30" s="41">
        <v>9196.68</v>
      </c>
      <c r="E30" s="42">
        <f t="shared" si="0"/>
        <v>9.096617210682492</v>
      </c>
      <c r="F30" s="43"/>
      <c r="G30" s="43"/>
      <c r="H30" s="42"/>
      <c r="I30" s="44">
        <f t="shared" si="1"/>
        <v>101100</v>
      </c>
      <c r="J30" s="44">
        <f t="shared" si="2"/>
        <v>9196.68</v>
      </c>
      <c r="K30" s="42">
        <f t="shared" si="3"/>
        <v>9.096617210682492</v>
      </c>
      <c r="L30" s="107"/>
    </row>
    <row r="31" spans="1:12" s="10" customFormat="1" ht="15.75">
      <c r="A31" s="36">
        <v>14000000</v>
      </c>
      <c r="B31" s="37" t="s">
        <v>11</v>
      </c>
      <c r="C31" s="12">
        <f>C34+C32+C33</f>
        <v>136672300</v>
      </c>
      <c r="D31" s="45">
        <f>D34+D32+D33</f>
        <v>58020284.03</v>
      </c>
      <c r="E31" s="35">
        <f t="shared" si="0"/>
        <v>42.452116507880525</v>
      </c>
      <c r="F31" s="12"/>
      <c r="G31" s="12"/>
      <c r="H31" s="35"/>
      <c r="I31" s="34">
        <f t="shared" si="1"/>
        <v>136672300</v>
      </c>
      <c r="J31" s="34">
        <f t="shared" si="2"/>
        <v>58020284.03</v>
      </c>
      <c r="K31" s="35">
        <f t="shared" si="3"/>
        <v>42.452116507880525</v>
      </c>
      <c r="L31" s="107"/>
    </row>
    <row r="32" spans="1:12" s="26" customFormat="1" ht="15.75">
      <c r="A32" s="39">
        <v>14021900</v>
      </c>
      <c r="B32" s="28" t="s">
        <v>173</v>
      </c>
      <c r="C32" s="43">
        <v>27936150</v>
      </c>
      <c r="D32" s="41">
        <v>4672758.47</v>
      </c>
      <c r="E32" s="42">
        <f t="shared" si="0"/>
        <v>16.72656565059967</v>
      </c>
      <c r="F32" s="43"/>
      <c r="G32" s="43"/>
      <c r="H32" s="42"/>
      <c r="I32" s="44">
        <f t="shared" si="1"/>
        <v>27936150</v>
      </c>
      <c r="J32" s="44">
        <f t="shared" si="2"/>
        <v>4672758.47</v>
      </c>
      <c r="K32" s="42">
        <f t="shared" si="3"/>
        <v>16.72656565059967</v>
      </c>
      <c r="L32" s="107"/>
    </row>
    <row r="33" spans="1:12" s="26" customFormat="1" ht="15.75">
      <c r="A33" s="39">
        <v>14031900</v>
      </c>
      <c r="B33" s="28" t="s">
        <v>173</v>
      </c>
      <c r="C33" s="43">
        <v>27936150</v>
      </c>
      <c r="D33" s="41">
        <v>17690436.64</v>
      </c>
      <c r="E33" s="42">
        <f t="shared" si="0"/>
        <v>63.32453340922067</v>
      </c>
      <c r="F33" s="43"/>
      <c r="G33" s="43"/>
      <c r="H33" s="42"/>
      <c r="I33" s="44">
        <f t="shared" si="1"/>
        <v>27936150</v>
      </c>
      <c r="J33" s="44">
        <f t="shared" si="2"/>
        <v>17690436.64</v>
      </c>
      <c r="K33" s="42">
        <f t="shared" si="3"/>
        <v>63.32453340922067</v>
      </c>
      <c r="L33" s="107"/>
    </row>
    <row r="34" spans="1:12" s="26" customFormat="1" ht="42.75" customHeight="1">
      <c r="A34" s="39">
        <v>14040000</v>
      </c>
      <c r="B34" s="40" t="s">
        <v>31</v>
      </c>
      <c r="C34" s="43">
        <v>80800000</v>
      </c>
      <c r="D34" s="41">
        <v>35657088.92</v>
      </c>
      <c r="E34" s="42">
        <f>D34/C34*100</f>
        <v>44.13006054455445</v>
      </c>
      <c r="F34" s="43"/>
      <c r="G34" s="43"/>
      <c r="H34" s="42"/>
      <c r="I34" s="44">
        <f t="shared" si="1"/>
        <v>80800000</v>
      </c>
      <c r="J34" s="44">
        <f t="shared" si="2"/>
        <v>35657088.92</v>
      </c>
      <c r="K34" s="42">
        <f t="shared" si="3"/>
        <v>44.13006054455445</v>
      </c>
      <c r="L34" s="107"/>
    </row>
    <row r="35" spans="1:12" s="10" customFormat="1" ht="15.75">
      <c r="A35" s="36">
        <v>18000000</v>
      </c>
      <c r="B35" s="37" t="s">
        <v>131</v>
      </c>
      <c r="C35" s="12">
        <f>C36+C47+C57</f>
        <v>311545600</v>
      </c>
      <c r="D35" s="12">
        <f>D36+D47+D57+D50</f>
        <v>157872343.73</v>
      </c>
      <c r="E35" s="35">
        <f t="shared" si="0"/>
        <v>50.67391217529632</v>
      </c>
      <c r="F35" s="12"/>
      <c r="G35" s="12"/>
      <c r="H35" s="35"/>
      <c r="I35" s="34">
        <f t="shared" si="1"/>
        <v>311545600</v>
      </c>
      <c r="J35" s="34">
        <f t="shared" si="2"/>
        <v>157872343.73</v>
      </c>
      <c r="K35" s="35">
        <f t="shared" si="3"/>
        <v>50.67391217529632</v>
      </c>
      <c r="L35" s="107"/>
    </row>
    <row r="36" spans="1:12" s="10" customFormat="1" ht="15.75">
      <c r="A36" s="36" t="s">
        <v>32</v>
      </c>
      <c r="B36" s="37" t="s">
        <v>132</v>
      </c>
      <c r="C36" s="12">
        <f>C37+C38+C40+C41+C42+C43+C44+C45+C46+C39</f>
        <v>173612200</v>
      </c>
      <c r="D36" s="12">
        <f>D37+D38+D40+D41+D42+D43+D44+D45+D46+D39</f>
        <v>83648384.62</v>
      </c>
      <c r="E36" s="35">
        <f t="shared" si="0"/>
        <v>48.181167348838386</v>
      </c>
      <c r="F36" s="12"/>
      <c r="G36" s="12"/>
      <c r="H36" s="35"/>
      <c r="I36" s="34">
        <f t="shared" si="1"/>
        <v>173612200</v>
      </c>
      <c r="J36" s="34">
        <f t="shared" si="2"/>
        <v>83648384.62</v>
      </c>
      <c r="K36" s="35">
        <f t="shared" si="3"/>
        <v>48.181167348838386</v>
      </c>
      <c r="L36" s="107"/>
    </row>
    <row r="37" spans="1:12" s="26" customFormat="1" ht="63">
      <c r="A37" s="39" t="s">
        <v>33</v>
      </c>
      <c r="B37" s="40" t="s">
        <v>35</v>
      </c>
      <c r="C37" s="43">
        <v>93500</v>
      </c>
      <c r="D37" s="41">
        <v>69075.1</v>
      </c>
      <c r="E37" s="42">
        <f t="shared" si="0"/>
        <v>73.87711229946524</v>
      </c>
      <c r="F37" s="43"/>
      <c r="G37" s="43"/>
      <c r="H37" s="42"/>
      <c r="I37" s="44">
        <f t="shared" si="1"/>
        <v>93500</v>
      </c>
      <c r="J37" s="44">
        <f t="shared" si="2"/>
        <v>69075.1</v>
      </c>
      <c r="K37" s="42">
        <f t="shared" si="3"/>
        <v>73.87711229946524</v>
      </c>
      <c r="L37" s="107"/>
    </row>
    <row r="38" spans="1:12" s="26" customFormat="1" ht="63">
      <c r="A38" s="39" t="s">
        <v>34</v>
      </c>
      <c r="B38" s="40" t="s">
        <v>36</v>
      </c>
      <c r="C38" s="43">
        <v>1017000</v>
      </c>
      <c r="D38" s="43">
        <v>183921.08</v>
      </c>
      <c r="E38" s="42">
        <f t="shared" si="0"/>
        <v>18.084668633235005</v>
      </c>
      <c r="F38" s="43"/>
      <c r="G38" s="43"/>
      <c r="H38" s="42"/>
      <c r="I38" s="44">
        <f t="shared" si="1"/>
        <v>1017000</v>
      </c>
      <c r="J38" s="44">
        <f t="shared" si="2"/>
        <v>183921.08</v>
      </c>
      <c r="K38" s="42">
        <f t="shared" si="3"/>
        <v>18.084668633235005</v>
      </c>
      <c r="L38" s="107"/>
    </row>
    <row r="39" spans="1:12" s="26" customFormat="1" ht="60" customHeight="1">
      <c r="A39" s="39" t="s">
        <v>37</v>
      </c>
      <c r="B39" s="40" t="s">
        <v>39</v>
      </c>
      <c r="C39" s="43">
        <v>483000</v>
      </c>
      <c r="D39" s="43">
        <v>176579.03</v>
      </c>
      <c r="E39" s="42">
        <f t="shared" si="0"/>
        <v>36.55880538302277</v>
      </c>
      <c r="F39" s="43"/>
      <c r="G39" s="43"/>
      <c r="H39" s="42"/>
      <c r="I39" s="44">
        <f t="shared" si="1"/>
        <v>483000</v>
      </c>
      <c r="J39" s="44">
        <f t="shared" si="2"/>
        <v>176579.03</v>
      </c>
      <c r="K39" s="42">
        <f t="shared" si="3"/>
        <v>36.55880538302277</v>
      </c>
      <c r="L39" s="107"/>
    </row>
    <row r="40" spans="1:12" s="26" customFormat="1" ht="63">
      <c r="A40" s="39" t="s">
        <v>38</v>
      </c>
      <c r="B40" s="40" t="s">
        <v>40</v>
      </c>
      <c r="C40" s="43">
        <v>4834200</v>
      </c>
      <c r="D40" s="43">
        <v>2291497.18</v>
      </c>
      <c r="E40" s="42">
        <f t="shared" si="0"/>
        <v>47.40178685201275</v>
      </c>
      <c r="F40" s="43"/>
      <c r="G40" s="43"/>
      <c r="H40" s="42"/>
      <c r="I40" s="44">
        <f t="shared" si="1"/>
        <v>4834200</v>
      </c>
      <c r="J40" s="44">
        <f t="shared" si="2"/>
        <v>2291497.18</v>
      </c>
      <c r="K40" s="42">
        <f t="shared" si="3"/>
        <v>47.40178685201275</v>
      </c>
      <c r="L40" s="107"/>
    </row>
    <row r="41" spans="1:12" s="26" customFormat="1" ht="15.75">
      <c r="A41" s="39">
        <v>18010500</v>
      </c>
      <c r="B41" s="40" t="s">
        <v>41</v>
      </c>
      <c r="C41" s="41">
        <f>45902600+1208000</f>
        <v>47110600</v>
      </c>
      <c r="D41" s="41">
        <v>24678088.16</v>
      </c>
      <c r="E41" s="42">
        <f t="shared" si="0"/>
        <v>52.38330261130192</v>
      </c>
      <c r="F41" s="43"/>
      <c r="G41" s="43"/>
      <c r="H41" s="42"/>
      <c r="I41" s="44">
        <f t="shared" si="1"/>
        <v>47110600</v>
      </c>
      <c r="J41" s="44">
        <f t="shared" si="2"/>
        <v>24678088.16</v>
      </c>
      <c r="K41" s="42">
        <f t="shared" si="3"/>
        <v>52.38330261130192</v>
      </c>
      <c r="L41" s="107"/>
    </row>
    <row r="42" spans="1:12" s="26" customFormat="1" ht="15.75">
      <c r="A42" s="39">
        <v>18010600</v>
      </c>
      <c r="B42" s="40" t="s">
        <v>42</v>
      </c>
      <c r="C42" s="41">
        <f>99366400+2725000</f>
        <v>102091400</v>
      </c>
      <c r="D42" s="41">
        <v>47980490.71</v>
      </c>
      <c r="E42" s="42">
        <f t="shared" si="0"/>
        <v>46.99758325382941</v>
      </c>
      <c r="F42" s="43"/>
      <c r="G42" s="43"/>
      <c r="H42" s="42"/>
      <c r="I42" s="44">
        <f t="shared" si="1"/>
        <v>102091400</v>
      </c>
      <c r="J42" s="44">
        <f t="shared" si="2"/>
        <v>47980490.71</v>
      </c>
      <c r="K42" s="42">
        <f t="shared" si="3"/>
        <v>46.99758325382941</v>
      </c>
      <c r="L42" s="107"/>
    </row>
    <row r="43" spans="1:12" s="26" customFormat="1" ht="15.75">
      <c r="A43" s="39">
        <v>18010700</v>
      </c>
      <c r="B43" s="40" t="s">
        <v>43</v>
      </c>
      <c r="C43" s="41">
        <f>3792800+110000</f>
        <v>3902800</v>
      </c>
      <c r="D43" s="41">
        <v>1585161.83</v>
      </c>
      <c r="E43" s="42">
        <f t="shared" si="0"/>
        <v>40.61601491237061</v>
      </c>
      <c r="F43" s="43"/>
      <c r="G43" s="43"/>
      <c r="H43" s="42"/>
      <c r="I43" s="44">
        <f t="shared" si="1"/>
        <v>3902800</v>
      </c>
      <c r="J43" s="44">
        <f t="shared" si="2"/>
        <v>1585161.83</v>
      </c>
      <c r="K43" s="42">
        <f t="shared" si="3"/>
        <v>40.61601491237061</v>
      </c>
      <c r="L43" s="107"/>
    </row>
    <row r="44" spans="1:12" s="26" customFormat="1" ht="17.25" customHeight="1">
      <c r="A44" s="39">
        <v>18010900</v>
      </c>
      <c r="B44" s="40" t="s">
        <v>44</v>
      </c>
      <c r="C44" s="41">
        <f>13138200+352000</f>
        <v>13490200</v>
      </c>
      <c r="D44" s="41">
        <v>6251652.51</v>
      </c>
      <c r="E44" s="42">
        <f t="shared" si="0"/>
        <v>46.34217809965753</v>
      </c>
      <c r="F44" s="43"/>
      <c r="G44" s="43"/>
      <c r="H44" s="42"/>
      <c r="I44" s="44">
        <f t="shared" si="1"/>
        <v>13490200</v>
      </c>
      <c r="J44" s="44">
        <f t="shared" si="2"/>
        <v>6251652.51</v>
      </c>
      <c r="K44" s="42">
        <f t="shared" si="3"/>
        <v>46.34217809965753</v>
      </c>
      <c r="L44" s="107"/>
    </row>
    <row r="45" spans="1:12" s="26" customFormat="1" ht="15" customHeight="1">
      <c r="A45" s="39">
        <v>18011000</v>
      </c>
      <c r="B45" s="40" t="s">
        <v>45</v>
      </c>
      <c r="C45" s="43">
        <v>350000</v>
      </c>
      <c r="D45" s="43">
        <v>139852.35</v>
      </c>
      <c r="E45" s="42">
        <f t="shared" si="0"/>
        <v>39.957814285714285</v>
      </c>
      <c r="F45" s="43"/>
      <c r="G45" s="43"/>
      <c r="H45" s="42"/>
      <c r="I45" s="44">
        <f t="shared" si="1"/>
        <v>350000</v>
      </c>
      <c r="J45" s="44">
        <f t="shared" si="2"/>
        <v>139852.35</v>
      </c>
      <c r="K45" s="42">
        <f t="shared" si="3"/>
        <v>39.957814285714285</v>
      </c>
      <c r="L45" s="107"/>
    </row>
    <row r="46" spans="1:12" s="26" customFormat="1" ht="15" customHeight="1">
      <c r="A46" s="39">
        <v>18011100</v>
      </c>
      <c r="B46" s="40" t="s">
        <v>46</v>
      </c>
      <c r="C46" s="43">
        <v>239500</v>
      </c>
      <c r="D46" s="43">
        <v>292066.67</v>
      </c>
      <c r="E46" s="42">
        <f t="shared" si="0"/>
        <v>121.94850521920668</v>
      </c>
      <c r="F46" s="43"/>
      <c r="G46" s="43"/>
      <c r="H46" s="42"/>
      <c r="I46" s="44">
        <f t="shared" si="1"/>
        <v>239500</v>
      </c>
      <c r="J46" s="44">
        <f t="shared" si="2"/>
        <v>292066.67</v>
      </c>
      <c r="K46" s="42">
        <f t="shared" si="3"/>
        <v>121.94850521920668</v>
      </c>
      <c r="L46" s="107"/>
    </row>
    <row r="47" spans="1:12" s="10" customFormat="1" ht="15.75">
      <c r="A47" s="36">
        <v>18030000</v>
      </c>
      <c r="B47" s="37" t="s">
        <v>49</v>
      </c>
      <c r="C47" s="12">
        <f>C48+C49</f>
        <v>130000</v>
      </c>
      <c r="D47" s="12">
        <f>D48+D49</f>
        <v>97588.76</v>
      </c>
      <c r="E47" s="35">
        <f t="shared" si="0"/>
        <v>75.06827692307692</v>
      </c>
      <c r="F47" s="12"/>
      <c r="G47" s="12"/>
      <c r="H47" s="35"/>
      <c r="I47" s="34">
        <f t="shared" si="1"/>
        <v>130000</v>
      </c>
      <c r="J47" s="34">
        <f t="shared" si="2"/>
        <v>97588.76</v>
      </c>
      <c r="K47" s="35">
        <f t="shared" si="3"/>
        <v>75.06827692307692</v>
      </c>
      <c r="L47" s="107"/>
    </row>
    <row r="48" spans="1:12" s="26" customFormat="1" ht="31.5">
      <c r="A48" s="39">
        <v>18030100</v>
      </c>
      <c r="B48" s="40" t="s">
        <v>47</v>
      </c>
      <c r="C48" s="43">
        <v>96200</v>
      </c>
      <c r="D48" s="43">
        <v>66165.03</v>
      </c>
      <c r="E48" s="42">
        <f t="shared" si="0"/>
        <v>68.77861746361746</v>
      </c>
      <c r="F48" s="43"/>
      <c r="G48" s="43"/>
      <c r="H48" s="42"/>
      <c r="I48" s="44">
        <f t="shared" si="1"/>
        <v>96200</v>
      </c>
      <c r="J48" s="44">
        <f t="shared" si="2"/>
        <v>66165.03</v>
      </c>
      <c r="K48" s="42">
        <f t="shared" si="3"/>
        <v>68.77861746361746</v>
      </c>
      <c r="L48" s="107"/>
    </row>
    <row r="49" spans="1:12" s="26" customFormat="1" ht="31.5">
      <c r="A49" s="39">
        <v>18030200</v>
      </c>
      <c r="B49" s="40" t="s">
        <v>48</v>
      </c>
      <c r="C49" s="43">
        <v>33800</v>
      </c>
      <c r="D49" s="43">
        <v>31423.73</v>
      </c>
      <c r="E49" s="42">
        <f t="shared" si="0"/>
        <v>92.96961538461538</v>
      </c>
      <c r="F49" s="43"/>
      <c r="G49" s="43"/>
      <c r="H49" s="42"/>
      <c r="I49" s="44">
        <f t="shared" si="1"/>
        <v>33800</v>
      </c>
      <c r="J49" s="44">
        <f t="shared" si="2"/>
        <v>31423.73</v>
      </c>
      <c r="K49" s="42">
        <f t="shared" si="3"/>
        <v>92.96961538461538</v>
      </c>
      <c r="L49" s="107"/>
    </row>
    <row r="50" spans="1:12" s="10" customFormat="1" ht="47.25">
      <c r="A50" s="36" t="s">
        <v>175</v>
      </c>
      <c r="B50" s="37" t="s">
        <v>176</v>
      </c>
      <c r="C50" s="12"/>
      <c r="D50" s="12">
        <f>D51+D52+D53+D54+D55+D56</f>
        <v>-31236.780000000002</v>
      </c>
      <c r="E50" s="35"/>
      <c r="F50" s="12"/>
      <c r="G50" s="12"/>
      <c r="H50" s="35"/>
      <c r="I50" s="34">
        <f t="shared" si="1"/>
        <v>0</v>
      </c>
      <c r="J50" s="34">
        <f t="shared" si="2"/>
        <v>-31236.780000000002</v>
      </c>
      <c r="K50" s="35"/>
      <c r="L50" s="107">
        <v>4</v>
      </c>
    </row>
    <row r="51" spans="1:12" s="26" customFormat="1" ht="47.25">
      <c r="A51" s="39">
        <v>18040100</v>
      </c>
      <c r="B51" s="40" t="s">
        <v>177</v>
      </c>
      <c r="C51" s="42"/>
      <c r="D51" s="43">
        <v>-1790.46</v>
      </c>
      <c r="E51" s="42"/>
      <c r="F51" s="43"/>
      <c r="G51" s="43"/>
      <c r="H51" s="42"/>
      <c r="I51" s="44">
        <f t="shared" si="1"/>
        <v>0</v>
      </c>
      <c r="J51" s="44">
        <f t="shared" si="2"/>
        <v>-1790.46</v>
      </c>
      <c r="K51" s="42"/>
      <c r="L51" s="107"/>
    </row>
    <row r="52" spans="1:12" s="26" customFormat="1" ht="47.25">
      <c r="A52" s="39">
        <v>18040200</v>
      </c>
      <c r="B52" s="40" t="s">
        <v>178</v>
      </c>
      <c r="C52" s="42"/>
      <c r="D52" s="43">
        <v>-20865.24</v>
      </c>
      <c r="E52" s="42"/>
      <c r="F52" s="43"/>
      <c r="G52" s="43"/>
      <c r="H52" s="42"/>
      <c r="I52" s="44">
        <f t="shared" si="1"/>
        <v>0</v>
      </c>
      <c r="J52" s="44">
        <f t="shared" si="2"/>
        <v>-20865.24</v>
      </c>
      <c r="K52" s="42"/>
      <c r="L52" s="107"/>
    </row>
    <row r="53" spans="1:12" s="26" customFormat="1" ht="47.25">
      <c r="A53" s="39">
        <v>18040500</v>
      </c>
      <c r="B53" s="40" t="s">
        <v>179</v>
      </c>
      <c r="C53" s="42"/>
      <c r="D53" s="43">
        <v>-1535.2</v>
      </c>
      <c r="E53" s="42"/>
      <c r="F53" s="43"/>
      <c r="G53" s="43"/>
      <c r="H53" s="42"/>
      <c r="I53" s="44">
        <f t="shared" si="1"/>
        <v>0</v>
      </c>
      <c r="J53" s="44">
        <f t="shared" si="2"/>
        <v>-1535.2</v>
      </c>
      <c r="K53" s="42"/>
      <c r="L53" s="107"/>
    </row>
    <row r="54" spans="1:12" s="26" customFormat="1" ht="63">
      <c r="A54" s="39">
        <v>18040600</v>
      </c>
      <c r="B54" s="40" t="s">
        <v>180</v>
      </c>
      <c r="C54" s="42"/>
      <c r="D54" s="43">
        <v>746.12</v>
      </c>
      <c r="E54" s="42"/>
      <c r="F54" s="43"/>
      <c r="G54" s="43"/>
      <c r="H54" s="42"/>
      <c r="I54" s="44">
        <f t="shared" si="1"/>
        <v>0</v>
      </c>
      <c r="J54" s="44">
        <f t="shared" si="2"/>
        <v>746.12</v>
      </c>
      <c r="K54" s="42"/>
      <c r="L54" s="107"/>
    </row>
    <row r="55" spans="1:12" s="26" customFormat="1" ht="47.25">
      <c r="A55" s="39">
        <v>18040700</v>
      </c>
      <c r="B55" s="40" t="s">
        <v>181</v>
      </c>
      <c r="C55" s="42"/>
      <c r="D55" s="43">
        <v>-6818</v>
      </c>
      <c r="E55" s="42"/>
      <c r="F55" s="43"/>
      <c r="G55" s="43"/>
      <c r="H55" s="42"/>
      <c r="I55" s="44">
        <f t="shared" si="1"/>
        <v>0</v>
      </c>
      <c r="J55" s="44">
        <f t="shared" si="2"/>
        <v>-6818</v>
      </c>
      <c r="K55" s="42"/>
      <c r="L55" s="107"/>
    </row>
    <row r="56" spans="1:12" s="26" customFormat="1" ht="63">
      <c r="A56" s="39">
        <v>18040800</v>
      </c>
      <c r="B56" s="40" t="s">
        <v>182</v>
      </c>
      <c r="C56" s="42"/>
      <c r="D56" s="43">
        <v>-974</v>
      </c>
      <c r="E56" s="42"/>
      <c r="F56" s="43"/>
      <c r="G56" s="43"/>
      <c r="H56" s="42"/>
      <c r="I56" s="44">
        <f t="shared" si="1"/>
        <v>0</v>
      </c>
      <c r="J56" s="44">
        <f t="shared" si="2"/>
        <v>-974</v>
      </c>
      <c r="K56" s="42"/>
      <c r="L56" s="107"/>
    </row>
    <row r="57" spans="1:12" s="10" customFormat="1" ht="15.75">
      <c r="A57" s="36" t="s">
        <v>50</v>
      </c>
      <c r="B57" s="37" t="s">
        <v>51</v>
      </c>
      <c r="C57" s="12">
        <f>C59+C60+C61</f>
        <v>137803400</v>
      </c>
      <c r="D57" s="12">
        <f>D59+D60+D61+D58</f>
        <v>74157607.13</v>
      </c>
      <c r="E57" s="35">
        <f t="shared" si="0"/>
        <v>53.81406201153237</v>
      </c>
      <c r="F57" s="12"/>
      <c r="G57" s="12"/>
      <c r="H57" s="35"/>
      <c r="I57" s="34">
        <f t="shared" si="1"/>
        <v>137803400</v>
      </c>
      <c r="J57" s="34">
        <f t="shared" si="2"/>
        <v>74157607.13</v>
      </c>
      <c r="K57" s="35">
        <f t="shared" si="3"/>
        <v>53.81406201153237</v>
      </c>
      <c r="L57" s="107"/>
    </row>
    <row r="58" spans="1:12" s="26" customFormat="1" ht="31.5">
      <c r="A58" s="32">
        <v>18050200</v>
      </c>
      <c r="B58" s="49" t="s">
        <v>174</v>
      </c>
      <c r="C58" s="43"/>
      <c r="D58" s="43">
        <v>2264.27</v>
      </c>
      <c r="E58" s="42"/>
      <c r="F58" s="43"/>
      <c r="G58" s="43"/>
      <c r="H58" s="42"/>
      <c r="I58" s="44">
        <f t="shared" si="1"/>
        <v>0</v>
      </c>
      <c r="J58" s="44">
        <f t="shared" si="2"/>
        <v>2264.27</v>
      </c>
      <c r="K58" s="50"/>
      <c r="L58" s="107"/>
    </row>
    <row r="59" spans="1:12" s="26" customFormat="1" ht="15.75">
      <c r="A59" s="39" t="s">
        <v>52</v>
      </c>
      <c r="B59" s="40" t="s">
        <v>53</v>
      </c>
      <c r="C59" s="41">
        <f>36876000+1664000</f>
        <v>38540000</v>
      </c>
      <c r="D59" s="41">
        <v>16292507.6</v>
      </c>
      <c r="E59" s="42">
        <f t="shared" si="0"/>
        <v>42.2742802283342</v>
      </c>
      <c r="F59" s="43"/>
      <c r="G59" s="43"/>
      <c r="H59" s="42"/>
      <c r="I59" s="44">
        <f t="shared" si="1"/>
        <v>38540000</v>
      </c>
      <c r="J59" s="44">
        <f t="shared" si="2"/>
        <v>16292507.6</v>
      </c>
      <c r="K59" s="42">
        <f t="shared" si="3"/>
        <v>42.2742802283342</v>
      </c>
      <c r="L59" s="107"/>
    </row>
    <row r="60" spans="1:12" s="26" customFormat="1" ht="15.75">
      <c r="A60" s="39" t="s">
        <v>54</v>
      </c>
      <c r="B60" s="40" t="s">
        <v>55</v>
      </c>
      <c r="C60" s="41">
        <f>94824000+4277400</f>
        <v>99101400</v>
      </c>
      <c r="D60" s="41">
        <v>57791531.71</v>
      </c>
      <c r="E60" s="42">
        <f t="shared" si="0"/>
        <v>58.31555528983445</v>
      </c>
      <c r="F60" s="43"/>
      <c r="G60" s="43"/>
      <c r="H60" s="42"/>
      <c r="I60" s="44">
        <f t="shared" si="1"/>
        <v>99101400</v>
      </c>
      <c r="J60" s="44">
        <f t="shared" si="2"/>
        <v>57791531.71</v>
      </c>
      <c r="K60" s="42">
        <f t="shared" si="3"/>
        <v>58.31555528983445</v>
      </c>
      <c r="L60" s="107"/>
    </row>
    <row r="61" spans="1:12" s="26" customFormat="1" ht="78.75">
      <c r="A61" s="39">
        <v>18050500</v>
      </c>
      <c r="B61" s="40" t="s">
        <v>136</v>
      </c>
      <c r="C61" s="41">
        <v>162000</v>
      </c>
      <c r="D61" s="41">
        <v>71303.55</v>
      </c>
      <c r="E61" s="42">
        <f t="shared" si="0"/>
        <v>44.01453703703704</v>
      </c>
      <c r="F61" s="43"/>
      <c r="G61" s="43"/>
      <c r="H61" s="42"/>
      <c r="I61" s="44">
        <f t="shared" si="1"/>
        <v>162000</v>
      </c>
      <c r="J61" s="44">
        <f t="shared" si="2"/>
        <v>71303.55</v>
      </c>
      <c r="K61" s="42">
        <f t="shared" si="3"/>
        <v>44.01453703703704</v>
      </c>
      <c r="L61" s="107"/>
    </row>
    <row r="62" spans="1:12" s="10" customFormat="1" ht="15.75">
      <c r="A62" s="36">
        <v>19000000</v>
      </c>
      <c r="B62" s="37" t="s">
        <v>6</v>
      </c>
      <c r="C62" s="12">
        <f>C63</f>
        <v>0</v>
      </c>
      <c r="D62" s="12"/>
      <c r="E62" s="35"/>
      <c r="F62" s="12">
        <f>F63</f>
        <v>3451100</v>
      </c>
      <c r="G62" s="12">
        <f>G63</f>
        <v>2000876.2100000002</v>
      </c>
      <c r="H62" s="35">
        <f aca="true" t="shared" si="4" ref="H62:H67">G62/F62*100</f>
        <v>57.97792616846803</v>
      </c>
      <c r="I62" s="34">
        <f t="shared" si="1"/>
        <v>3451100</v>
      </c>
      <c r="J62" s="34">
        <f t="shared" si="2"/>
        <v>2000876.2100000002</v>
      </c>
      <c r="K62" s="35">
        <f t="shared" si="3"/>
        <v>57.97792616846803</v>
      </c>
      <c r="L62" s="107"/>
    </row>
    <row r="63" spans="1:12" s="10" customFormat="1" ht="15.75">
      <c r="A63" s="36" t="s">
        <v>56</v>
      </c>
      <c r="B63" s="37" t="s">
        <v>57</v>
      </c>
      <c r="C63" s="12">
        <f>C64+C65+C66</f>
        <v>0</v>
      </c>
      <c r="D63" s="12"/>
      <c r="E63" s="35"/>
      <c r="F63" s="12">
        <f>F64+F65+F66</f>
        <v>3451100</v>
      </c>
      <c r="G63" s="12">
        <f>G64+G65+G66</f>
        <v>2000876.2100000002</v>
      </c>
      <c r="H63" s="35">
        <f t="shared" si="4"/>
        <v>57.97792616846803</v>
      </c>
      <c r="I63" s="34">
        <f t="shared" si="1"/>
        <v>3451100</v>
      </c>
      <c r="J63" s="34">
        <f t="shared" si="2"/>
        <v>2000876.2100000002</v>
      </c>
      <c r="K63" s="35">
        <f t="shared" si="3"/>
        <v>57.97792616846803</v>
      </c>
      <c r="L63" s="107"/>
    </row>
    <row r="64" spans="1:12" s="26" customFormat="1" ht="47.25">
      <c r="A64" s="39" t="s">
        <v>58</v>
      </c>
      <c r="B64" s="40" t="s">
        <v>59</v>
      </c>
      <c r="C64" s="43"/>
      <c r="D64" s="43"/>
      <c r="E64" s="42"/>
      <c r="F64" s="43">
        <v>2604700</v>
      </c>
      <c r="G64" s="43">
        <v>1491526.6</v>
      </c>
      <c r="H64" s="42">
        <f t="shared" si="4"/>
        <v>57.26289399930895</v>
      </c>
      <c r="I64" s="44">
        <f t="shared" si="1"/>
        <v>2604700</v>
      </c>
      <c r="J64" s="44">
        <f t="shared" si="2"/>
        <v>1491526.6</v>
      </c>
      <c r="K64" s="42">
        <f t="shared" si="3"/>
        <v>57.26289399930895</v>
      </c>
      <c r="L64" s="107"/>
    </row>
    <row r="65" spans="1:12" s="26" customFormat="1" ht="36.75" customHeight="1">
      <c r="A65" s="39">
        <v>19010200</v>
      </c>
      <c r="B65" s="40" t="s">
        <v>60</v>
      </c>
      <c r="C65" s="43"/>
      <c r="D65" s="43"/>
      <c r="E65" s="42"/>
      <c r="F65" s="43">
        <v>225600</v>
      </c>
      <c r="G65" s="43">
        <v>136968.81</v>
      </c>
      <c r="H65" s="42">
        <f t="shared" si="4"/>
        <v>60.713125</v>
      </c>
      <c r="I65" s="44">
        <f t="shared" si="1"/>
        <v>225600</v>
      </c>
      <c r="J65" s="44">
        <f t="shared" si="2"/>
        <v>136968.81</v>
      </c>
      <c r="K65" s="42">
        <f t="shared" si="3"/>
        <v>60.713125</v>
      </c>
      <c r="L65" s="107"/>
    </row>
    <row r="66" spans="1:12" s="26" customFormat="1" ht="63">
      <c r="A66" s="39">
        <v>19010300</v>
      </c>
      <c r="B66" s="40" t="s">
        <v>61</v>
      </c>
      <c r="C66" s="43"/>
      <c r="D66" s="43"/>
      <c r="E66" s="42"/>
      <c r="F66" s="43">
        <v>620800</v>
      </c>
      <c r="G66" s="43">
        <v>372380.8</v>
      </c>
      <c r="H66" s="42">
        <f t="shared" si="4"/>
        <v>59.9840206185567</v>
      </c>
      <c r="I66" s="44">
        <f t="shared" si="1"/>
        <v>620800</v>
      </c>
      <c r="J66" s="44">
        <f t="shared" si="2"/>
        <v>372380.8</v>
      </c>
      <c r="K66" s="42">
        <f t="shared" si="3"/>
        <v>59.9840206185567</v>
      </c>
      <c r="L66" s="107"/>
    </row>
    <row r="67" spans="1:12" s="9" customFormat="1" ht="23.25" customHeight="1">
      <c r="A67" s="36">
        <v>20000000</v>
      </c>
      <c r="B67" s="51" t="s">
        <v>7</v>
      </c>
      <c r="C67" s="45">
        <f>C68+C77+C90+C101</f>
        <v>54079086</v>
      </c>
      <c r="D67" s="12">
        <f>D68+D77+D90+D101</f>
        <v>35544388.800000004</v>
      </c>
      <c r="E67" s="35">
        <f t="shared" si="0"/>
        <v>65.72668184517765</v>
      </c>
      <c r="F67" s="45">
        <f>F92+F100+F101+F97</f>
        <v>59671071</v>
      </c>
      <c r="G67" s="12">
        <f>G92+G100+G101+G97</f>
        <v>32285910.410000004</v>
      </c>
      <c r="H67" s="35">
        <f t="shared" si="4"/>
        <v>54.106470470422764</v>
      </c>
      <c r="I67" s="34">
        <f t="shared" si="1"/>
        <v>113750157</v>
      </c>
      <c r="J67" s="34">
        <f t="shared" si="2"/>
        <v>67830299.21000001</v>
      </c>
      <c r="K67" s="35">
        <f t="shared" si="3"/>
        <v>59.63094996871082</v>
      </c>
      <c r="L67" s="107"/>
    </row>
    <row r="68" spans="1:12" s="10" customFormat="1" ht="31.5">
      <c r="A68" s="36">
        <v>21000000</v>
      </c>
      <c r="B68" s="37" t="s">
        <v>8</v>
      </c>
      <c r="C68" s="12">
        <f>C69+C72+C71</f>
        <v>20211920</v>
      </c>
      <c r="D68" s="12">
        <f>D69+D72+D71</f>
        <v>17260169.82</v>
      </c>
      <c r="E68" s="35">
        <f t="shared" si="0"/>
        <v>85.39599315651358</v>
      </c>
      <c r="F68" s="12"/>
      <c r="G68" s="12"/>
      <c r="H68" s="35"/>
      <c r="I68" s="34">
        <f t="shared" si="1"/>
        <v>20211920</v>
      </c>
      <c r="J68" s="34">
        <f t="shared" si="2"/>
        <v>17260169.82</v>
      </c>
      <c r="K68" s="35">
        <f t="shared" si="3"/>
        <v>85.39599315651358</v>
      </c>
      <c r="L68" s="107"/>
    </row>
    <row r="69" spans="1:12" s="8" customFormat="1" ht="110.25">
      <c r="A69" s="25" t="s">
        <v>62</v>
      </c>
      <c r="B69" s="52" t="s">
        <v>63</v>
      </c>
      <c r="C69" s="53">
        <f>C70</f>
        <v>100820</v>
      </c>
      <c r="D69" s="53">
        <f>D70</f>
        <v>38530</v>
      </c>
      <c r="E69" s="54">
        <f t="shared" si="0"/>
        <v>38.21662368577663</v>
      </c>
      <c r="F69" s="53"/>
      <c r="G69" s="53"/>
      <c r="H69" s="54"/>
      <c r="I69" s="55">
        <f t="shared" si="1"/>
        <v>100820</v>
      </c>
      <c r="J69" s="55">
        <f t="shared" si="2"/>
        <v>38530</v>
      </c>
      <c r="K69" s="54">
        <f t="shared" si="3"/>
        <v>38.21662368577663</v>
      </c>
      <c r="L69" s="107">
        <v>5</v>
      </c>
    </row>
    <row r="70" spans="1:12" s="26" customFormat="1" ht="63">
      <c r="A70" s="39" t="s">
        <v>64</v>
      </c>
      <c r="B70" s="40" t="s">
        <v>65</v>
      </c>
      <c r="C70" s="43">
        <v>100820</v>
      </c>
      <c r="D70" s="43">
        <v>38530</v>
      </c>
      <c r="E70" s="42">
        <f t="shared" si="0"/>
        <v>38.21662368577663</v>
      </c>
      <c r="F70" s="43"/>
      <c r="G70" s="43"/>
      <c r="H70" s="42"/>
      <c r="I70" s="44">
        <f t="shared" si="1"/>
        <v>100820</v>
      </c>
      <c r="J70" s="44">
        <f t="shared" si="2"/>
        <v>38530</v>
      </c>
      <c r="K70" s="42">
        <f t="shared" si="3"/>
        <v>38.21662368577663</v>
      </c>
      <c r="L70" s="107"/>
    </row>
    <row r="71" spans="1:12" s="10" customFormat="1" ht="31.5">
      <c r="A71" s="36">
        <v>21050000</v>
      </c>
      <c r="B71" s="37" t="s">
        <v>152</v>
      </c>
      <c r="C71" s="12">
        <v>19551000</v>
      </c>
      <c r="D71" s="12">
        <v>16869543.36</v>
      </c>
      <c r="E71" s="35">
        <f t="shared" si="0"/>
        <v>86.28481080251649</v>
      </c>
      <c r="F71" s="12"/>
      <c r="G71" s="12"/>
      <c r="H71" s="35"/>
      <c r="I71" s="34">
        <f t="shared" si="1"/>
        <v>19551000</v>
      </c>
      <c r="J71" s="34">
        <f t="shared" si="2"/>
        <v>16869543.36</v>
      </c>
      <c r="K71" s="35">
        <f t="shared" si="3"/>
        <v>86.28481080251649</v>
      </c>
      <c r="L71" s="107"/>
    </row>
    <row r="72" spans="1:12" s="10" customFormat="1" ht="15.75">
      <c r="A72" s="36" t="s">
        <v>66</v>
      </c>
      <c r="B72" s="37" t="s">
        <v>67</v>
      </c>
      <c r="C72" s="12">
        <f>C75+C74+C73+C76</f>
        <v>560100</v>
      </c>
      <c r="D72" s="12">
        <f>D75+D74+D73+D76</f>
        <v>352096.46</v>
      </c>
      <c r="E72" s="35">
        <f t="shared" si="0"/>
        <v>62.86314229601857</v>
      </c>
      <c r="F72" s="12"/>
      <c r="G72" s="12"/>
      <c r="H72" s="35"/>
      <c r="I72" s="34">
        <f t="shared" si="1"/>
        <v>560100</v>
      </c>
      <c r="J72" s="34">
        <f t="shared" si="2"/>
        <v>352096.46</v>
      </c>
      <c r="K72" s="35">
        <f t="shared" si="3"/>
        <v>62.86314229601857</v>
      </c>
      <c r="L72" s="107"/>
    </row>
    <row r="73" spans="1:12" s="8" customFormat="1" ht="15.75" customHeight="1" hidden="1">
      <c r="A73" s="25">
        <v>21080500</v>
      </c>
      <c r="B73" s="52" t="s">
        <v>71</v>
      </c>
      <c r="C73" s="53"/>
      <c r="D73" s="53"/>
      <c r="E73" s="54" t="e">
        <f t="shared" si="0"/>
        <v>#DIV/0!</v>
      </c>
      <c r="F73" s="53"/>
      <c r="G73" s="53"/>
      <c r="H73" s="54"/>
      <c r="I73" s="55">
        <f t="shared" si="1"/>
        <v>0</v>
      </c>
      <c r="J73" s="55">
        <f t="shared" si="2"/>
        <v>0</v>
      </c>
      <c r="K73" s="54" t="e">
        <f t="shared" si="3"/>
        <v>#DIV/0!</v>
      </c>
      <c r="L73" s="107"/>
    </row>
    <row r="74" spans="1:12" s="8" customFormat="1" ht="63.75" customHeight="1" hidden="1">
      <c r="A74" s="25">
        <v>21080900</v>
      </c>
      <c r="B74" s="52" t="s">
        <v>68</v>
      </c>
      <c r="C74" s="53"/>
      <c r="D74" s="53"/>
      <c r="E74" s="54" t="e">
        <f t="shared" si="0"/>
        <v>#DIV/0!</v>
      </c>
      <c r="F74" s="53"/>
      <c r="G74" s="53"/>
      <c r="H74" s="54"/>
      <c r="I74" s="55">
        <f t="shared" si="1"/>
        <v>0</v>
      </c>
      <c r="J74" s="55">
        <f t="shared" si="2"/>
        <v>0</v>
      </c>
      <c r="K74" s="54" t="e">
        <f t="shared" si="3"/>
        <v>#DIV/0!</v>
      </c>
      <c r="L74" s="107"/>
    </row>
    <row r="75" spans="1:12" s="26" customFormat="1" ht="15.75">
      <c r="A75" s="39" t="s">
        <v>69</v>
      </c>
      <c r="B75" s="40" t="s">
        <v>70</v>
      </c>
      <c r="C75" s="43">
        <v>282000</v>
      </c>
      <c r="D75" s="43">
        <v>269586.46</v>
      </c>
      <c r="E75" s="42">
        <f t="shared" si="0"/>
        <v>95.59803546099292</v>
      </c>
      <c r="F75" s="43"/>
      <c r="G75" s="43"/>
      <c r="H75" s="42"/>
      <c r="I75" s="44">
        <f t="shared" si="1"/>
        <v>282000</v>
      </c>
      <c r="J75" s="44">
        <f t="shared" si="2"/>
        <v>269586.46</v>
      </c>
      <c r="K75" s="42">
        <f t="shared" si="3"/>
        <v>95.59803546099292</v>
      </c>
      <c r="L75" s="107"/>
    </row>
    <row r="76" spans="1:12" s="26" customFormat="1" ht="63">
      <c r="A76" s="39">
        <v>21081500</v>
      </c>
      <c r="B76" s="40" t="s">
        <v>151</v>
      </c>
      <c r="C76" s="43">
        <v>278100</v>
      </c>
      <c r="D76" s="43">
        <v>82510</v>
      </c>
      <c r="E76" s="42">
        <f t="shared" si="0"/>
        <v>29.66918374685365</v>
      </c>
      <c r="F76" s="43"/>
      <c r="G76" s="43"/>
      <c r="H76" s="42"/>
      <c r="I76" s="44">
        <f t="shared" si="1"/>
        <v>278100</v>
      </c>
      <c r="J76" s="44">
        <f t="shared" si="2"/>
        <v>82510</v>
      </c>
      <c r="K76" s="42">
        <f t="shared" si="3"/>
        <v>29.66918374685365</v>
      </c>
      <c r="L76" s="107"/>
    </row>
    <row r="77" spans="1:12" s="10" customFormat="1" ht="31.5">
      <c r="A77" s="36">
        <v>22000000</v>
      </c>
      <c r="B77" s="37" t="s">
        <v>9</v>
      </c>
      <c r="C77" s="12">
        <f>C83+C85+C78</f>
        <v>31593000</v>
      </c>
      <c r="D77" s="12">
        <f>D83+D85+D78</f>
        <v>16870052.88</v>
      </c>
      <c r="E77" s="35">
        <f t="shared" si="0"/>
        <v>53.3980719779698</v>
      </c>
      <c r="F77" s="12"/>
      <c r="G77" s="12"/>
      <c r="H77" s="35"/>
      <c r="I77" s="34">
        <f t="shared" si="1"/>
        <v>31593000</v>
      </c>
      <c r="J77" s="34">
        <f t="shared" si="2"/>
        <v>16870052.88</v>
      </c>
      <c r="K77" s="35">
        <f t="shared" si="3"/>
        <v>53.3980719779698</v>
      </c>
      <c r="L77" s="107"/>
    </row>
    <row r="78" spans="1:12" s="10" customFormat="1" ht="18" customHeight="1">
      <c r="A78" s="56" t="s">
        <v>145</v>
      </c>
      <c r="B78" s="37" t="s">
        <v>146</v>
      </c>
      <c r="C78" s="12">
        <f>C80+C79+C81+C82</f>
        <v>14423000</v>
      </c>
      <c r="D78" s="12">
        <f>D80+D79+D81+D82</f>
        <v>6879423.85</v>
      </c>
      <c r="E78" s="35">
        <f aca="true" t="shared" si="5" ref="E78:E147">D78/C78*100</f>
        <v>47.697593080496425</v>
      </c>
      <c r="F78" s="12"/>
      <c r="G78" s="12"/>
      <c r="H78" s="35"/>
      <c r="I78" s="34">
        <f aca="true" t="shared" si="6" ref="I78:I147">C78+F78</f>
        <v>14423000</v>
      </c>
      <c r="J78" s="34">
        <f aca="true" t="shared" si="7" ref="J78:J147">D78+G78</f>
        <v>6879423.85</v>
      </c>
      <c r="K78" s="35">
        <f aca="true" t="shared" si="8" ref="K78:K147">J78/I78*100</f>
        <v>47.697593080496425</v>
      </c>
      <c r="L78" s="107"/>
    </row>
    <row r="79" spans="1:12" s="26" customFormat="1" ht="50.25" customHeight="1">
      <c r="A79" s="57">
        <v>22010300</v>
      </c>
      <c r="B79" s="58" t="s">
        <v>153</v>
      </c>
      <c r="C79" s="43">
        <v>400000</v>
      </c>
      <c r="D79" s="43">
        <v>374616</v>
      </c>
      <c r="E79" s="42">
        <f t="shared" si="5"/>
        <v>93.65400000000001</v>
      </c>
      <c r="F79" s="43"/>
      <c r="G79" s="43"/>
      <c r="H79" s="42"/>
      <c r="I79" s="44">
        <f t="shared" si="6"/>
        <v>400000</v>
      </c>
      <c r="J79" s="44">
        <f t="shared" si="7"/>
        <v>374616</v>
      </c>
      <c r="K79" s="42">
        <f t="shared" si="8"/>
        <v>93.65400000000001</v>
      </c>
      <c r="L79" s="107"/>
    </row>
    <row r="80" spans="1:12" s="26" customFormat="1" ht="24" customHeight="1">
      <c r="A80" s="39">
        <v>22012500</v>
      </c>
      <c r="B80" s="40" t="s">
        <v>147</v>
      </c>
      <c r="C80" s="43">
        <v>13365000</v>
      </c>
      <c r="D80" s="43">
        <v>5995417.85</v>
      </c>
      <c r="E80" s="42">
        <f t="shared" si="5"/>
        <v>44.8590935278713</v>
      </c>
      <c r="F80" s="43"/>
      <c r="G80" s="43"/>
      <c r="H80" s="42"/>
      <c r="I80" s="44">
        <f t="shared" si="6"/>
        <v>13365000</v>
      </c>
      <c r="J80" s="44">
        <f t="shared" si="7"/>
        <v>5995417.85</v>
      </c>
      <c r="K80" s="42">
        <f t="shared" si="8"/>
        <v>44.8590935278713</v>
      </c>
      <c r="L80" s="107"/>
    </row>
    <row r="81" spans="1:12" s="26" customFormat="1" ht="35.25" customHeight="1">
      <c r="A81" s="39">
        <v>22012600</v>
      </c>
      <c r="B81" s="58" t="s">
        <v>154</v>
      </c>
      <c r="C81" s="43">
        <v>650000</v>
      </c>
      <c r="D81" s="43">
        <v>488750</v>
      </c>
      <c r="E81" s="42">
        <f t="shared" si="5"/>
        <v>75.1923076923077</v>
      </c>
      <c r="F81" s="43"/>
      <c r="G81" s="43"/>
      <c r="H81" s="42"/>
      <c r="I81" s="44">
        <f t="shared" si="6"/>
        <v>650000</v>
      </c>
      <c r="J81" s="44">
        <f t="shared" si="7"/>
        <v>488750</v>
      </c>
      <c r="K81" s="42">
        <f t="shared" si="8"/>
        <v>75.1923076923077</v>
      </c>
      <c r="L81" s="107"/>
    </row>
    <row r="82" spans="1:12" s="26" customFormat="1" ht="109.5" customHeight="1">
      <c r="A82" s="39">
        <v>22012900</v>
      </c>
      <c r="B82" s="58" t="s">
        <v>155</v>
      </c>
      <c r="C82" s="43">
        <v>8000</v>
      </c>
      <c r="D82" s="43">
        <v>20640</v>
      </c>
      <c r="E82" s="42">
        <f t="shared" si="5"/>
        <v>258</v>
      </c>
      <c r="F82" s="43"/>
      <c r="G82" s="43"/>
      <c r="H82" s="42"/>
      <c r="I82" s="44">
        <f t="shared" si="6"/>
        <v>8000</v>
      </c>
      <c r="J82" s="44">
        <f t="shared" si="7"/>
        <v>20640</v>
      </c>
      <c r="K82" s="42">
        <f t="shared" si="8"/>
        <v>258</v>
      </c>
      <c r="L82" s="107"/>
    </row>
    <row r="83" spans="1:12" s="10" customFormat="1" ht="47.25">
      <c r="A83" s="36" t="s">
        <v>72</v>
      </c>
      <c r="B83" s="37" t="s">
        <v>73</v>
      </c>
      <c r="C83" s="12">
        <f>C84</f>
        <v>17000000</v>
      </c>
      <c r="D83" s="12">
        <f>D84</f>
        <v>9795208.2</v>
      </c>
      <c r="E83" s="35">
        <f t="shared" si="5"/>
        <v>57.61887176470588</v>
      </c>
      <c r="F83" s="12"/>
      <c r="G83" s="12"/>
      <c r="H83" s="35"/>
      <c r="I83" s="34">
        <f t="shared" si="6"/>
        <v>17000000</v>
      </c>
      <c r="J83" s="34">
        <f t="shared" si="7"/>
        <v>9795208.2</v>
      </c>
      <c r="K83" s="35">
        <f t="shared" si="8"/>
        <v>57.61887176470588</v>
      </c>
      <c r="L83" s="107"/>
    </row>
    <row r="84" spans="1:12" s="26" customFormat="1" ht="63">
      <c r="A84" s="39" t="s">
        <v>74</v>
      </c>
      <c r="B84" s="40" t="s">
        <v>75</v>
      </c>
      <c r="C84" s="43">
        <v>17000000</v>
      </c>
      <c r="D84" s="43">
        <v>9795208.2</v>
      </c>
      <c r="E84" s="42">
        <f t="shared" si="5"/>
        <v>57.61887176470588</v>
      </c>
      <c r="F84" s="43"/>
      <c r="G84" s="43"/>
      <c r="H84" s="42"/>
      <c r="I84" s="44">
        <f t="shared" si="6"/>
        <v>17000000</v>
      </c>
      <c r="J84" s="44">
        <f t="shared" si="7"/>
        <v>9795208.2</v>
      </c>
      <c r="K84" s="42">
        <f t="shared" si="8"/>
        <v>57.61887176470588</v>
      </c>
      <c r="L84" s="107"/>
    </row>
    <row r="85" spans="1:12" s="10" customFormat="1" ht="15.75">
      <c r="A85" s="36" t="s">
        <v>76</v>
      </c>
      <c r="B85" s="37" t="s">
        <v>77</v>
      </c>
      <c r="C85" s="38">
        <f>C86+C87+C88+C89</f>
        <v>170000</v>
      </c>
      <c r="D85" s="38">
        <f>D86+D87+D88+D89</f>
        <v>195420.83000000002</v>
      </c>
      <c r="E85" s="35">
        <f t="shared" si="5"/>
        <v>114.95342941176472</v>
      </c>
      <c r="F85" s="12"/>
      <c r="G85" s="12"/>
      <c r="H85" s="35"/>
      <c r="I85" s="34">
        <f t="shared" si="6"/>
        <v>170000</v>
      </c>
      <c r="J85" s="34">
        <f t="shared" si="7"/>
        <v>195420.83000000002</v>
      </c>
      <c r="K85" s="35">
        <f t="shared" si="8"/>
        <v>114.95342941176472</v>
      </c>
      <c r="L85" s="107"/>
    </row>
    <row r="86" spans="1:12" s="26" customFormat="1" ht="63">
      <c r="A86" s="39" t="s">
        <v>78</v>
      </c>
      <c r="B86" s="40" t="s">
        <v>79</v>
      </c>
      <c r="C86" s="43">
        <v>170000</v>
      </c>
      <c r="D86" s="43">
        <v>127477.3</v>
      </c>
      <c r="E86" s="42">
        <f t="shared" si="5"/>
        <v>74.98664705882354</v>
      </c>
      <c r="F86" s="43"/>
      <c r="G86" s="43"/>
      <c r="H86" s="42"/>
      <c r="I86" s="44">
        <f t="shared" si="6"/>
        <v>170000</v>
      </c>
      <c r="J86" s="44">
        <f t="shared" si="7"/>
        <v>127477.3</v>
      </c>
      <c r="K86" s="42">
        <f t="shared" si="8"/>
        <v>74.98664705882354</v>
      </c>
      <c r="L86" s="107"/>
    </row>
    <row r="87" spans="1:12" s="26" customFormat="1" ht="22.5" customHeight="1">
      <c r="A87" s="39">
        <v>22090200</v>
      </c>
      <c r="B87" s="40" t="s">
        <v>149</v>
      </c>
      <c r="C87" s="43"/>
      <c r="D87" s="43">
        <v>40.8</v>
      </c>
      <c r="E87" s="42"/>
      <c r="F87" s="43"/>
      <c r="G87" s="43"/>
      <c r="H87" s="42"/>
      <c r="I87" s="44">
        <f t="shared" si="6"/>
        <v>0</v>
      </c>
      <c r="J87" s="44">
        <f t="shared" si="7"/>
        <v>40.8</v>
      </c>
      <c r="K87" s="42"/>
      <c r="L87" s="107"/>
    </row>
    <row r="88" spans="1:12" s="26" customFormat="1" ht="45" customHeight="1" hidden="1">
      <c r="A88" s="39">
        <v>22090300</v>
      </c>
      <c r="B88" s="40" t="s">
        <v>150</v>
      </c>
      <c r="C88" s="43"/>
      <c r="D88" s="43"/>
      <c r="E88" s="42"/>
      <c r="F88" s="43"/>
      <c r="G88" s="43"/>
      <c r="H88" s="42"/>
      <c r="I88" s="44">
        <f t="shared" si="6"/>
        <v>0</v>
      </c>
      <c r="J88" s="44">
        <f t="shared" si="7"/>
        <v>0</v>
      </c>
      <c r="K88" s="42"/>
      <c r="L88" s="107"/>
    </row>
    <row r="89" spans="1:12" s="26" customFormat="1" ht="47.25">
      <c r="A89" s="39" t="s">
        <v>80</v>
      </c>
      <c r="B89" s="40" t="s">
        <v>81</v>
      </c>
      <c r="C89" s="43"/>
      <c r="D89" s="43">
        <v>67902.73</v>
      </c>
      <c r="E89" s="42"/>
      <c r="F89" s="43"/>
      <c r="G89" s="43"/>
      <c r="H89" s="42"/>
      <c r="I89" s="44">
        <f t="shared" si="6"/>
        <v>0</v>
      </c>
      <c r="J89" s="44">
        <f t="shared" si="7"/>
        <v>67902.73</v>
      </c>
      <c r="K89" s="42"/>
      <c r="L89" s="107"/>
    </row>
    <row r="90" spans="1:12" s="10" customFormat="1" ht="15.75">
      <c r="A90" s="36">
        <v>24000000</v>
      </c>
      <c r="B90" s="37" t="s">
        <v>12</v>
      </c>
      <c r="C90" s="12">
        <f>C91+C92</f>
        <v>2274166</v>
      </c>
      <c r="D90" s="12">
        <f>D91+D92</f>
        <v>1414166.1</v>
      </c>
      <c r="E90" s="35">
        <f t="shared" si="5"/>
        <v>62.18394347642169</v>
      </c>
      <c r="F90" s="12">
        <f>F92+F97+F100</f>
        <v>1519972</v>
      </c>
      <c r="G90" s="12">
        <f>G92+G97+G100</f>
        <v>2498034.37</v>
      </c>
      <c r="H90" s="35">
        <f aca="true" t="shared" si="9" ref="H90:H118">G90/F90*100</f>
        <v>164.3473938993613</v>
      </c>
      <c r="I90" s="34">
        <f t="shared" si="6"/>
        <v>3794138</v>
      </c>
      <c r="J90" s="34">
        <f t="shared" si="7"/>
        <v>3912200.47</v>
      </c>
      <c r="K90" s="35">
        <f t="shared" si="8"/>
        <v>103.11170732324445</v>
      </c>
      <c r="L90" s="107">
        <v>6</v>
      </c>
    </row>
    <row r="91" spans="1:12" s="26" customFormat="1" ht="63">
      <c r="A91" s="39" t="s">
        <v>82</v>
      </c>
      <c r="B91" s="40" t="s">
        <v>83</v>
      </c>
      <c r="C91" s="43">
        <v>2300</v>
      </c>
      <c r="D91" s="43">
        <v>187.74</v>
      </c>
      <c r="E91" s="42">
        <f t="shared" si="5"/>
        <v>8.162608695652175</v>
      </c>
      <c r="F91" s="43"/>
      <c r="G91" s="43"/>
      <c r="H91" s="42"/>
      <c r="I91" s="44">
        <f t="shared" si="6"/>
        <v>2300</v>
      </c>
      <c r="J91" s="44">
        <f t="shared" si="7"/>
        <v>187.74</v>
      </c>
      <c r="K91" s="42">
        <f t="shared" si="8"/>
        <v>8.162608695652175</v>
      </c>
      <c r="L91" s="107"/>
    </row>
    <row r="92" spans="1:12" s="10" customFormat="1" ht="15.75">
      <c r="A92" s="36" t="s">
        <v>84</v>
      </c>
      <c r="B92" s="37" t="s">
        <v>67</v>
      </c>
      <c r="C92" s="12">
        <f>C93+C95+C96</f>
        <v>2271866</v>
      </c>
      <c r="D92" s="12">
        <f>D93+D95+D96+D94</f>
        <v>1413978.36</v>
      </c>
      <c r="E92" s="35">
        <f t="shared" si="5"/>
        <v>62.23863379266207</v>
      </c>
      <c r="F92" s="12">
        <f>F95+F96</f>
        <v>230000</v>
      </c>
      <c r="G92" s="12">
        <f>G95+G96</f>
        <v>23330.84</v>
      </c>
      <c r="H92" s="35">
        <f t="shared" si="9"/>
        <v>10.14384347826087</v>
      </c>
      <c r="I92" s="34">
        <f t="shared" si="6"/>
        <v>2501866</v>
      </c>
      <c r="J92" s="34">
        <f t="shared" si="7"/>
        <v>1437309.2000000002</v>
      </c>
      <c r="K92" s="35">
        <f t="shared" si="8"/>
        <v>57.44948770237895</v>
      </c>
      <c r="L92" s="107"/>
    </row>
    <row r="93" spans="1:12" s="26" customFormat="1" ht="15.75">
      <c r="A93" s="39" t="s">
        <v>85</v>
      </c>
      <c r="B93" s="40" t="s">
        <v>67</v>
      </c>
      <c r="C93" s="43">
        <v>2271866</v>
      </c>
      <c r="D93" s="43">
        <v>1413428.36</v>
      </c>
      <c r="E93" s="42">
        <f t="shared" si="5"/>
        <v>62.214424618353384</v>
      </c>
      <c r="F93" s="43"/>
      <c r="G93" s="43"/>
      <c r="H93" s="42"/>
      <c r="I93" s="44">
        <f t="shared" si="6"/>
        <v>2271866</v>
      </c>
      <c r="J93" s="44">
        <f t="shared" si="7"/>
        <v>1413428.36</v>
      </c>
      <c r="K93" s="42">
        <f t="shared" si="8"/>
        <v>62.214424618353384</v>
      </c>
      <c r="L93" s="107"/>
    </row>
    <row r="94" spans="1:12" s="26" customFormat="1" ht="21" customHeight="1">
      <c r="A94" s="39">
        <v>24060600</v>
      </c>
      <c r="B94" s="40" t="s">
        <v>183</v>
      </c>
      <c r="C94" s="43"/>
      <c r="D94" s="43">
        <v>550</v>
      </c>
      <c r="E94" s="42"/>
      <c r="F94" s="43"/>
      <c r="G94" s="43"/>
      <c r="H94" s="42"/>
      <c r="I94" s="44">
        <f t="shared" si="6"/>
        <v>0</v>
      </c>
      <c r="J94" s="44">
        <f t="shared" si="7"/>
        <v>550</v>
      </c>
      <c r="K94" s="42"/>
      <c r="L94" s="107"/>
    </row>
    <row r="95" spans="1:12" s="26" customFormat="1" ht="31.5">
      <c r="A95" s="39">
        <v>24061600</v>
      </c>
      <c r="B95" s="40" t="s">
        <v>86</v>
      </c>
      <c r="C95" s="43"/>
      <c r="D95" s="43"/>
      <c r="E95" s="42"/>
      <c r="F95" s="43">
        <v>200000</v>
      </c>
      <c r="G95" s="43">
        <v>12343.27</v>
      </c>
      <c r="H95" s="42">
        <f t="shared" si="9"/>
        <v>6.171635</v>
      </c>
      <c r="I95" s="44">
        <f t="shared" si="6"/>
        <v>200000</v>
      </c>
      <c r="J95" s="44">
        <f t="shared" si="7"/>
        <v>12343.27</v>
      </c>
      <c r="K95" s="42">
        <f t="shared" si="8"/>
        <v>6.171635</v>
      </c>
      <c r="L95" s="107"/>
    </row>
    <row r="96" spans="1:12" s="26" customFormat="1" ht="72" customHeight="1">
      <c r="A96" s="39" t="s">
        <v>87</v>
      </c>
      <c r="B96" s="40" t="s">
        <v>88</v>
      </c>
      <c r="C96" s="43"/>
      <c r="D96" s="43"/>
      <c r="E96" s="42"/>
      <c r="F96" s="43">
        <v>30000</v>
      </c>
      <c r="G96" s="43">
        <v>10987.57</v>
      </c>
      <c r="H96" s="42">
        <f t="shared" si="9"/>
        <v>36.625233333333334</v>
      </c>
      <c r="I96" s="44">
        <f t="shared" si="6"/>
        <v>30000</v>
      </c>
      <c r="J96" s="44">
        <f t="shared" si="7"/>
        <v>10987.57</v>
      </c>
      <c r="K96" s="42">
        <f t="shared" si="8"/>
        <v>36.625233333333334</v>
      </c>
      <c r="L96" s="107"/>
    </row>
    <row r="97" spans="1:12" s="10" customFormat="1" ht="28.5" customHeight="1">
      <c r="A97" s="36" t="s">
        <v>89</v>
      </c>
      <c r="B97" s="37" t="s">
        <v>90</v>
      </c>
      <c r="C97" s="12">
        <f>C99</f>
        <v>0</v>
      </c>
      <c r="D97" s="12"/>
      <c r="E97" s="35"/>
      <c r="F97" s="12">
        <f>F99+F98</f>
        <v>189972</v>
      </c>
      <c r="G97" s="12">
        <f>G99+G98</f>
        <v>94669.1</v>
      </c>
      <c r="H97" s="35">
        <f t="shared" si="9"/>
        <v>49.83318594319163</v>
      </c>
      <c r="I97" s="34">
        <f t="shared" si="6"/>
        <v>189972</v>
      </c>
      <c r="J97" s="34">
        <f t="shared" si="7"/>
        <v>94669.1</v>
      </c>
      <c r="K97" s="35">
        <f t="shared" si="8"/>
        <v>49.83318594319163</v>
      </c>
      <c r="L97" s="107"/>
    </row>
    <row r="98" spans="1:12" s="26" customFormat="1" ht="30" customHeight="1">
      <c r="A98" s="39">
        <v>24110600</v>
      </c>
      <c r="B98" s="40" t="s">
        <v>143</v>
      </c>
      <c r="C98" s="43"/>
      <c r="D98" s="43"/>
      <c r="E98" s="42"/>
      <c r="F98" s="43">
        <v>188541</v>
      </c>
      <c r="G98" s="43">
        <v>90484.94</v>
      </c>
      <c r="H98" s="42">
        <f t="shared" si="9"/>
        <v>47.99218207180401</v>
      </c>
      <c r="I98" s="44">
        <f t="shared" si="6"/>
        <v>188541</v>
      </c>
      <c r="J98" s="44">
        <f t="shared" si="7"/>
        <v>90484.94</v>
      </c>
      <c r="K98" s="42">
        <f t="shared" si="8"/>
        <v>47.99218207180401</v>
      </c>
      <c r="L98" s="107"/>
    </row>
    <row r="99" spans="1:12" s="26" customFormat="1" ht="78.75">
      <c r="A99" s="39" t="s">
        <v>91</v>
      </c>
      <c r="B99" s="40" t="s">
        <v>92</v>
      </c>
      <c r="C99" s="43"/>
      <c r="D99" s="43"/>
      <c r="E99" s="42"/>
      <c r="F99" s="43">
        <v>1431</v>
      </c>
      <c r="G99" s="43">
        <v>4184.16</v>
      </c>
      <c r="H99" s="42">
        <f t="shared" si="9"/>
        <v>292.3941299790356</v>
      </c>
      <c r="I99" s="44">
        <f t="shared" si="6"/>
        <v>1431</v>
      </c>
      <c r="J99" s="44">
        <f t="shared" si="7"/>
        <v>4184.16</v>
      </c>
      <c r="K99" s="42">
        <f t="shared" si="8"/>
        <v>292.3941299790356</v>
      </c>
      <c r="L99" s="107"/>
    </row>
    <row r="100" spans="1:12" s="10" customFormat="1" ht="31.5">
      <c r="A100" s="36">
        <v>24170000</v>
      </c>
      <c r="B100" s="37" t="s">
        <v>93</v>
      </c>
      <c r="C100" s="38"/>
      <c r="D100" s="38"/>
      <c r="E100" s="35"/>
      <c r="F100" s="38">
        <v>1100000</v>
      </c>
      <c r="G100" s="38">
        <v>2380034.43</v>
      </c>
      <c r="H100" s="35">
        <f t="shared" si="9"/>
        <v>216.36676636363637</v>
      </c>
      <c r="I100" s="34">
        <f t="shared" si="6"/>
        <v>1100000</v>
      </c>
      <c r="J100" s="34">
        <f t="shared" si="7"/>
        <v>2380034.43</v>
      </c>
      <c r="K100" s="35">
        <f t="shared" si="8"/>
        <v>216.36676636363637</v>
      </c>
      <c r="L100" s="107"/>
    </row>
    <row r="101" spans="1:12" s="10" customFormat="1" ht="15.75">
      <c r="A101" s="36">
        <v>25000000</v>
      </c>
      <c r="B101" s="37" t="s">
        <v>17</v>
      </c>
      <c r="C101" s="38"/>
      <c r="D101" s="38"/>
      <c r="E101" s="35"/>
      <c r="F101" s="38">
        <f>F102+F107</f>
        <v>58151099</v>
      </c>
      <c r="G101" s="38">
        <f>G102+G107</f>
        <v>29787876.040000003</v>
      </c>
      <c r="H101" s="35">
        <f t="shared" si="9"/>
        <v>51.224958001223676</v>
      </c>
      <c r="I101" s="34">
        <f t="shared" si="6"/>
        <v>58151099</v>
      </c>
      <c r="J101" s="34">
        <f t="shared" si="7"/>
        <v>29787876.040000003</v>
      </c>
      <c r="K101" s="35">
        <f t="shared" si="8"/>
        <v>51.224958001223676</v>
      </c>
      <c r="L101" s="107"/>
    </row>
    <row r="102" spans="1:12" s="10" customFormat="1" ht="47.25">
      <c r="A102" s="36" t="s">
        <v>94</v>
      </c>
      <c r="B102" s="37" t="s">
        <v>95</v>
      </c>
      <c r="C102" s="38"/>
      <c r="D102" s="38"/>
      <c r="E102" s="35"/>
      <c r="F102" s="38">
        <f>F103+F104+F105+F106</f>
        <v>55582833</v>
      </c>
      <c r="G102" s="38">
        <v>21584794.450000003</v>
      </c>
      <c r="H102" s="35">
        <f t="shared" si="9"/>
        <v>38.83356296358626</v>
      </c>
      <c r="I102" s="34">
        <f t="shared" si="6"/>
        <v>55582833</v>
      </c>
      <c r="J102" s="34">
        <f t="shared" si="7"/>
        <v>21584794.450000003</v>
      </c>
      <c r="K102" s="35">
        <f t="shared" si="8"/>
        <v>38.83356296358626</v>
      </c>
      <c r="L102" s="107"/>
    </row>
    <row r="103" spans="1:12" s="26" customFormat="1" ht="36.75" customHeight="1" hidden="1">
      <c r="A103" s="39" t="s">
        <v>96</v>
      </c>
      <c r="B103" s="40" t="s">
        <v>97</v>
      </c>
      <c r="C103" s="59"/>
      <c r="D103" s="59"/>
      <c r="E103" s="42"/>
      <c r="F103" s="59">
        <v>49139136</v>
      </c>
      <c r="G103" s="59">
        <v>21584794.450000003</v>
      </c>
      <c r="H103" s="42">
        <f t="shared" si="9"/>
        <v>43.925872953891584</v>
      </c>
      <c r="I103" s="44">
        <f t="shared" si="6"/>
        <v>49139136</v>
      </c>
      <c r="J103" s="44">
        <f t="shared" si="7"/>
        <v>21584794.450000003</v>
      </c>
      <c r="K103" s="42">
        <f t="shared" si="8"/>
        <v>43.925872953891584</v>
      </c>
      <c r="L103" s="107"/>
    </row>
    <row r="104" spans="1:12" s="26" customFormat="1" ht="31.5" customHeight="1" hidden="1">
      <c r="A104" s="39" t="s">
        <v>98</v>
      </c>
      <c r="B104" s="40" t="s">
        <v>99</v>
      </c>
      <c r="C104" s="59"/>
      <c r="D104" s="59"/>
      <c r="E104" s="42"/>
      <c r="F104" s="59">
        <v>6106814</v>
      </c>
      <c r="G104" s="59">
        <v>1391933.85</v>
      </c>
      <c r="H104" s="42">
        <f t="shared" si="9"/>
        <v>22.793126661463738</v>
      </c>
      <c r="I104" s="44">
        <f t="shared" si="6"/>
        <v>6106814</v>
      </c>
      <c r="J104" s="44">
        <f t="shared" si="7"/>
        <v>1391933.85</v>
      </c>
      <c r="K104" s="42">
        <f t="shared" si="8"/>
        <v>22.793126661463738</v>
      </c>
      <c r="L104" s="107"/>
    </row>
    <row r="105" spans="1:12" s="26" customFormat="1" ht="15" customHeight="1" hidden="1">
      <c r="A105" s="39" t="s">
        <v>100</v>
      </c>
      <c r="B105" s="40" t="s">
        <v>101</v>
      </c>
      <c r="C105" s="59"/>
      <c r="D105" s="59"/>
      <c r="E105" s="42"/>
      <c r="F105" s="59">
        <v>274587</v>
      </c>
      <c r="G105" s="59">
        <v>57348.23</v>
      </c>
      <c r="H105" s="42">
        <f t="shared" si="9"/>
        <v>20.88526769293521</v>
      </c>
      <c r="I105" s="44">
        <f t="shared" si="6"/>
        <v>274587</v>
      </c>
      <c r="J105" s="44">
        <f t="shared" si="7"/>
        <v>57348.23</v>
      </c>
      <c r="K105" s="42">
        <f t="shared" si="8"/>
        <v>20.88526769293521</v>
      </c>
      <c r="L105" s="107"/>
    </row>
    <row r="106" spans="1:12" s="26" customFormat="1" ht="30" customHeight="1" hidden="1">
      <c r="A106" s="39" t="s">
        <v>102</v>
      </c>
      <c r="B106" s="40" t="s">
        <v>103</v>
      </c>
      <c r="C106" s="59"/>
      <c r="D106" s="59"/>
      <c r="E106" s="42"/>
      <c r="F106" s="59">
        <v>62296</v>
      </c>
      <c r="G106" s="59">
        <v>37368.19</v>
      </c>
      <c r="H106" s="42">
        <f t="shared" si="9"/>
        <v>59.98489469628869</v>
      </c>
      <c r="I106" s="44">
        <f t="shared" si="6"/>
        <v>62296</v>
      </c>
      <c r="J106" s="44">
        <f t="shared" si="7"/>
        <v>37368.19</v>
      </c>
      <c r="K106" s="42">
        <f t="shared" si="8"/>
        <v>59.98489469628869</v>
      </c>
      <c r="L106" s="107"/>
    </row>
    <row r="107" spans="1:12" s="10" customFormat="1" ht="31.5">
      <c r="A107" s="56" t="s">
        <v>104</v>
      </c>
      <c r="B107" s="60" t="s">
        <v>105</v>
      </c>
      <c r="C107" s="38"/>
      <c r="D107" s="38"/>
      <c r="E107" s="35"/>
      <c r="F107" s="38">
        <f>F109</f>
        <v>2568266</v>
      </c>
      <c r="G107" s="38">
        <v>8203081.59</v>
      </c>
      <c r="H107" s="35">
        <f t="shared" si="9"/>
        <v>319.40155692595704</v>
      </c>
      <c r="I107" s="34">
        <f t="shared" si="6"/>
        <v>2568266</v>
      </c>
      <c r="J107" s="34">
        <f t="shared" si="7"/>
        <v>8203081.59</v>
      </c>
      <c r="K107" s="35">
        <f t="shared" si="8"/>
        <v>319.40155692595704</v>
      </c>
      <c r="L107" s="107"/>
    </row>
    <row r="108" spans="1:12" s="26" customFormat="1" ht="24.75" customHeight="1" hidden="1">
      <c r="A108" s="39">
        <v>25020100</v>
      </c>
      <c r="B108" s="40" t="s">
        <v>106</v>
      </c>
      <c r="C108" s="59"/>
      <c r="D108" s="59"/>
      <c r="E108" s="42"/>
      <c r="F108" s="59"/>
      <c r="G108" s="59">
        <v>1994854.52</v>
      </c>
      <c r="H108" s="42"/>
      <c r="I108" s="44">
        <f t="shared" si="6"/>
        <v>0</v>
      </c>
      <c r="J108" s="44">
        <f t="shared" si="7"/>
        <v>1994854.52</v>
      </c>
      <c r="K108" s="42"/>
      <c r="L108" s="107"/>
    </row>
    <row r="109" spans="1:12" s="26" customFormat="1" ht="103.5" customHeight="1" hidden="1">
      <c r="A109" s="39" t="s">
        <v>107</v>
      </c>
      <c r="B109" s="40" t="s">
        <v>108</v>
      </c>
      <c r="C109" s="59"/>
      <c r="D109" s="59"/>
      <c r="E109" s="42"/>
      <c r="F109" s="59">
        <v>2568266</v>
      </c>
      <c r="G109" s="59">
        <v>743021.43</v>
      </c>
      <c r="H109" s="42">
        <f t="shared" si="9"/>
        <v>28.93085957607195</v>
      </c>
      <c r="I109" s="44">
        <f t="shared" si="6"/>
        <v>2568266</v>
      </c>
      <c r="J109" s="44">
        <f t="shared" si="7"/>
        <v>743021.43</v>
      </c>
      <c r="K109" s="42">
        <f t="shared" si="8"/>
        <v>28.93085957607195</v>
      </c>
      <c r="L109" s="107"/>
    </row>
    <row r="110" spans="1:12" s="9" customFormat="1" ht="15.75">
      <c r="A110" s="36">
        <v>30000000</v>
      </c>
      <c r="B110" s="51" t="s">
        <v>13</v>
      </c>
      <c r="C110" s="80">
        <f>C111</f>
        <v>69000</v>
      </c>
      <c r="D110" s="38">
        <f>D111</f>
        <v>4189.04</v>
      </c>
      <c r="E110" s="35">
        <f t="shared" si="5"/>
        <v>6.0710724637681155</v>
      </c>
      <c r="F110" s="80">
        <f>F115+F116</f>
        <v>2087600</v>
      </c>
      <c r="G110" s="38">
        <f>G115+G116</f>
        <v>1843215.67</v>
      </c>
      <c r="H110" s="35">
        <f t="shared" si="9"/>
        <v>88.29352701666986</v>
      </c>
      <c r="I110" s="34">
        <f t="shared" si="6"/>
        <v>2156600</v>
      </c>
      <c r="J110" s="34">
        <f t="shared" si="7"/>
        <v>1847404.71</v>
      </c>
      <c r="K110" s="35">
        <f t="shared" si="8"/>
        <v>85.66283548177687</v>
      </c>
      <c r="L110" s="107"/>
    </row>
    <row r="111" spans="1:12" s="10" customFormat="1" ht="15.75">
      <c r="A111" s="36">
        <v>31000000</v>
      </c>
      <c r="B111" s="37" t="s">
        <v>14</v>
      </c>
      <c r="C111" s="12">
        <f>C112+C114</f>
        <v>69000</v>
      </c>
      <c r="D111" s="12">
        <f>D112+D114</f>
        <v>4189.04</v>
      </c>
      <c r="E111" s="35">
        <f t="shared" si="5"/>
        <v>6.0710724637681155</v>
      </c>
      <c r="F111" s="12">
        <f>F115</f>
        <v>1000000</v>
      </c>
      <c r="G111" s="12">
        <f>G115</f>
        <v>1521565.67</v>
      </c>
      <c r="H111" s="35">
        <f t="shared" si="9"/>
        <v>152.156567</v>
      </c>
      <c r="I111" s="34">
        <f t="shared" si="6"/>
        <v>1069000</v>
      </c>
      <c r="J111" s="34">
        <f t="shared" si="7"/>
        <v>1525754.71</v>
      </c>
      <c r="K111" s="35">
        <f t="shared" si="8"/>
        <v>142.72728811973806</v>
      </c>
      <c r="L111" s="107"/>
    </row>
    <row r="112" spans="1:12" s="10" customFormat="1" ht="94.5">
      <c r="A112" s="36" t="s">
        <v>109</v>
      </c>
      <c r="B112" s="37" t="s">
        <v>110</v>
      </c>
      <c r="C112" s="12">
        <f>C113</f>
        <v>65000</v>
      </c>
      <c r="D112" s="12">
        <f>D113</f>
        <v>785.92</v>
      </c>
      <c r="E112" s="35">
        <f t="shared" si="5"/>
        <v>1.2091076923076922</v>
      </c>
      <c r="F112" s="12"/>
      <c r="G112" s="12"/>
      <c r="H112" s="35"/>
      <c r="I112" s="34">
        <f t="shared" si="6"/>
        <v>65000</v>
      </c>
      <c r="J112" s="34">
        <f t="shared" si="7"/>
        <v>785.92</v>
      </c>
      <c r="K112" s="35">
        <f t="shared" si="8"/>
        <v>1.2091076923076922</v>
      </c>
      <c r="L112" s="107"/>
    </row>
    <row r="113" spans="1:12" s="26" customFormat="1" ht="94.5">
      <c r="A113" s="39" t="s">
        <v>111</v>
      </c>
      <c r="B113" s="40" t="s">
        <v>112</v>
      </c>
      <c r="C113" s="43">
        <v>65000</v>
      </c>
      <c r="D113" s="43">
        <v>785.92</v>
      </c>
      <c r="E113" s="42">
        <f t="shared" si="5"/>
        <v>1.2091076923076922</v>
      </c>
      <c r="F113" s="43"/>
      <c r="G113" s="43"/>
      <c r="H113" s="42"/>
      <c r="I113" s="44">
        <f t="shared" si="6"/>
        <v>65000</v>
      </c>
      <c r="J113" s="44">
        <f t="shared" si="7"/>
        <v>785.92</v>
      </c>
      <c r="K113" s="42">
        <f t="shared" si="8"/>
        <v>1.2091076923076922</v>
      </c>
      <c r="L113" s="107"/>
    </row>
    <row r="114" spans="1:12" s="10" customFormat="1" ht="47.25">
      <c r="A114" s="36" t="s">
        <v>113</v>
      </c>
      <c r="B114" s="37" t="s">
        <v>114</v>
      </c>
      <c r="C114" s="12">
        <v>4000</v>
      </c>
      <c r="D114" s="12">
        <v>3403.12</v>
      </c>
      <c r="E114" s="35">
        <f t="shared" si="5"/>
        <v>85.078</v>
      </c>
      <c r="F114" s="12"/>
      <c r="G114" s="12"/>
      <c r="H114" s="35"/>
      <c r="I114" s="34">
        <f t="shared" si="6"/>
        <v>4000</v>
      </c>
      <c r="J114" s="34">
        <f t="shared" si="7"/>
        <v>3403.12</v>
      </c>
      <c r="K114" s="35">
        <f t="shared" si="8"/>
        <v>85.078</v>
      </c>
      <c r="L114" s="107"/>
    </row>
    <row r="115" spans="1:12" s="10" customFormat="1" ht="47.25">
      <c r="A115" s="36" t="s">
        <v>115</v>
      </c>
      <c r="B115" s="37" t="s">
        <v>116</v>
      </c>
      <c r="C115" s="12"/>
      <c r="D115" s="12"/>
      <c r="E115" s="35"/>
      <c r="F115" s="12">
        <v>1000000</v>
      </c>
      <c r="G115" s="12">
        <v>1521565.67</v>
      </c>
      <c r="H115" s="35">
        <f t="shared" si="9"/>
        <v>152.156567</v>
      </c>
      <c r="I115" s="34">
        <f t="shared" si="6"/>
        <v>1000000</v>
      </c>
      <c r="J115" s="34">
        <f t="shared" si="7"/>
        <v>1521565.67</v>
      </c>
      <c r="K115" s="35">
        <f t="shared" si="8"/>
        <v>152.156567</v>
      </c>
      <c r="L115" s="107"/>
    </row>
    <row r="116" spans="1:12" s="10" customFormat="1" ht="31.5">
      <c r="A116" s="36">
        <v>33000000</v>
      </c>
      <c r="B116" s="37" t="s">
        <v>137</v>
      </c>
      <c r="C116" s="12"/>
      <c r="D116" s="12"/>
      <c r="E116" s="35"/>
      <c r="F116" s="12">
        <f>F117</f>
        <v>1087600</v>
      </c>
      <c r="G116" s="12">
        <f>G117</f>
        <v>321650</v>
      </c>
      <c r="H116" s="35">
        <f t="shared" si="9"/>
        <v>29.574292019124677</v>
      </c>
      <c r="I116" s="34">
        <f t="shared" si="6"/>
        <v>1087600</v>
      </c>
      <c r="J116" s="34">
        <f t="shared" si="7"/>
        <v>321650</v>
      </c>
      <c r="K116" s="35">
        <f t="shared" si="8"/>
        <v>29.574292019124677</v>
      </c>
      <c r="L116" s="107">
        <v>7</v>
      </c>
    </row>
    <row r="117" spans="1:12" s="10" customFormat="1" ht="15.75">
      <c r="A117" s="36" t="s">
        <v>117</v>
      </c>
      <c r="B117" s="37" t="s">
        <v>118</v>
      </c>
      <c r="C117" s="12"/>
      <c r="D117" s="12"/>
      <c r="E117" s="35"/>
      <c r="F117" s="12">
        <f>F118</f>
        <v>1087600</v>
      </c>
      <c r="G117" s="12">
        <f>G118</f>
        <v>321650</v>
      </c>
      <c r="H117" s="35">
        <f t="shared" si="9"/>
        <v>29.574292019124677</v>
      </c>
      <c r="I117" s="34">
        <f t="shared" si="6"/>
        <v>1087600</v>
      </c>
      <c r="J117" s="34">
        <f t="shared" si="7"/>
        <v>321650</v>
      </c>
      <c r="K117" s="35">
        <f t="shared" si="8"/>
        <v>29.574292019124677</v>
      </c>
      <c r="L117" s="107"/>
    </row>
    <row r="118" spans="1:12" s="26" customFormat="1" ht="94.5">
      <c r="A118" s="39" t="s">
        <v>119</v>
      </c>
      <c r="B118" s="40" t="s">
        <v>120</v>
      </c>
      <c r="C118" s="43"/>
      <c r="D118" s="43"/>
      <c r="E118" s="42"/>
      <c r="F118" s="43">
        <v>1087600</v>
      </c>
      <c r="G118" s="43">
        <v>321650</v>
      </c>
      <c r="H118" s="42">
        <f t="shared" si="9"/>
        <v>29.574292019124677</v>
      </c>
      <c r="I118" s="44">
        <f t="shared" si="6"/>
        <v>1087600</v>
      </c>
      <c r="J118" s="44">
        <f t="shared" si="7"/>
        <v>321650</v>
      </c>
      <c r="K118" s="42">
        <f t="shared" si="8"/>
        <v>29.574292019124677</v>
      </c>
      <c r="L118" s="107"/>
    </row>
    <row r="119" spans="1:12" s="26" customFormat="1" ht="15.75">
      <c r="A119" s="36">
        <v>50000000</v>
      </c>
      <c r="B119" s="51" t="s">
        <v>10</v>
      </c>
      <c r="C119" s="12"/>
      <c r="D119" s="12"/>
      <c r="E119" s="35"/>
      <c r="F119" s="45">
        <f>F120</f>
        <v>5361336</v>
      </c>
      <c r="G119" s="12">
        <f>G120</f>
        <v>498235.14</v>
      </c>
      <c r="H119" s="35">
        <f aca="true" t="shared" si="10" ref="H119:H125">G119/F119*100</f>
        <v>9.293115372735453</v>
      </c>
      <c r="I119" s="34">
        <f aca="true" t="shared" si="11" ref="I119:J122">C119+F119</f>
        <v>5361336</v>
      </c>
      <c r="J119" s="34">
        <f t="shared" si="11"/>
        <v>498235.14</v>
      </c>
      <c r="K119" s="35">
        <f>J119/I119*100</f>
        <v>9.293115372735453</v>
      </c>
      <c r="L119" s="107"/>
    </row>
    <row r="120" spans="1:12" s="26" customFormat="1" ht="15.75">
      <c r="A120" s="56" t="s">
        <v>121</v>
      </c>
      <c r="B120" s="51" t="s">
        <v>122</v>
      </c>
      <c r="C120" s="12"/>
      <c r="D120" s="12"/>
      <c r="E120" s="35"/>
      <c r="F120" s="12">
        <f>F121</f>
        <v>5361336</v>
      </c>
      <c r="G120" s="12">
        <f>G121</f>
        <v>498235.14</v>
      </c>
      <c r="H120" s="35">
        <f t="shared" si="10"/>
        <v>9.293115372735453</v>
      </c>
      <c r="I120" s="34">
        <f t="shared" si="11"/>
        <v>5361336</v>
      </c>
      <c r="J120" s="34">
        <f t="shared" si="11"/>
        <v>498235.14</v>
      </c>
      <c r="K120" s="35">
        <f>J120/I120*100</f>
        <v>9.293115372735453</v>
      </c>
      <c r="L120" s="107"/>
    </row>
    <row r="121" spans="1:12" s="26" customFormat="1" ht="63" customHeight="1">
      <c r="A121" s="39">
        <v>50110000</v>
      </c>
      <c r="B121" s="61" t="s">
        <v>123</v>
      </c>
      <c r="C121" s="43"/>
      <c r="D121" s="43"/>
      <c r="E121" s="42"/>
      <c r="F121" s="43">
        <v>5361336</v>
      </c>
      <c r="G121" s="43">
        <v>498235.14</v>
      </c>
      <c r="H121" s="42">
        <f t="shared" si="10"/>
        <v>9.293115372735453</v>
      </c>
      <c r="I121" s="44">
        <f t="shared" si="11"/>
        <v>5361336</v>
      </c>
      <c r="J121" s="44">
        <f t="shared" si="11"/>
        <v>498235.14</v>
      </c>
      <c r="K121" s="42">
        <f>J121/I121*100</f>
        <v>9.293115372735453</v>
      </c>
      <c r="L121" s="107"/>
    </row>
    <row r="122" spans="1:12" s="26" customFormat="1" ht="16.5" customHeight="1">
      <c r="A122" s="62">
        <v>900101</v>
      </c>
      <c r="B122" s="63" t="s">
        <v>187</v>
      </c>
      <c r="C122" s="45">
        <f>C119+C110+C67+C11</f>
        <v>1303655982</v>
      </c>
      <c r="D122" s="45">
        <f>D119+D110+D67+D11</f>
        <v>632498647.5500001</v>
      </c>
      <c r="E122" s="35">
        <f t="shared" si="5"/>
        <v>48.517297222819025</v>
      </c>
      <c r="F122" s="12">
        <f>F119+F110+F67+F11</f>
        <v>70571107</v>
      </c>
      <c r="G122" s="12">
        <f>G119+G110+G67+G11</f>
        <v>36628898.300000004</v>
      </c>
      <c r="H122" s="35">
        <f t="shared" si="10"/>
        <v>51.903533694037144</v>
      </c>
      <c r="I122" s="12">
        <f t="shared" si="11"/>
        <v>1374227089</v>
      </c>
      <c r="J122" s="12">
        <f t="shared" si="11"/>
        <v>669127545.85</v>
      </c>
      <c r="K122" s="35">
        <f t="shared" si="8"/>
        <v>48.6911916673766</v>
      </c>
      <c r="L122" s="107"/>
    </row>
    <row r="123" spans="1:12" s="9" customFormat="1" ht="15.75">
      <c r="A123" s="36">
        <v>40000000</v>
      </c>
      <c r="B123" s="51" t="s">
        <v>2</v>
      </c>
      <c r="C123" s="45">
        <f>C124</f>
        <v>1317298544.55</v>
      </c>
      <c r="D123" s="45">
        <f>D124</f>
        <v>792164226.8100001</v>
      </c>
      <c r="E123" s="35">
        <f t="shared" si="5"/>
        <v>60.13551218798392</v>
      </c>
      <c r="F123" s="45">
        <f>F124</f>
        <v>25252565.03</v>
      </c>
      <c r="G123" s="45">
        <f>G124</f>
        <v>225220</v>
      </c>
      <c r="H123" s="35">
        <f t="shared" si="10"/>
        <v>0.8918697951374011</v>
      </c>
      <c r="I123" s="34">
        <f t="shared" si="6"/>
        <v>1342551109.58</v>
      </c>
      <c r="J123" s="34">
        <f t="shared" si="7"/>
        <v>792389446.8100001</v>
      </c>
      <c r="K123" s="35">
        <f t="shared" si="8"/>
        <v>59.02117551844183</v>
      </c>
      <c r="L123" s="107"/>
    </row>
    <row r="124" spans="1:12" s="10" customFormat="1" ht="15.75">
      <c r="A124" s="36">
        <v>41000000</v>
      </c>
      <c r="B124" s="37" t="s">
        <v>18</v>
      </c>
      <c r="C124" s="45">
        <f>C125</f>
        <v>1317298544.55</v>
      </c>
      <c r="D124" s="45">
        <f>D125</f>
        <v>792164226.8100001</v>
      </c>
      <c r="E124" s="35">
        <f t="shared" si="5"/>
        <v>60.13551218798392</v>
      </c>
      <c r="F124" s="12">
        <f>F125</f>
        <v>25252565.03</v>
      </c>
      <c r="G124" s="12">
        <f>G125</f>
        <v>225220</v>
      </c>
      <c r="H124" s="35">
        <f t="shared" si="10"/>
        <v>0.8918697951374011</v>
      </c>
      <c r="I124" s="34">
        <f t="shared" si="6"/>
        <v>1342551109.58</v>
      </c>
      <c r="J124" s="34">
        <f t="shared" si="7"/>
        <v>792389446.8100001</v>
      </c>
      <c r="K124" s="35">
        <f t="shared" si="8"/>
        <v>59.02117551844183</v>
      </c>
      <c r="L124" s="107"/>
    </row>
    <row r="125" spans="1:12" s="10" customFormat="1" ht="15.75">
      <c r="A125" s="36">
        <v>41030000</v>
      </c>
      <c r="B125" s="37" t="s">
        <v>19</v>
      </c>
      <c r="C125" s="12">
        <f>C127+C128+C129+C133+C136+C137+C144+C160+C126+C164+C161+C143+C163+C159+C134+C135+C162</f>
        <v>1317298544.55</v>
      </c>
      <c r="D125" s="12">
        <f>D127+D128+D129+D133+D136+D137+D144+D160+D126+D164+D161+D143+D163+D159+D134+D135+D162</f>
        <v>792164226.8100001</v>
      </c>
      <c r="E125" s="35">
        <f t="shared" si="5"/>
        <v>60.13551218798392</v>
      </c>
      <c r="F125" s="12">
        <f>F144+F162</f>
        <v>25252565.03</v>
      </c>
      <c r="G125" s="12">
        <f>G144+G162</f>
        <v>225220</v>
      </c>
      <c r="H125" s="35">
        <f t="shared" si="10"/>
        <v>0.8918697951374011</v>
      </c>
      <c r="I125" s="34">
        <f t="shared" si="6"/>
        <v>1342551109.58</v>
      </c>
      <c r="J125" s="34">
        <f t="shared" si="7"/>
        <v>792389446.8100001</v>
      </c>
      <c r="K125" s="35">
        <f t="shared" si="8"/>
        <v>59.02117551844183</v>
      </c>
      <c r="L125" s="107"/>
    </row>
    <row r="126" spans="1:12" s="8" customFormat="1" ht="47.25">
      <c r="A126" s="25">
        <v>41030300</v>
      </c>
      <c r="B126" s="52" t="s">
        <v>138</v>
      </c>
      <c r="C126" s="64">
        <v>127100</v>
      </c>
      <c r="D126" s="64">
        <v>43500</v>
      </c>
      <c r="E126" s="54">
        <f t="shared" si="5"/>
        <v>34.22501966955153</v>
      </c>
      <c r="F126" s="53"/>
      <c r="G126" s="53"/>
      <c r="H126" s="54"/>
      <c r="I126" s="55">
        <f t="shared" si="6"/>
        <v>127100</v>
      </c>
      <c r="J126" s="55">
        <f t="shared" si="7"/>
        <v>43500</v>
      </c>
      <c r="K126" s="54">
        <f t="shared" si="8"/>
        <v>34.22501966955153</v>
      </c>
      <c r="L126" s="107"/>
    </row>
    <row r="127" spans="1:12" s="8" customFormat="1" ht="94.5">
      <c r="A127" s="25">
        <v>41030600</v>
      </c>
      <c r="B127" s="52" t="s">
        <v>133</v>
      </c>
      <c r="C127" s="53">
        <v>316704100</v>
      </c>
      <c r="D127" s="53">
        <v>146267226.66</v>
      </c>
      <c r="E127" s="54">
        <f t="shared" si="5"/>
        <v>46.184191066677066</v>
      </c>
      <c r="F127" s="53"/>
      <c r="G127" s="53"/>
      <c r="H127" s="54"/>
      <c r="I127" s="55">
        <f t="shared" si="6"/>
        <v>316704100</v>
      </c>
      <c r="J127" s="55">
        <f t="shared" si="7"/>
        <v>146267226.66</v>
      </c>
      <c r="K127" s="54">
        <f t="shared" si="8"/>
        <v>46.184191066677066</v>
      </c>
      <c r="L127" s="107"/>
    </row>
    <row r="128" spans="1:12" s="8" customFormat="1" ht="110.25">
      <c r="A128" s="25">
        <v>41030800</v>
      </c>
      <c r="B128" s="52" t="s">
        <v>124</v>
      </c>
      <c r="C128" s="53">
        <f>266900900+195000000+25000000</f>
        <v>486900900</v>
      </c>
      <c r="D128" s="53">
        <v>377390367.86</v>
      </c>
      <c r="E128" s="54">
        <f t="shared" si="5"/>
        <v>77.50866097392715</v>
      </c>
      <c r="F128" s="53"/>
      <c r="G128" s="53"/>
      <c r="H128" s="54"/>
      <c r="I128" s="55">
        <f t="shared" si="6"/>
        <v>486900900</v>
      </c>
      <c r="J128" s="55">
        <f t="shared" si="7"/>
        <v>377390367.86</v>
      </c>
      <c r="K128" s="54">
        <f t="shared" si="8"/>
        <v>77.50866097392715</v>
      </c>
      <c r="L128" s="107"/>
    </row>
    <row r="129" spans="1:12" s="8" customFormat="1" ht="204.75" customHeight="1" hidden="1">
      <c r="A129" s="25">
        <v>41030900</v>
      </c>
      <c r="B129" s="52" t="s">
        <v>125</v>
      </c>
      <c r="C129" s="53">
        <f>C130+C131+C132</f>
        <v>0</v>
      </c>
      <c r="D129" s="53"/>
      <c r="E129" s="54" t="e">
        <f t="shared" si="5"/>
        <v>#DIV/0!</v>
      </c>
      <c r="F129" s="53"/>
      <c r="G129" s="53"/>
      <c r="H129" s="54"/>
      <c r="I129" s="55">
        <f t="shared" si="6"/>
        <v>0</v>
      </c>
      <c r="J129" s="55">
        <f t="shared" si="7"/>
        <v>0</v>
      </c>
      <c r="K129" s="54" t="e">
        <f t="shared" si="8"/>
        <v>#DIV/0!</v>
      </c>
      <c r="L129" s="107"/>
    </row>
    <row r="130" spans="1:12" s="8" customFormat="1" ht="16.5" customHeight="1" hidden="1">
      <c r="A130" s="117"/>
      <c r="B130" s="52" t="s">
        <v>128</v>
      </c>
      <c r="C130" s="53"/>
      <c r="D130" s="53"/>
      <c r="E130" s="54" t="e">
        <f t="shared" si="5"/>
        <v>#DIV/0!</v>
      </c>
      <c r="F130" s="53"/>
      <c r="G130" s="53"/>
      <c r="H130" s="54"/>
      <c r="I130" s="55">
        <f t="shared" si="6"/>
        <v>0</v>
      </c>
      <c r="J130" s="55">
        <f t="shared" si="7"/>
        <v>0</v>
      </c>
      <c r="K130" s="54" t="e">
        <f t="shared" si="8"/>
        <v>#DIV/0!</v>
      </c>
      <c r="L130" s="107"/>
    </row>
    <row r="131" spans="1:12" s="8" customFormat="1" ht="15" customHeight="1" hidden="1">
      <c r="A131" s="118"/>
      <c r="B131" s="52" t="s">
        <v>126</v>
      </c>
      <c r="C131" s="53"/>
      <c r="D131" s="53"/>
      <c r="E131" s="54" t="e">
        <f t="shared" si="5"/>
        <v>#DIV/0!</v>
      </c>
      <c r="F131" s="53"/>
      <c r="G131" s="53"/>
      <c r="H131" s="54"/>
      <c r="I131" s="55">
        <f t="shared" si="6"/>
        <v>0</v>
      </c>
      <c r="J131" s="55">
        <f t="shared" si="7"/>
        <v>0</v>
      </c>
      <c r="K131" s="54" t="e">
        <f t="shared" si="8"/>
        <v>#DIV/0!</v>
      </c>
      <c r="L131" s="107"/>
    </row>
    <row r="132" spans="1:12" s="8" customFormat="1" ht="15" customHeight="1" hidden="1">
      <c r="A132" s="119"/>
      <c r="B132" s="52" t="s">
        <v>127</v>
      </c>
      <c r="C132" s="53"/>
      <c r="D132" s="53"/>
      <c r="E132" s="54" t="e">
        <f t="shared" si="5"/>
        <v>#DIV/0!</v>
      </c>
      <c r="F132" s="53"/>
      <c r="G132" s="53"/>
      <c r="H132" s="54"/>
      <c r="I132" s="55">
        <f t="shared" si="6"/>
        <v>0</v>
      </c>
      <c r="J132" s="55">
        <f t="shared" si="7"/>
        <v>0</v>
      </c>
      <c r="K132" s="54" t="e">
        <f t="shared" si="8"/>
        <v>#DIV/0!</v>
      </c>
      <c r="L132" s="107"/>
    </row>
    <row r="133" spans="1:12" s="8" customFormat="1" ht="78.75">
      <c r="A133" s="25">
        <v>41031000</v>
      </c>
      <c r="B133" s="52" t="s">
        <v>129</v>
      </c>
      <c r="C133" s="53">
        <v>313500</v>
      </c>
      <c r="D133" s="53">
        <v>155266.16</v>
      </c>
      <c r="E133" s="54">
        <f t="shared" si="5"/>
        <v>49.52668580542265</v>
      </c>
      <c r="F133" s="53"/>
      <c r="G133" s="53"/>
      <c r="H133" s="54"/>
      <c r="I133" s="55">
        <f t="shared" si="6"/>
        <v>313500</v>
      </c>
      <c r="J133" s="55">
        <f t="shared" si="7"/>
        <v>155266.16</v>
      </c>
      <c r="K133" s="54">
        <f t="shared" si="8"/>
        <v>49.52668580542265</v>
      </c>
      <c r="L133" s="107"/>
    </row>
    <row r="134" spans="1:12" s="22" customFormat="1" ht="47.25">
      <c r="A134" s="70">
        <v>41033600</v>
      </c>
      <c r="B134" s="71" t="s">
        <v>191</v>
      </c>
      <c r="C134" s="64">
        <v>3360400</v>
      </c>
      <c r="D134" s="64">
        <v>1120110</v>
      </c>
      <c r="E134" s="75">
        <f t="shared" si="5"/>
        <v>33.332638971551006</v>
      </c>
      <c r="F134" s="64"/>
      <c r="G134" s="64"/>
      <c r="H134" s="75"/>
      <c r="I134" s="76">
        <f>C134+F134</f>
        <v>3360400</v>
      </c>
      <c r="J134" s="76">
        <f>D134+G134</f>
        <v>1120110</v>
      </c>
      <c r="K134" s="75">
        <f>J134/I134*100</f>
        <v>33.332638971551006</v>
      </c>
      <c r="L134" s="107"/>
    </row>
    <row r="135" spans="1:12" s="22" customFormat="1" ht="63">
      <c r="A135" s="70">
        <v>41033800</v>
      </c>
      <c r="B135" s="71" t="s">
        <v>192</v>
      </c>
      <c r="C135" s="64">
        <v>330000</v>
      </c>
      <c r="D135" s="64">
        <v>198000</v>
      </c>
      <c r="E135" s="75">
        <f t="shared" si="5"/>
        <v>60</v>
      </c>
      <c r="F135" s="64"/>
      <c r="G135" s="64"/>
      <c r="H135" s="75"/>
      <c r="I135" s="76">
        <f>C135+F135</f>
        <v>330000</v>
      </c>
      <c r="J135" s="76">
        <f>D135+G135</f>
        <v>198000</v>
      </c>
      <c r="K135" s="75">
        <f>J135/I135*100</f>
        <v>60</v>
      </c>
      <c r="L135" s="107"/>
    </row>
    <row r="136" spans="1:12" s="8" customFormat="1" ht="31.5">
      <c r="A136" s="25">
        <v>41033900</v>
      </c>
      <c r="B136" s="52" t="s">
        <v>157</v>
      </c>
      <c r="C136" s="53">
        <v>224563900</v>
      </c>
      <c r="D136" s="53">
        <v>138314100</v>
      </c>
      <c r="E136" s="54">
        <f t="shared" si="5"/>
        <v>61.59231292295868</v>
      </c>
      <c r="F136" s="53"/>
      <c r="G136" s="53"/>
      <c r="H136" s="54"/>
      <c r="I136" s="55">
        <f t="shared" si="6"/>
        <v>224563900</v>
      </c>
      <c r="J136" s="55">
        <f t="shared" si="7"/>
        <v>138314100</v>
      </c>
      <c r="K136" s="54">
        <f t="shared" si="8"/>
        <v>61.59231292295868</v>
      </c>
      <c r="L136" s="107"/>
    </row>
    <row r="137" spans="1:12" s="8" customFormat="1" ht="31.5">
      <c r="A137" s="25">
        <v>41034200</v>
      </c>
      <c r="B137" s="52" t="s">
        <v>204</v>
      </c>
      <c r="C137" s="53">
        <v>243177356</v>
      </c>
      <c r="D137" s="53">
        <v>121464332.62</v>
      </c>
      <c r="E137" s="54">
        <f t="shared" si="5"/>
        <v>49.94886638211496</v>
      </c>
      <c r="F137" s="53"/>
      <c r="G137" s="53"/>
      <c r="H137" s="54"/>
      <c r="I137" s="55">
        <f t="shared" si="6"/>
        <v>243177356</v>
      </c>
      <c r="J137" s="55">
        <f t="shared" si="7"/>
        <v>121464332.62</v>
      </c>
      <c r="K137" s="54">
        <f t="shared" si="8"/>
        <v>49.94886638211496</v>
      </c>
      <c r="L137" s="107"/>
    </row>
    <row r="138" spans="1:12" s="22" customFormat="1" ht="26.25" customHeight="1">
      <c r="A138" s="65"/>
      <c r="B138" s="66" t="s">
        <v>193</v>
      </c>
      <c r="C138" s="64">
        <f>C139+C140+C141+C142</f>
        <v>17419856</v>
      </c>
      <c r="D138" s="64">
        <f>D139+D140+D141+D142</f>
        <v>8598632.620000001</v>
      </c>
      <c r="E138" s="99">
        <f t="shared" si="5"/>
        <v>49.36110045915421</v>
      </c>
      <c r="F138" s="64"/>
      <c r="G138" s="64"/>
      <c r="H138" s="99"/>
      <c r="I138" s="53">
        <f t="shared" si="6"/>
        <v>17419856</v>
      </c>
      <c r="J138" s="53">
        <f t="shared" si="7"/>
        <v>8598632.620000001</v>
      </c>
      <c r="K138" s="99">
        <f t="shared" si="8"/>
        <v>49.36110045915421</v>
      </c>
      <c r="L138" s="107">
        <v>8</v>
      </c>
    </row>
    <row r="139" spans="1:12" s="29" customFormat="1" ht="63">
      <c r="A139" s="67"/>
      <c r="B139" s="68" t="s">
        <v>134</v>
      </c>
      <c r="C139" s="41">
        <v>215072</v>
      </c>
      <c r="D139" s="41">
        <v>134101.03</v>
      </c>
      <c r="E139" s="42">
        <f t="shared" si="5"/>
        <v>62.351691526558554</v>
      </c>
      <c r="F139" s="41"/>
      <c r="G139" s="41"/>
      <c r="H139" s="42"/>
      <c r="I139" s="44">
        <f t="shared" si="6"/>
        <v>215072</v>
      </c>
      <c r="J139" s="44">
        <f t="shared" si="7"/>
        <v>134101.03</v>
      </c>
      <c r="K139" s="42">
        <f t="shared" si="8"/>
        <v>62.351691526558554</v>
      </c>
      <c r="L139" s="107"/>
    </row>
    <row r="140" spans="1:12" s="29" customFormat="1" ht="63">
      <c r="A140" s="122"/>
      <c r="B140" s="68" t="s">
        <v>160</v>
      </c>
      <c r="C140" s="41">
        <v>471219</v>
      </c>
      <c r="D140" s="41">
        <v>34740.59</v>
      </c>
      <c r="E140" s="42">
        <f t="shared" si="5"/>
        <v>7.372493469066399</v>
      </c>
      <c r="F140" s="41"/>
      <c r="G140" s="41"/>
      <c r="H140" s="42"/>
      <c r="I140" s="44">
        <f t="shared" si="6"/>
        <v>471219</v>
      </c>
      <c r="J140" s="44">
        <f t="shared" si="7"/>
        <v>34740.59</v>
      </c>
      <c r="K140" s="42">
        <f t="shared" si="8"/>
        <v>7.372493469066399</v>
      </c>
      <c r="L140" s="107"/>
    </row>
    <row r="141" spans="1:12" s="29" customFormat="1" ht="31.5">
      <c r="A141" s="122"/>
      <c r="B141" s="68" t="s">
        <v>140</v>
      </c>
      <c r="C141" s="41">
        <v>5312308</v>
      </c>
      <c r="D141" s="41">
        <v>2643384</v>
      </c>
      <c r="E141" s="42">
        <f t="shared" si="5"/>
        <v>49.759614841609334</v>
      </c>
      <c r="F141" s="41"/>
      <c r="G141" s="41"/>
      <c r="H141" s="42"/>
      <c r="I141" s="44">
        <f t="shared" si="6"/>
        <v>5312308</v>
      </c>
      <c r="J141" s="44">
        <f t="shared" si="7"/>
        <v>2643384</v>
      </c>
      <c r="K141" s="42">
        <f t="shared" si="8"/>
        <v>49.759614841609334</v>
      </c>
      <c r="L141" s="107"/>
    </row>
    <row r="142" spans="1:12" s="29" customFormat="1" ht="31.5">
      <c r="A142" s="123"/>
      <c r="B142" s="69" t="s">
        <v>161</v>
      </c>
      <c r="C142" s="41">
        <v>11421257</v>
      </c>
      <c r="D142" s="41">
        <v>5786407</v>
      </c>
      <c r="E142" s="42">
        <f t="shared" si="5"/>
        <v>50.66348651466297</v>
      </c>
      <c r="F142" s="41"/>
      <c r="G142" s="41"/>
      <c r="H142" s="42"/>
      <c r="I142" s="44">
        <f t="shared" si="6"/>
        <v>11421257</v>
      </c>
      <c r="J142" s="44">
        <f t="shared" si="7"/>
        <v>5786407</v>
      </c>
      <c r="K142" s="42">
        <f t="shared" si="8"/>
        <v>50.66348651466297</v>
      </c>
      <c r="L142" s="107"/>
    </row>
    <row r="143" spans="1:12" s="22" customFormat="1" ht="45" customHeight="1">
      <c r="A143" s="79">
        <v>41034500</v>
      </c>
      <c r="B143" s="71" t="s">
        <v>144</v>
      </c>
      <c r="C143" s="64">
        <v>11458532</v>
      </c>
      <c r="D143" s="64">
        <v>3614000</v>
      </c>
      <c r="E143" s="75">
        <f t="shared" si="5"/>
        <v>31.539816793285564</v>
      </c>
      <c r="F143" s="64"/>
      <c r="G143" s="64"/>
      <c r="H143" s="75"/>
      <c r="I143" s="76">
        <f t="shared" si="6"/>
        <v>11458532</v>
      </c>
      <c r="J143" s="76">
        <f t="shared" si="7"/>
        <v>3614000</v>
      </c>
      <c r="K143" s="75">
        <f t="shared" si="8"/>
        <v>31.539816793285564</v>
      </c>
      <c r="L143" s="107"/>
    </row>
    <row r="144" spans="1:12" s="8" customFormat="1" ht="15" customHeight="1">
      <c r="A144" s="120">
        <v>41035000</v>
      </c>
      <c r="B144" s="52" t="s">
        <v>162</v>
      </c>
      <c r="C144" s="64">
        <f>C145+C146+C147+C148+C149+C150+C151+C152+C153+C156+C155+C154+C158+C157</f>
        <v>3456584.1999999997</v>
      </c>
      <c r="D144" s="64">
        <f>D145+D146+D147+D148+D149+D150+D151+D152+D153+D156+D155+D154+D158+D157</f>
        <v>2457528.84</v>
      </c>
      <c r="E144" s="54">
        <f t="shared" si="5"/>
        <v>71.09703388680651</v>
      </c>
      <c r="F144" s="53">
        <f>F157+F158</f>
        <v>225220</v>
      </c>
      <c r="G144" s="53">
        <f>G157+G158</f>
        <v>225220</v>
      </c>
      <c r="H144" s="54">
        <f>G144/F144*100</f>
        <v>100</v>
      </c>
      <c r="I144" s="55">
        <f t="shared" si="6"/>
        <v>3681804.1999999997</v>
      </c>
      <c r="J144" s="55">
        <f t="shared" si="7"/>
        <v>2682748.84</v>
      </c>
      <c r="K144" s="54">
        <f t="shared" si="8"/>
        <v>72.8650600159563</v>
      </c>
      <c r="L144" s="107"/>
    </row>
    <row r="145" spans="1:12" s="8" customFormat="1" ht="47.25" customHeight="1" hidden="1">
      <c r="A145" s="120"/>
      <c r="B145" s="52" t="s">
        <v>134</v>
      </c>
      <c r="C145" s="53"/>
      <c r="D145" s="53"/>
      <c r="E145" s="54" t="e">
        <f t="shared" si="5"/>
        <v>#DIV/0!</v>
      </c>
      <c r="F145" s="53"/>
      <c r="G145" s="53"/>
      <c r="H145" s="54"/>
      <c r="I145" s="55">
        <f t="shared" si="6"/>
        <v>0</v>
      </c>
      <c r="J145" s="55">
        <f t="shared" si="7"/>
        <v>0</v>
      </c>
      <c r="K145" s="54" t="e">
        <f t="shared" si="8"/>
        <v>#DIV/0!</v>
      </c>
      <c r="L145" s="107"/>
    </row>
    <row r="146" spans="1:12" s="8" customFormat="1" ht="51" customHeight="1" hidden="1">
      <c r="A146" s="120"/>
      <c r="B146" s="52" t="s">
        <v>135</v>
      </c>
      <c r="C146" s="53"/>
      <c r="D146" s="53"/>
      <c r="E146" s="54" t="e">
        <f t="shared" si="5"/>
        <v>#DIV/0!</v>
      </c>
      <c r="F146" s="53"/>
      <c r="G146" s="53"/>
      <c r="H146" s="54"/>
      <c r="I146" s="55">
        <f t="shared" si="6"/>
        <v>0</v>
      </c>
      <c r="J146" s="55">
        <f t="shared" si="7"/>
        <v>0</v>
      </c>
      <c r="K146" s="54" t="e">
        <f t="shared" si="8"/>
        <v>#DIV/0!</v>
      </c>
      <c r="L146" s="107"/>
    </row>
    <row r="147" spans="1:12" s="8" customFormat="1" ht="27" customHeight="1" hidden="1">
      <c r="A147" s="120"/>
      <c r="B147" s="52" t="s">
        <v>140</v>
      </c>
      <c r="C147" s="53"/>
      <c r="D147" s="53"/>
      <c r="E147" s="54" t="e">
        <f t="shared" si="5"/>
        <v>#DIV/0!</v>
      </c>
      <c r="F147" s="53"/>
      <c r="G147" s="53"/>
      <c r="H147" s="54"/>
      <c r="I147" s="55">
        <f t="shared" si="6"/>
        <v>0</v>
      </c>
      <c r="J147" s="55">
        <f t="shared" si="7"/>
        <v>0</v>
      </c>
      <c r="K147" s="54" t="e">
        <f t="shared" si="8"/>
        <v>#DIV/0!</v>
      </c>
      <c r="L147" s="107"/>
    </row>
    <row r="148" spans="1:12" s="26" customFormat="1" ht="78.75">
      <c r="A148" s="120"/>
      <c r="B148" s="40" t="s">
        <v>163</v>
      </c>
      <c r="C148" s="43">
        <v>288000</v>
      </c>
      <c r="D148" s="43">
        <v>144000</v>
      </c>
      <c r="E148" s="42">
        <f aca="true" t="shared" si="12" ref="E148:E165">D148/C148*100</f>
        <v>50</v>
      </c>
      <c r="F148" s="43"/>
      <c r="G148" s="43"/>
      <c r="H148" s="42"/>
      <c r="I148" s="44">
        <f aca="true" t="shared" si="13" ref="I148:I166">C148+F148</f>
        <v>288000</v>
      </c>
      <c r="J148" s="44">
        <f aca="true" t="shared" si="14" ref="J148:J165">D148+G148</f>
        <v>144000</v>
      </c>
      <c r="K148" s="42">
        <f aca="true" t="shared" si="15" ref="K148:K165">J148/I148*100</f>
        <v>50</v>
      </c>
      <c r="L148" s="107"/>
    </row>
    <row r="149" spans="1:12" s="26" customFormat="1" ht="17.25" customHeight="1">
      <c r="A149" s="120"/>
      <c r="B149" s="40" t="s">
        <v>164</v>
      </c>
      <c r="C149" s="43">
        <v>5200</v>
      </c>
      <c r="D149" s="43">
        <v>252</v>
      </c>
      <c r="E149" s="42">
        <f t="shared" si="12"/>
        <v>4.846153846153846</v>
      </c>
      <c r="F149" s="43"/>
      <c r="G149" s="43"/>
      <c r="H149" s="42"/>
      <c r="I149" s="44">
        <f t="shared" si="13"/>
        <v>5200</v>
      </c>
      <c r="J149" s="44">
        <f t="shared" si="14"/>
        <v>252</v>
      </c>
      <c r="K149" s="42">
        <f t="shared" si="15"/>
        <v>4.846153846153846</v>
      </c>
      <c r="L149" s="107"/>
    </row>
    <row r="150" spans="1:12" s="26" customFormat="1" ht="47.25">
      <c r="A150" s="120"/>
      <c r="B150" s="40" t="s">
        <v>165</v>
      </c>
      <c r="C150" s="43">
        <v>390000</v>
      </c>
      <c r="D150" s="43">
        <v>158024.76</v>
      </c>
      <c r="E150" s="42">
        <f t="shared" si="12"/>
        <v>40.51916923076923</v>
      </c>
      <c r="F150" s="43"/>
      <c r="G150" s="43"/>
      <c r="H150" s="42"/>
      <c r="I150" s="44">
        <f t="shared" si="13"/>
        <v>390000</v>
      </c>
      <c r="J150" s="44">
        <f t="shared" si="14"/>
        <v>158024.76</v>
      </c>
      <c r="K150" s="42">
        <f t="shared" si="15"/>
        <v>40.51916923076923</v>
      </c>
      <c r="L150" s="107"/>
    </row>
    <row r="151" spans="1:12" s="26" customFormat="1" ht="27.75" customHeight="1">
      <c r="A151" s="120"/>
      <c r="B151" s="40" t="s">
        <v>166</v>
      </c>
      <c r="C151" s="43">
        <v>196100</v>
      </c>
      <c r="D151" s="43">
        <v>89855.64</v>
      </c>
      <c r="E151" s="42">
        <f t="shared" si="12"/>
        <v>45.821336053034166</v>
      </c>
      <c r="F151" s="43"/>
      <c r="G151" s="43"/>
      <c r="H151" s="42"/>
      <c r="I151" s="44">
        <f t="shared" si="13"/>
        <v>196100</v>
      </c>
      <c r="J151" s="44">
        <f t="shared" si="14"/>
        <v>89855.64</v>
      </c>
      <c r="K151" s="42">
        <f t="shared" si="15"/>
        <v>45.821336053034166</v>
      </c>
      <c r="L151" s="107"/>
    </row>
    <row r="152" spans="1:12" s="26" customFormat="1" ht="27" customHeight="1" hidden="1">
      <c r="A152" s="120"/>
      <c r="B152" s="40" t="s">
        <v>139</v>
      </c>
      <c r="C152" s="43"/>
      <c r="D152" s="43"/>
      <c r="E152" s="42" t="e">
        <f t="shared" si="12"/>
        <v>#DIV/0!</v>
      </c>
      <c r="F152" s="43"/>
      <c r="G152" s="43"/>
      <c r="H152" s="42"/>
      <c r="I152" s="44">
        <f t="shared" si="13"/>
        <v>0</v>
      </c>
      <c r="J152" s="44">
        <f t="shared" si="14"/>
        <v>0</v>
      </c>
      <c r="K152" s="42" t="e">
        <f t="shared" si="15"/>
        <v>#DIV/0!</v>
      </c>
      <c r="L152" s="107"/>
    </row>
    <row r="153" spans="1:12" s="26" customFormat="1" ht="63">
      <c r="A153" s="120"/>
      <c r="B153" s="40" t="s">
        <v>167</v>
      </c>
      <c r="C153" s="43">
        <v>176637</v>
      </c>
      <c r="D153" s="43">
        <v>84063.37</v>
      </c>
      <c r="E153" s="42">
        <f t="shared" si="12"/>
        <v>47.59103132412801</v>
      </c>
      <c r="F153" s="43"/>
      <c r="G153" s="43"/>
      <c r="H153" s="42"/>
      <c r="I153" s="44">
        <f t="shared" si="13"/>
        <v>176637</v>
      </c>
      <c r="J153" s="44">
        <f t="shared" si="14"/>
        <v>84063.37</v>
      </c>
      <c r="K153" s="42">
        <f t="shared" si="15"/>
        <v>47.59103132412801</v>
      </c>
      <c r="L153" s="107"/>
    </row>
    <row r="154" spans="1:12" s="29" customFormat="1" ht="110.25">
      <c r="A154" s="120"/>
      <c r="B154" s="49" t="s">
        <v>168</v>
      </c>
      <c r="C154" s="41">
        <v>733477.22</v>
      </c>
      <c r="D154" s="41">
        <v>389728.26</v>
      </c>
      <c r="E154" s="77">
        <f t="shared" si="12"/>
        <v>53.13433728725754</v>
      </c>
      <c r="F154" s="41"/>
      <c r="G154" s="41"/>
      <c r="H154" s="77"/>
      <c r="I154" s="78">
        <f t="shared" si="13"/>
        <v>733477.22</v>
      </c>
      <c r="J154" s="78">
        <f t="shared" si="14"/>
        <v>389728.26</v>
      </c>
      <c r="K154" s="77">
        <f t="shared" si="15"/>
        <v>53.13433728725754</v>
      </c>
      <c r="L154" s="107"/>
    </row>
    <row r="155" spans="1:12" s="26" customFormat="1" ht="47.25">
      <c r="A155" s="120"/>
      <c r="B155" s="40" t="s">
        <v>205</v>
      </c>
      <c r="C155" s="41">
        <v>35000</v>
      </c>
      <c r="D155" s="41">
        <v>34499.79</v>
      </c>
      <c r="E155" s="42">
        <f t="shared" si="12"/>
        <v>98.57082857142856</v>
      </c>
      <c r="F155" s="43"/>
      <c r="G155" s="43"/>
      <c r="H155" s="42"/>
      <c r="I155" s="44">
        <f t="shared" si="13"/>
        <v>35000</v>
      </c>
      <c r="J155" s="44">
        <f t="shared" si="14"/>
        <v>34499.79</v>
      </c>
      <c r="K155" s="42">
        <f t="shared" si="15"/>
        <v>98.57082857142856</v>
      </c>
      <c r="L155" s="107"/>
    </row>
    <row r="156" spans="1:12" s="29" customFormat="1" ht="63.75" customHeight="1">
      <c r="A156" s="120"/>
      <c r="B156" s="49" t="s">
        <v>194</v>
      </c>
      <c r="C156" s="41">
        <v>1169600</v>
      </c>
      <c r="D156" s="41">
        <v>1167660</v>
      </c>
      <c r="E156" s="77">
        <f t="shared" si="12"/>
        <v>99.83413132694938</v>
      </c>
      <c r="F156" s="41"/>
      <c r="G156" s="41"/>
      <c r="H156" s="77"/>
      <c r="I156" s="78">
        <f t="shared" si="13"/>
        <v>1169600</v>
      </c>
      <c r="J156" s="78">
        <f t="shared" si="14"/>
        <v>1167660</v>
      </c>
      <c r="K156" s="77">
        <f t="shared" si="15"/>
        <v>99.83413132694938</v>
      </c>
      <c r="L156" s="107"/>
    </row>
    <row r="157" spans="1:12" s="29" customFormat="1" ht="36.75" customHeight="1">
      <c r="A157" s="120"/>
      <c r="B157" s="49" t="s">
        <v>195</v>
      </c>
      <c r="C157" s="41">
        <v>230180</v>
      </c>
      <c r="D157" s="41">
        <v>230180</v>
      </c>
      <c r="E157" s="77">
        <f t="shared" si="12"/>
        <v>100</v>
      </c>
      <c r="F157" s="41">
        <v>225220</v>
      </c>
      <c r="G157" s="41">
        <v>225220</v>
      </c>
      <c r="H157" s="77">
        <f>G157/F157*100</f>
        <v>100</v>
      </c>
      <c r="I157" s="78">
        <f t="shared" si="13"/>
        <v>455400</v>
      </c>
      <c r="J157" s="78">
        <f t="shared" si="14"/>
        <v>455400</v>
      </c>
      <c r="K157" s="77">
        <f t="shared" si="15"/>
        <v>100</v>
      </c>
      <c r="L157" s="107"/>
    </row>
    <row r="158" spans="1:12" s="29" customFormat="1" ht="38.25" customHeight="1" thickBot="1">
      <c r="A158" s="121"/>
      <c r="B158" s="103" t="s">
        <v>196</v>
      </c>
      <c r="C158" s="104">
        <v>232389.98</v>
      </c>
      <c r="D158" s="104">
        <v>159265.02</v>
      </c>
      <c r="E158" s="105">
        <f t="shared" si="12"/>
        <v>68.53351422466665</v>
      </c>
      <c r="F158" s="104"/>
      <c r="G158" s="104"/>
      <c r="H158" s="105"/>
      <c r="I158" s="106">
        <f t="shared" si="13"/>
        <v>232389.98</v>
      </c>
      <c r="J158" s="106">
        <f t="shared" si="14"/>
        <v>159265.02</v>
      </c>
      <c r="K158" s="105">
        <f t="shared" si="15"/>
        <v>68.53351422466665</v>
      </c>
      <c r="L158" s="107"/>
    </row>
    <row r="159" spans="1:12" s="8" customFormat="1" ht="47.25">
      <c r="A159" s="79">
        <v>41035400</v>
      </c>
      <c r="B159" s="98" t="s">
        <v>158</v>
      </c>
      <c r="C159" s="76">
        <v>627599</v>
      </c>
      <c r="D159" s="76">
        <v>285305</v>
      </c>
      <c r="E159" s="54">
        <f t="shared" si="12"/>
        <v>45.45976013346101</v>
      </c>
      <c r="F159" s="76"/>
      <c r="G159" s="76"/>
      <c r="H159" s="54"/>
      <c r="I159" s="55">
        <f t="shared" si="13"/>
        <v>627599</v>
      </c>
      <c r="J159" s="55">
        <f t="shared" si="14"/>
        <v>285305</v>
      </c>
      <c r="K159" s="54">
        <f t="shared" si="15"/>
        <v>45.45976013346101</v>
      </c>
      <c r="L159" s="108">
        <v>9</v>
      </c>
    </row>
    <row r="160" spans="1:12" s="8" customFormat="1" ht="173.25">
      <c r="A160" s="25">
        <v>41035800</v>
      </c>
      <c r="B160" s="71" t="s">
        <v>159</v>
      </c>
      <c r="C160" s="53">
        <v>2415100</v>
      </c>
      <c r="D160" s="53">
        <v>854489.67</v>
      </c>
      <c r="E160" s="54">
        <f t="shared" si="12"/>
        <v>35.38112997391413</v>
      </c>
      <c r="F160" s="53"/>
      <c r="G160" s="53"/>
      <c r="H160" s="54"/>
      <c r="I160" s="55">
        <f t="shared" si="13"/>
        <v>2415100</v>
      </c>
      <c r="J160" s="55">
        <f t="shared" si="14"/>
        <v>854489.67</v>
      </c>
      <c r="K160" s="54">
        <f t="shared" si="15"/>
        <v>35.38112997391413</v>
      </c>
      <c r="L160" s="108"/>
    </row>
    <row r="161" spans="1:12" s="8" customFormat="1" ht="98.25" customHeight="1" hidden="1">
      <c r="A161" s="25">
        <v>41036100</v>
      </c>
      <c r="B161" s="52" t="s">
        <v>142</v>
      </c>
      <c r="C161" s="53"/>
      <c r="D161" s="53"/>
      <c r="E161" s="54" t="e">
        <f t="shared" si="12"/>
        <v>#DIV/0!</v>
      </c>
      <c r="F161" s="53"/>
      <c r="G161" s="53"/>
      <c r="H161" s="54" t="e">
        <f>G161/F161*100</f>
        <v>#DIV/0!</v>
      </c>
      <c r="I161" s="55">
        <f t="shared" si="13"/>
        <v>0</v>
      </c>
      <c r="J161" s="55">
        <f t="shared" si="14"/>
        <v>0</v>
      </c>
      <c r="K161" s="54" t="e">
        <f t="shared" si="15"/>
        <v>#DIV/0!</v>
      </c>
      <c r="L161" s="108"/>
    </row>
    <row r="162" spans="1:12" s="22" customFormat="1" ht="203.25" customHeight="1">
      <c r="A162" s="70">
        <v>41036600</v>
      </c>
      <c r="B162" s="71" t="s">
        <v>197</v>
      </c>
      <c r="C162" s="64">
        <v>23863473.35</v>
      </c>
      <c r="D162" s="64"/>
      <c r="E162" s="75">
        <f t="shared" si="12"/>
        <v>0</v>
      </c>
      <c r="F162" s="64">
        <v>25027345.03</v>
      </c>
      <c r="G162" s="64"/>
      <c r="H162" s="75">
        <f>G162/F162*100</f>
        <v>0</v>
      </c>
      <c r="I162" s="76">
        <f t="shared" si="13"/>
        <v>48890818.38</v>
      </c>
      <c r="J162" s="76">
        <f t="shared" si="14"/>
        <v>0</v>
      </c>
      <c r="K162" s="75">
        <f t="shared" si="15"/>
        <v>0</v>
      </c>
      <c r="L162" s="108"/>
    </row>
    <row r="163" spans="1:12" s="8" customFormat="1" ht="48" customHeight="1" hidden="1">
      <c r="A163" s="25">
        <v>41037000</v>
      </c>
      <c r="B163" s="52" t="s">
        <v>148</v>
      </c>
      <c r="C163" s="53"/>
      <c r="D163" s="53"/>
      <c r="E163" s="54" t="e">
        <f t="shared" si="12"/>
        <v>#DIV/0!</v>
      </c>
      <c r="F163" s="53"/>
      <c r="G163" s="53"/>
      <c r="H163" s="54" t="e">
        <f>G163/F163*100</f>
        <v>#DIV/0!</v>
      </c>
      <c r="I163" s="55">
        <f t="shared" si="13"/>
        <v>0</v>
      </c>
      <c r="J163" s="55">
        <f t="shared" si="14"/>
        <v>0</v>
      </c>
      <c r="K163" s="54" t="e">
        <f t="shared" si="15"/>
        <v>#DIV/0!</v>
      </c>
      <c r="L163" s="108"/>
    </row>
    <row r="164" spans="1:12" s="8" customFormat="1" ht="12" customHeight="1" hidden="1">
      <c r="A164" s="25">
        <v>41039700</v>
      </c>
      <c r="B164" s="52" t="s">
        <v>141</v>
      </c>
      <c r="C164" s="53"/>
      <c r="D164" s="53"/>
      <c r="E164" s="54" t="e">
        <f t="shared" si="12"/>
        <v>#DIV/0!</v>
      </c>
      <c r="F164" s="53"/>
      <c r="G164" s="53"/>
      <c r="H164" s="54" t="e">
        <f>G164/F164*100</f>
        <v>#DIV/0!</v>
      </c>
      <c r="I164" s="55">
        <f t="shared" si="13"/>
        <v>0</v>
      </c>
      <c r="J164" s="55">
        <f t="shared" si="14"/>
        <v>0</v>
      </c>
      <c r="K164" s="54" t="e">
        <f t="shared" si="15"/>
        <v>#DIV/0!</v>
      </c>
      <c r="L164" s="108"/>
    </row>
    <row r="165" spans="1:12" s="13" customFormat="1" ht="15.75">
      <c r="A165" s="25"/>
      <c r="B165" s="11" t="s">
        <v>20</v>
      </c>
      <c r="C165" s="45">
        <f>C122+C123</f>
        <v>2620954526.55</v>
      </c>
      <c r="D165" s="45">
        <f>D122+D123</f>
        <v>1424662874.3600001</v>
      </c>
      <c r="E165" s="35">
        <f t="shared" si="12"/>
        <v>54.356642205284814</v>
      </c>
      <c r="F165" s="45">
        <f>F122+F123</f>
        <v>95823672.03</v>
      </c>
      <c r="G165" s="90">
        <f>G122+G123</f>
        <v>36854118.300000004</v>
      </c>
      <c r="H165" s="35">
        <f>G165/F165*100</f>
        <v>38.460348595764415</v>
      </c>
      <c r="I165" s="83">
        <f t="shared" si="13"/>
        <v>2716778198.5800004</v>
      </c>
      <c r="J165" s="83">
        <f t="shared" si="14"/>
        <v>1461516992.66</v>
      </c>
      <c r="K165" s="35">
        <f t="shared" si="15"/>
        <v>53.795962932266704</v>
      </c>
      <c r="L165" s="108"/>
    </row>
    <row r="166" spans="1:12" s="102" customFormat="1" ht="31.5">
      <c r="A166" s="100"/>
      <c r="B166" s="101" t="s">
        <v>188</v>
      </c>
      <c r="C166" s="64">
        <v>270681501.82</v>
      </c>
      <c r="D166" s="64"/>
      <c r="E166" s="64"/>
      <c r="F166" s="64">
        <v>34211740.69</v>
      </c>
      <c r="G166" s="64"/>
      <c r="H166" s="64"/>
      <c r="I166" s="76">
        <f t="shared" si="13"/>
        <v>304893242.51</v>
      </c>
      <c r="J166" s="64"/>
      <c r="K166" s="64"/>
      <c r="L166" s="108"/>
    </row>
    <row r="167" spans="1:12" s="13" customFormat="1" ht="15.75" customHeight="1" hidden="1">
      <c r="A167" s="14"/>
      <c r="B167" s="15"/>
      <c r="C167" s="16"/>
      <c r="D167" s="16"/>
      <c r="E167" s="16"/>
      <c r="F167" s="16"/>
      <c r="G167" s="16"/>
      <c r="H167" s="16"/>
      <c r="I167" s="16"/>
      <c r="J167" s="16"/>
      <c r="K167" s="16"/>
      <c r="L167" s="108"/>
    </row>
    <row r="168" spans="1:12" s="13" customFormat="1" ht="15.75" customHeight="1">
      <c r="A168" s="14"/>
      <c r="B168" s="15"/>
      <c r="C168" s="16"/>
      <c r="D168" s="16"/>
      <c r="E168" s="16"/>
      <c r="F168" s="16"/>
      <c r="G168" s="16"/>
      <c r="H168" s="16"/>
      <c r="I168" s="16"/>
      <c r="J168" s="16"/>
      <c r="K168" s="16"/>
      <c r="L168" s="108"/>
    </row>
    <row r="169" spans="1:12" s="13" customFormat="1" ht="15.75" customHeight="1" hidden="1">
      <c r="A169" s="14"/>
      <c r="B169" s="15"/>
      <c r="C169" s="16"/>
      <c r="D169" s="16"/>
      <c r="E169" s="16"/>
      <c r="F169" s="16"/>
      <c r="G169" s="16"/>
      <c r="H169" s="16"/>
      <c r="I169" s="16"/>
      <c r="J169" s="16"/>
      <c r="K169" s="16"/>
      <c r="L169" s="108"/>
    </row>
    <row r="170" spans="1:12" s="13" customFormat="1" ht="15.75" customHeight="1">
      <c r="A170" s="14"/>
      <c r="B170" s="15"/>
      <c r="C170" s="16"/>
      <c r="D170" s="16"/>
      <c r="E170" s="16"/>
      <c r="F170" s="16"/>
      <c r="G170" s="16"/>
      <c r="H170" s="16"/>
      <c r="I170" s="16"/>
      <c r="J170" s="16"/>
      <c r="K170" s="16"/>
      <c r="L170" s="108"/>
    </row>
    <row r="171" spans="3:12" ht="16.5" customHeight="1">
      <c r="C171" s="17"/>
      <c r="D171" s="17"/>
      <c r="E171" s="17"/>
      <c r="L171" s="108"/>
    </row>
    <row r="172" spans="1:12" s="73" customFormat="1" ht="27" customHeight="1">
      <c r="A172" s="94"/>
      <c r="B172" s="74"/>
      <c r="D172" s="74"/>
      <c r="E172" s="74"/>
      <c r="F172" s="74"/>
      <c r="G172" s="74"/>
      <c r="H172" s="74"/>
      <c r="I172" s="95"/>
      <c r="J172" s="95"/>
      <c r="L172" s="108"/>
    </row>
    <row r="173" spans="2:12" s="18" customFormat="1" ht="10.5" customHeight="1">
      <c r="B173" s="19"/>
      <c r="C173" s="19"/>
      <c r="D173" s="19"/>
      <c r="E173" s="19"/>
      <c r="F173" s="19"/>
      <c r="G173" s="19"/>
      <c r="H173" s="19"/>
      <c r="I173" s="19"/>
      <c r="J173" s="19"/>
      <c r="K173" s="19"/>
      <c r="L173" s="108"/>
    </row>
    <row r="174" spans="2:12" s="18" customFormat="1" ht="16.5" customHeight="1">
      <c r="B174" s="19"/>
      <c r="C174" s="19"/>
      <c r="D174" s="19"/>
      <c r="E174" s="19"/>
      <c r="F174" s="19"/>
      <c r="G174" s="19"/>
      <c r="H174" s="19"/>
      <c r="I174" s="19"/>
      <c r="J174" s="19"/>
      <c r="K174" s="19"/>
      <c r="L174" s="108"/>
    </row>
    <row r="175" spans="1:12" s="73" customFormat="1" ht="27" customHeight="1">
      <c r="A175" s="94" t="s">
        <v>202</v>
      </c>
      <c r="B175" s="74"/>
      <c r="D175" s="74"/>
      <c r="E175" s="74"/>
      <c r="F175" s="74"/>
      <c r="G175" s="74"/>
      <c r="H175" s="74"/>
      <c r="I175" s="95" t="s">
        <v>203</v>
      </c>
      <c r="J175" s="95"/>
      <c r="L175" s="108"/>
    </row>
    <row r="176" spans="1:12" s="18" customFormat="1" ht="20.25" customHeight="1">
      <c r="A176" s="96"/>
      <c r="B176" s="96"/>
      <c r="C176" s="19"/>
      <c r="D176" s="19"/>
      <c r="E176" s="19"/>
      <c r="F176" s="19"/>
      <c r="G176" s="19"/>
      <c r="H176" s="19"/>
      <c r="I176" s="19"/>
      <c r="J176" s="19"/>
      <c r="K176" s="19"/>
      <c r="L176" s="108"/>
    </row>
    <row r="177" spans="1:12" s="18" customFormat="1" ht="15" customHeight="1">
      <c r="A177" s="116"/>
      <c r="B177" s="116"/>
      <c r="C177" s="19"/>
      <c r="D177" s="19"/>
      <c r="E177" s="19"/>
      <c r="F177" s="19"/>
      <c r="G177" s="19"/>
      <c r="H177" s="19"/>
      <c r="I177" s="19"/>
      <c r="J177" s="19"/>
      <c r="K177" s="19"/>
      <c r="L177" s="108"/>
    </row>
    <row r="178" spans="1:12" s="21" customFormat="1" ht="20.25" customHeight="1">
      <c r="A178" s="1"/>
      <c r="B178" s="20"/>
      <c r="C178" s="20"/>
      <c r="D178" s="20"/>
      <c r="E178" s="20"/>
      <c r="F178" s="20"/>
      <c r="G178" s="20"/>
      <c r="H178" s="20"/>
      <c r="I178" s="91"/>
      <c r="J178" s="92"/>
      <c r="K178" s="20"/>
      <c r="L178" s="97"/>
    </row>
    <row r="179" spans="1:12" s="21" customFormat="1" ht="20.25" customHeight="1">
      <c r="A179" s="1"/>
      <c r="B179" s="20"/>
      <c r="C179" s="20"/>
      <c r="D179" s="20"/>
      <c r="E179" s="20"/>
      <c r="F179" s="20"/>
      <c r="G179" s="20"/>
      <c r="H179" s="20"/>
      <c r="I179" s="20"/>
      <c r="J179" s="20"/>
      <c r="K179" s="20"/>
      <c r="L179" s="97"/>
    </row>
    <row r="180" spans="1:12" s="21" customFormat="1" ht="20.25" customHeight="1">
      <c r="A180" s="1"/>
      <c r="B180" s="20"/>
      <c r="C180" s="20"/>
      <c r="D180" s="30"/>
      <c r="E180" s="20"/>
      <c r="F180" s="20"/>
      <c r="G180" s="20"/>
      <c r="H180" s="20"/>
      <c r="I180" s="20"/>
      <c r="J180" s="20"/>
      <c r="K180" s="20"/>
      <c r="L180" s="18"/>
    </row>
    <row r="181" spans="1:12" s="21" customFormat="1" ht="20.25" customHeight="1">
      <c r="A181" s="1"/>
      <c r="B181" s="20"/>
      <c r="C181" s="20"/>
      <c r="D181" s="20"/>
      <c r="E181" s="20"/>
      <c r="F181" s="20"/>
      <c r="G181" s="20"/>
      <c r="H181" s="20"/>
      <c r="I181" s="20"/>
      <c r="J181" s="20"/>
      <c r="K181" s="20"/>
      <c r="L181" s="18"/>
    </row>
    <row r="182" ht="15" customHeight="1">
      <c r="L182" s="18"/>
    </row>
    <row r="183" ht="15" customHeight="1">
      <c r="L183" s="18"/>
    </row>
    <row r="184" ht="15" customHeight="1"/>
    <row r="185" ht="15" customHeight="1"/>
    <row r="186" ht="15" customHeight="1"/>
    <row r="187" ht="15" customHeight="1"/>
    <row r="188" ht="15" customHeight="1"/>
    <row r="189" ht="15" customHeight="1"/>
    <row r="190" ht="15" customHeight="1"/>
    <row r="191" ht="15" customHeight="1"/>
    <row r="192" ht="15" customHeight="1"/>
  </sheetData>
  <sheetProtection/>
  <mergeCells count="21">
    <mergeCell ref="H1:K1"/>
    <mergeCell ref="H2:K2"/>
    <mergeCell ref="H3:K3"/>
    <mergeCell ref="A177:B177"/>
    <mergeCell ref="A130:A132"/>
    <mergeCell ref="A144:A158"/>
    <mergeCell ref="A140:A142"/>
    <mergeCell ref="A6:K6"/>
    <mergeCell ref="A8:A9"/>
    <mergeCell ref="B8:B9"/>
    <mergeCell ref="C8:E8"/>
    <mergeCell ref="F8:H8"/>
    <mergeCell ref="I8:K8"/>
    <mergeCell ref="L4:L24"/>
    <mergeCell ref="L116:L137"/>
    <mergeCell ref="L138:L158"/>
    <mergeCell ref="L159:L177"/>
    <mergeCell ref="L25:L49"/>
    <mergeCell ref="L50:L68"/>
    <mergeCell ref="L69:L89"/>
    <mergeCell ref="L90:L115"/>
  </mergeCells>
  <printOptions horizontalCentered="1"/>
  <pageMargins left="0.5511811023622047" right="0.1968503937007874" top="0.8661417322834646" bottom="0.5905511811023623" header="0.6692913385826772" footer="0.4724409448818898"/>
  <pageSetup fitToHeight="16" horizontalDpi="600" verticalDpi="600" orientation="landscape" paperSize="9" scale="58" r:id="rId1"/>
  <headerFooter alignWithMargins="0">
    <oddHeader>&amp;RПродовження додатку 1</oddHeader>
  </headerFooter>
  <rowBreaks count="2" manualBreakCount="2">
    <brk id="137" max="11" man="1"/>
    <brk id="158"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2017-07-24T06:28:53Z</cp:lastPrinted>
  <dcterms:created xsi:type="dcterms:W3CDTF">2014-01-17T10:52:16Z</dcterms:created>
  <dcterms:modified xsi:type="dcterms:W3CDTF">2017-07-24T06:29:23Z</dcterms:modified>
  <cp:category/>
  <cp:version/>
  <cp:contentType/>
  <cp:contentStatus/>
</cp:coreProperties>
</file>