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 дод 1 (в)" sheetId="1" r:id="rId1"/>
  </sheets>
  <definedNames>
    <definedName name="_xlfn.AGGREGATE" hidden="1">#NAME?</definedName>
    <definedName name="_xlnm.Print_Titles" localSheetId="0">' дод 1 (в)'!$12:$12</definedName>
    <definedName name="_xlnm.Print_Area" localSheetId="0">' дод 1 (в)'!$A$1:$L$179</definedName>
  </definedNames>
  <calcPr fullCalcOnLoad="1"/>
</workbook>
</file>

<file path=xl/sharedStrings.xml><?xml version="1.0" encoding="utf-8"?>
<sst xmlns="http://schemas.openxmlformats.org/spreadsheetml/2006/main" count="213" uniqueCount="202">
  <si>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</si>
  <si>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</si>
  <si>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</si>
  <si>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</si>
  <si>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</si>
  <si>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</si>
  <si>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</si>
  <si>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</si>
  <si>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</si>
  <si>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</si>
  <si>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</si>
  <si>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</si>
  <si>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</si>
  <si>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</si>
  <si>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</si>
  <si>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</si>
  <si>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</si>
  <si>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</si>
  <si>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</si>
  <si>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Субвенції</t>
  </si>
  <si>
    <t>Всього доходів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</si>
  <si>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</si>
  <si>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</si>
  <si>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</si>
  <si>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</si>
  <si>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</si>
  <si>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</si>
  <si>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</si>
  <si>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</si>
  <si>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</si>
  <si>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</si>
  <si>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</si>
  <si>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</si>
  <si>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</si>
  <si>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</si>
  <si>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</si>
  <si>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</si>
  <si>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</si>
  <si>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</si>
  <si>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</si>
  <si>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</si>
  <si>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</si>
  <si>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</si>
  <si>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</si>
  <si>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</si>
  <si>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</si>
  <si>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</si>
  <si>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</si>
  <si>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</si>
  <si>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</si>
  <si>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</si>
  <si>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</si>
  <si>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</si>
  <si>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</si>
  <si>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</si>
  <si>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</si>
  <si>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</si>
  <si>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</si>
  <si>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</si>
  <si>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</si>
  <si>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</si>
  <si>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</si>
  <si>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</si>
  <si>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</si>
  <si>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</si>
  <si>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</si>
  <si>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</si>
  <si>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</si>
  <si>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</si>
  <si>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</si>
  <si>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</si>
  <si>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</si>
  <si>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</si>
  <si>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</si>
  <si>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</si>
  <si>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</si>
  <si>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</si>
  <si>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</si>
  <si>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</si>
  <si>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</si>
  <si>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</si>
  <si>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</si>
  <si>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</si>
  <si>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</si>
  <si>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</si>
  <si>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</si>
  <si>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</si>
  <si>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</si>
  <si>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</si>
  <si>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</si>
  <si>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</si>
  <si>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</si>
  <si>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</si>
  <si>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</si>
  <si>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</si>
  <si>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</si>
  <si>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</si>
  <si>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</si>
  <si>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</si>
  <si>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</si>
  <si>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</si>
  <si>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</si>
  <si>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</si>
  <si>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</si>
  <si>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</si>
  <si>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</si>
  <si>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 xml:space="preserve">Благодійні внески, гранти та дарунки 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</si>
  <si>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</si>
  <si>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</si>
  <si>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</si>
  <si>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</si>
  <si>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</si>
  <si>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</si>
  <si>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</si>
  <si>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</si>
  <si>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</si>
  <si>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</si>
  <si>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</si>
  <si>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</si>
  <si>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</si>
  <si>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</si>
  <si>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</si>
  <si>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</si>
  <si>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</si>
  <si>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</si>
  <si>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 державного  бюджету місцевим бюджетам на надання пільг з послуг зв'язку,  інших передбачених законодавством пільг (крім  пільг  на одержання ліків,   зубопротезування,   оплату   електроенергії, природного і скрапленого газу на  побутові  потреби,  твердого  та рідкого пічного побутового палива, послуг тепло-, водопостачання і водовідведення,  квартирної плати (утримання будинків і споруд  та прибудинкових  територій),  вивезення  побутового сміття та рідких нечистот),  на компенсацію втрати  частини  доходів  у  зв'язку  з відміною   податку  з  власників  транспортних  засобів  та  інших самохідних машин і механізмів та  відповідним  збільшенням  ставок акцизного  податку з пального і на компенсацію за пільговий проїзд окремих категорій громадян</t>
  </si>
  <si>
    <t xml:space="preserve"> пільги на послуги зв`язку</t>
  </si>
  <si>
    <t>інші пільги</t>
  </si>
  <si>
    <t>компенсація за пільговий проїзд окремих категорій громадян</t>
  </si>
  <si>
    <t>Субвенція з державного бюджету місцевим бюджетам на надання пільг  та житлових субсидій населенню на придбання твердого та рідкого  пічного побутового палива і скрапленого газу</t>
  </si>
  <si>
    <t>Медична субвенція з державного бюджету місцевим бюджетам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</si>
  <si>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</si>
  <si>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</si>
  <si>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</si>
  <si>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</si>
  <si>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</si>
  <si>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відшкодування витрат за лікування мешканців районів області у туберкульозному відділенні  комунальної установи «Сумська міська дитяча клінична лікарня Святої Зінаїди»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</si>
  <si>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</si>
  <si>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</si>
  <si>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</si>
  <si>
    <t>обробку інформації з нарахування та виплати допомог і компенсацій</t>
  </si>
  <si>
    <t>забезпечення лікування хворих на цукровий та нецукровий діабет</t>
  </si>
  <si>
    <t>соціально-економічний розвиток регіонів Сумської області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</si>
  <si>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</si>
  <si>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катострофи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</si>
  <si>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</si>
  <si>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 участь у зазначеній операції, та потребують поліпшення житлових умов</t>
  </si>
  <si>
    <t xml:space="preserve">Відсотки за користування позиками, які надавалися з місцевих бюджетів 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</si>
  <si>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</si>
  <si>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</si>
  <si>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</si>
  <si>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</si>
  <si>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Субвенція з державного бюджету місцевим бюджетам на проведення виборів депутатів місцевих рад та сільських, селещних, міських голів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</si>
  <si>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</si>
  <si>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</si>
  <si>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</si>
  <si>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</si>
  <si>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</si>
  <si>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</si>
  <si>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</si>
  <si>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</si>
  <si>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Освітня субвенція з державного бюджету місцевим бюджетам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</si>
  <si>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</si>
  <si>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</t>
  </si>
  <si>
    <t>забезпечення твердим паливом (дровами, торфобрикетами) сімей учасників антитерористичної операції</t>
  </si>
  <si>
    <t>Медична субвенція з державного бюджету місцевим бюджетам (кошти отримані з бюджетів: обласного, районного, міста обласного значення, об’єднаної територіальної громади)  на:</t>
  </si>
  <si>
    <t>відшкодування витрат за лікування мешканців районів області у туберкульозному відділенні  комунальної установи «Сумська міська дитяча клінічна лікарня Святої Зінаїди»</t>
  </si>
  <si>
    <t>забезпечення лікування хворих на хронічну ниркову недостатність методом гемодіалізу</t>
  </si>
  <si>
    <t>Інші субвенції:</t>
  </si>
  <si>
    <t>на 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</si>
  <si>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на встановлення телефонів інвалідам І та ІІ груп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</si>
  <si>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</si>
  <si>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</si>
  <si>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оплату компенсаційних виплат інвалідам на бензин, ремонт, техобслуговування автотранспорту та транспортне обслуговування</t>
  </si>
  <si>
    <t>для компенсаційних виплат за пільговий проїзд інвалідам війни та учасникам бойових дій з числа учасників антитерористичної операції, добровольцям, членам сімей загиблих (померлих) учасників антитерористичної операції, особам, що супроводжують інваліда війни I групи з числа учасників антитерористичної операції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</si>
  <si>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</si>
  <si>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</si>
  <si>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</si>
  <si>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>Разом</t>
  </si>
  <si>
    <t>Звіт про виконання доходної частини міського бюджету за І квартал 2017 року</t>
  </si>
  <si>
    <t>Пальне</t>
  </si>
  <si>
    <t>Єдиний податок з фізичних осіб, нарахований до 1 січня 2011 року</t>
  </si>
  <si>
    <t>18040000 </t>
  </si>
  <si>
    <t>Збір за провадження деяких видів підприємницької діяльності, що справлявся до 1 січня 2015 року</t>
  </si>
  <si>
    <t xml:space="preserve">Збір за провадження торговельної діяльності (роздрібна торгівля), сплачений фізичними особами, що справлявся до 1 січня 2015 року </t>
  </si>
  <si>
    <t xml:space="preserve">Збір за провадження торговельної діяльності (роздрібна торгівля), сплачений юридичними особами, що справлявся до 1 січня 2015 року </t>
  </si>
  <si>
    <t>Збір за провадження торговельної діяльності (оптова торгівля), сплачений фізичними особами, що справлявся до 1 січня 2015 року</t>
  </si>
  <si>
    <t xml:space="preserve">Збір за провадження торговельної діяльності (ресторанне господарство), сплачений фізичними особами, що справлявся до 1 січня 2015 року </t>
  </si>
  <si>
    <t xml:space="preserve">Збір за провадження торговельної діяльності (оптова торгівля), сплачений юридичними особами, що справлявся до 1 січня 2015 року </t>
  </si>
  <si>
    <t xml:space="preserve">Збір за провадження торговельної діяльності (ресторанне господарство), сплачений юридичними особами, що справлявся до 1 січня 2015 року </t>
  </si>
  <si>
    <t xml:space="preserve">Надходження коштів з рахунків виборчих фондів  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</si>
  <si>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</si>
  <si>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</si>
  <si>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</si>
  <si>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 xml:space="preserve">Разом доходів </t>
  </si>
  <si>
    <t>Вільний залишок коштів направлений на проведення видатків</t>
  </si>
  <si>
    <t>(грн.)</t>
  </si>
  <si>
    <t xml:space="preserve">                       Додаток 1</t>
  </si>
  <si>
    <t>до рішення виконавчого комітету</t>
  </si>
  <si>
    <t>Директор департаменту фінансів, екноміки та інвестицій</t>
  </si>
  <si>
    <t>С.А. Липова</t>
  </si>
  <si>
    <t xml:space="preserve">    від                     №  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</si>
</sst>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\ _г_р_н_.;[Red]#,##0.00\ _г_р_н_.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"/>
      <family val="0"/>
    </font>
    <font>
      <sz val="18"/>
      <name val="Times New Roman"/>
      <family val="1"/>
    </font>
    <font>
      <sz val="20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2"/>
      <name val="Times"/>
      <family val="0"/>
    </font>
    <font>
      <b/>
      <sz val="1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8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7" fillId="26" borderId="1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41" fillId="0" borderId="0">
      <alignment/>
      <protection/>
    </xf>
    <xf numFmtId="0" fontId="2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8" fillId="13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7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/>
      <protection/>
    </xf>
    <xf numFmtId="0" fontId="32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0" fontId="32" fillId="26" borderId="0" xfId="0" applyFont="1" applyFill="1" applyAlignment="1">
      <alignment vertical="center"/>
    </xf>
    <xf numFmtId="0" fontId="4" fillId="26" borderId="12" xfId="0" applyNumberFormat="1" applyFont="1" applyFill="1" applyBorder="1" applyAlignment="1" applyProtection="1">
      <alignment vertical="center"/>
      <protection/>
    </xf>
    <xf numFmtId="0" fontId="25" fillId="26" borderId="12" xfId="0" applyNumberFormat="1" applyFont="1" applyFill="1" applyBorder="1" applyAlignment="1" applyProtection="1">
      <alignment horizontal="center" vertical="center"/>
      <protection/>
    </xf>
    <xf numFmtId="0" fontId="25" fillId="26" borderId="0" xfId="0" applyFont="1" applyFill="1" applyAlignment="1">
      <alignment/>
    </xf>
    <xf numFmtId="0" fontId="27" fillId="26" borderId="0" xfId="0" applyFont="1" applyFill="1" applyAlignment="1">
      <alignment wrapText="1"/>
    </xf>
    <xf numFmtId="0" fontId="19" fillId="26" borderId="0" xfId="0" applyFont="1" applyFill="1" applyAlignment="1">
      <alignment wrapText="1"/>
    </xf>
    <xf numFmtId="0" fontId="26" fillId="26" borderId="0" xfId="0" applyFont="1" applyFill="1" applyAlignment="1">
      <alignment wrapText="1"/>
    </xf>
    <xf numFmtId="0" fontId="30" fillId="26" borderId="13" xfId="0" applyFont="1" applyFill="1" applyBorder="1" applyAlignment="1">
      <alignment vertical="center" wrapText="1"/>
    </xf>
    <xf numFmtId="4" fontId="31" fillId="26" borderId="13" xfId="0" applyNumberFormat="1" applyFont="1" applyFill="1" applyBorder="1" applyAlignment="1">
      <alignment vertical="center" wrapText="1"/>
    </xf>
    <xf numFmtId="0" fontId="25" fillId="26" borderId="0" xfId="0" applyFont="1" applyFill="1" applyAlignment="1">
      <alignment wrapText="1"/>
    </xf>
    <xf numFmtId="0" fontId="25" fillId="26" borderId="0" xfId="0" applyNumberFormat="1" applyFont="1" applyFill="1" applyBorder="1" applyAlignment="1" applyProtection="1">
      <alignment horizontal="center" vertical="center" wrapText="1"/>
      <protection/>
    </xf>
    <xf numFmtId="0" fontId="30" fillId="26" borderId="0" xfId="0" applyFont="1" applyFill="1" applyBorder="1" applyAlignment="1">
      <alignment vertical="center" wrapText="1"/>
    </xf>
    <xf numFmtId="4" fontId="31" fillId="26" borderId="0" xfId="0" applyNumberFormat="1" applyFont="1" applyFill="1" applyBorder="1" applyAlignment="1">
      <alignment vertical="center" wrapText="1"/>
    </xf>
    <xf numFmtId="192" fontId="0" fillId="26" borderId="0" xfId="0" applyNumberFormat="1" applyFont="1" applyFill="1" applyAlignment="1" applyProtection="1">
      <alignment/>
      <protection/>
    </xf>
    <xf numFmtId="0" fontId="29" fillId="26" borderId="0" xfId="0" applyFont="1" applyFill="1" applyAlignment="1">
      <alignment/>
    </xf>
    <xf numFmtId="0" fontId="29" fillId="26" borderId="0" xfId="0" applyNumberFormat="1" applyFont="1" applyFill="1" applyAlignment="1" applyProtection="1">
      <alignment/>
      <protection/>
    </xf>
    <xf numFmtId="0" fontId="29" fillId="26" borderId="0" xfId="0" applyNumberFormat="1" applyFont="1" applyFill="1" applyAlignment="1" applyProtection="1">
      <alignment/>
      <protection/>
    </xf>
    <xf numFmtId="0" fontId="29" fillId="26" borderId="0" xfId="0" applyFont="1" applyFill="1" applyAlignment="1">
      <alignment/>
    </xf>
    <xf numFmtId="0" fontId="27" fillId="0" borderId="0" xfId="0" applyFont="1" applyFill="1" applyAlignment="1">
      <alignment wrapText="1"/>
    </xf>
    <xf numFmtId="0" fontId="27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>
      <alignment vertical="center"/>
    </xf>
    <xf numFmtId="0" fontId="32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205" fontId="32" fillId="0" borderId="13" xfId="105" applyNumberFormat="1" applyFont="1" applyFill="1" applyBorder="1" applyAlignment="1">
      <alignment horizontal="center" vertical="center" wrapText="1"/>
      <protection/>
    </xf>
    <xf numFmtId="0" fontId="32" fillId="0" borderId="13" xfId="105" applyFont="1" applyFill="1" applyBorder="1" applyAlignment="1">
      <alignment horizontal="center" vertical="center" wrapText="1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25" fillId="26" borderId="13" xfId="0" applyNumberFormat="1" applyFont="1" applyFill="1" applyBorder="1" applyAlignment="1" applyProtection="1">
      <alignment horizontal="center" vertical="center" wrapText="1"/>
      <protection/>
    </xf>
    <xf numFmtId="0" fontId="19" fillId="26" borderId="0" xfId="0" applyFont="1" applyFill="1" applyBorder="1" applyAlignment="1">
      <alignment vertical="center" wrapText="1"/>
    </xf>
    <xf numFmtId="0" fontId="40" fillId="26" borderId="0" xfId="0" applyFont="1" applyFill="1" applyAlignment="1">
      <alignment wrapText="1"/>
    </xf>
    <xf numFmtId="0" fontId="26" fillId="26" borderId="0" xfId="0" applyNumberFormat="1" applyFont="1" applyFill="1" applyAlignment="1" applyProtection="1">
      <alignment wrapText="1"/>
      <protection/>
    </xf>
    <xf numFmtId="49" fontId="39" fillId="0" borderId="13" xfId="0" applyNumberFormat="1" applyFont="1" applyBorder="1" applyAlignment="1">
      <alignment horizontal="left" vertical="center" wrapText="1"/>
    </xf>
    <xf numFmtId="0" fontId="40" fillId="0" borderId="0" xfId="0" applyFont="1" applyFill="1" applyAlignment="1">
      <alignment wrapText="1"/>
    </xf>
    <xf numFmtId="2" fontId="29" fillId="26" borderId="0" xfId="0" applyNumberFormat="1" applyFont="1" applyFill="1" applyAlignment="1" applyProtection="1">
      <alignment/>
      <protection/>
    </xf>
    <xf numFmtId="0" fontId="42" fillId="26" borderId="0" xfId="0" applyNumberFormat="1" applyFont="1" applyFill="1" applyAlignment="1" applyProtection="1">
      <alignment/>
      <protection/>
    </xf>
    <xf numFmtId="14" fontId="43" fillId="0" borderId="0" xfId="0" applyNumberFormat="1" applyFont="1" applyFill="1" applyBorder="1" applyAlignment="1">
      <alignment horizontal="left"/>
    </xf>
    <xf numFmtId="0" fontId="43" fillId="26" borderId="0" xfId="0" applyNumberFormat="1" applyFont="1" applyFill="1" applyAlignment="1" applyProtection="1">
      <alignment/>
      <protection/>
    </xf>
    <xf numFmtId="0" fontId="43" fillId="26" borderId="0" xfId="0" applyFont="1" applyFill="1" applyAlignment="1">
      <alignment/>
    </xf>
    <xf numFmtId="4" fontId="31" fillId="26" borderId="14" xfId="0" applyNumberFormat="1" applyFont="1" applyFill="1" applyBorder="1" applyAlignment="1">
      <alignment vertical="center" wrapText="1"/>
    </xf>
    <xf numFmtId="192" fontId="31" fillId="26" borderId="14" xfId="0" applyNumberFormat="1" applyFont="1" applyFill="1" applyBorder="1" applyAlignment="1">
      <alignment vertical="center" wrapText="1"/>
    </xf>
    <xf numFmtId="4" fontId="30" fillId="26" borderId="13" xfId="0" applyNumberFormat="1" applyFont="1" applyFill="1" applyBorder="1" applyAlignment="1" applyProtection="1">
      <alignment horizontal="right" vertical="center" wrapText="1"/>
      <protection/>
    </xf>
    <xf numFmtId="4" fontId="44" fillId="0" borderId="13" xfId="0" applyNumberFormat="1" applyFont="1" applyFill="1" applyBorder="1" applyAlignment="1">
      <alignment vertical="center" wrapText="1"/>
    </xf>
    <xf numFmtId="192" fontId="44" fillId="26" borderId="14" xfId="0" applyNumberFormat="1" applyFont="1" applyFill="1" applyBorder="1" applyAlignment="1">
      <alignment vertical="center" wrapText="1"/>
    </xf>
    <xf numFmtId="4" fontId="44" fillId="26" borderId="13" xfId="0" applyNumberFormat="1" applyFont="1" applyFill="1" applyBorder="1" applyAlignment="1">
      <alignment vertical="center" wrapText="1"/>
    </xf>
    <xf numFmtId="4" fontId="44" fillId="26" borderId="14" xfId="0" applyNumberFormat="1" applyFont="1" applyFill="1" applyBorder="1" applyAlignment="1">
      <alignment vertical="center" wrapText="1"/>
    </xf>
    <xf numFmtId="4" fontId="31" fillId="0" borderId="13" xfId="0" applyNumberFormat="1" applyFont="1" applyFill="1" applyBorder="1" applyAlignment="1">
      <alignment vertical="center" wrapText="1"/>
    </xf>
    <xf numFmtId="192" fontId="45" fillId="26" borderId="14" xfId="0" applyNumberFormat="1" applyFont="1" applyFill="1" applyBorder="1" applyAlignment="1">
      <alignment vertical="center" wrapText="1"/>
    </xf>
    <xf numFmtId="4" fontId="45" fillId="26" borderId="14" xfId="0" applyNumberFormat="1" applyFont="1" applyFill="1" applyBorder="1" applyAlignment="1">
      <alignment vertical="center" wrapText="1"/>
    </xf>
    <xf numFmtId="192" fontId="46" fillId="26" borderId="14" xfId="0" applyNumberFormat="1" applyFont="1" applyFill="1" applyBorder="1" applyAlignment="1">
      <alignment vertical="center" wrapText="1"/>
    </xf>
    <xf numFmtId="4" fontId="47" fillId="26" borderId="13" xfId="0" applyNumberFormat="1" applyFont="1" applyFill="1" applyBorder="1" applyAlignment="1">
      <alignment vertical="center" wrapText="1"/>
    </xf>
    <xf numFmtId="192" fontId="47" fillId="26" borderId="14" xfId="0" applyNumberFormat="1" applyFont="1" applyFill="1" applyBorder="1" applyAlignment="1">
      <alignment vertical="center" wrapText="1"/>
    </xf>
    <xf numFmtId="4" fontId="47" fillId="26" borderId="14" xfId="0" applyNumberFormat="1" applyFont="1" applyFill="1" applyBorder="1" applyAlignment="1">
      <alignment vertical="center" wrapText="1"/>
    </xf>
    <xf numFmtId="4" fontId="39" fillId="26" borderId="13" xfId="0" applyNumberFormat="1" applyFont="1" applyFill="1" applyBorder="1" applyAlignment="1" applyProtection="1">
      <alignment horizontal="right" vertical="center" wrapText="1"/>
      <protection/>
    </xf>
    <xf numFmtId="4" fontId="47" fillId="0" borderId="13" xfId="0" applyNumberFormat="1" applyFont="1" applyFill="1" applyBorder="1" applyAlignment="1">
      <alignment vertical="center" wrapText="1"/>
    </xf>
    <xf numFmtId="0" fontId="30" fillId="26" borderId="14" xfId="0" applyNumberFormat="1" applyFont="1" applyFill="1" applyBorder="1" applyAlignment="1" applyProtection="1">
      <alignment horizontal="center" vertical="center" wrapText="1"/>
      <protection/>
    </xf>
    <xf numFmtId="0" fontId="30" fillId="26" borderId="14" xfId="0" applyNumberFormat="1" applyFont="1" applyFill="1" applyBorder="1" applyAlignment="1" applyProtection="1">
      <alignment horizontal="left" vertical="center" wrapText="1"/>
      <protection/>
    </xf>
    <xf numFmtId="0" fontId="30" fillId="26" borderId="13" xfId="0" applyNumberFormat="1" applyFont="1" applyFill="1" applyBorder="1" applyAlignment="1" applyProtection="1">
      <alignment horizontal="center" vertical="center" wrapText="1"/>
      <protection/>
    </xf>
    <xf numFmtId="0" fontId="30" fillId="26" borderId="13" xfId="0" applyNumberFormat="1" applyFont="1" applyFill="1" applyBorder="1" applyAlignment="1" applyProtection="1">
      <alignment vertical="center" wrapText="1"/>
      <protection/>
    </xf>
    <xf numFmtId="0" fontId="39" fillId="26" borderId="13" xfId="0" applyNumberFormat="1" applyFont="1" applyFill="1" applyBorder="1" applyAlignment="1" applyProtection="1">
      <alignment horizontal="center" vertical="center" wrapText="1"/>
      <protection/>
    </xf>
    <xf numFmtId="0" fontId="39" fillId="26" borderId="13" xfId="0" applyNumberFormat="1" applyFont="1" applyFill="1" applyBorder="1" applyAlignment="1" applyProtection="1">
      <alignment vertical="center" wrapText="1"/>
      <protection/>
    </xf>
    <xf numFmtId="0" fontId="30" fillId="0" borderId="13" xfId="0" applyNumberFormat="1" applyFont="1" applyFill="1" applyBorder="1" applyAlignment="1" applyProtection="1">
      <alignment horizontal="center" vertical="center" wrapText="1"/>
      <protection/>
    </xf>
    <xf numFmtId="0" fontId="30" fillId="0" borderId="13" xfId="0" applyNumberFormat="1" applyFont="1" applyFill="1" applyBorder="1" applyAlignment="1" applyProtection="1">
      <alignment horizontal="left" vertical="center" wrapText="1"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39" fillId="0" borderId="13" xfId="0" applyNumberFormat="1" applyFont="1" applyFill="1" applyBorder="1" applyAlignment="1" applyProtection="1">
      <alignment horizontal="left" vertical="center" wrapText="1"/>
      <protection/>
    </xf>
    <xf numFmtId="0" fontId="39" fillId="0" borderId="13" xfId="0" applyNumberFormat="1" applyFont="1" applyFill="1" applyBorder="1" applyAlignment="1" applyProtection="1">
      <alignment vertical="center" wrapText="1"/>
      <protection/>
    </xf>
    <xf numFmtId="0" fontId="30" fillId="26" borderId="13" xfId="0" applyNumberFormat="1" applyFont="1" applyFill="1" applyBorder="1" applyAlignment="1" applyProtection="1">
      <alignment horizontal="left" vertical="center" wrapText="1"/>
      <protection/>
    </xf>
    <xf numFmtId="0" fontId="25" fillId="26" borderId="13" xfId="0" applyNumberFormat="1" applyFont="1" applyFill="1" applyBorder="1" applyAlignment="1" applyProtection="1">
      <alignment vertical="center" wrapText="1"/>
      <protection/>
    </xf>
    <xf numFmtId="0" fontId="30" fillId="26" borderId="13" xfId="0" applyNumberFormat="1" applyFont="1" applyFill="1" applyBorder="1" applyAlignment="1" applyProtection="1">
      <alignment horizontal="center" vertical="center"/>
      <protection/>
    </xf>
    <xf numFmtId="0" fontId="39" fillId="26" borderId="13" xfId="0" applyNumberFormat="1" applyFont="1" applyFill="1" applyBorder="1" applyAlignment="1" applyProtection="1">
      <alignment horizontal="center" vertical="center"/>
      <protection/>
    </xf>
    <xf numFmtId="0" fontId="39" fillId="26" borderId="13" xfId="0" applyNumberFormat="1" applyFont="1" applyFill="1" applyBorder="1" applyAlignment="1" applyProtection="1">
      <alignment vertical="top" wrapText="1"/>
      <protection/>
    </xf>
    <xf numFmtId="49" fontId="30" fillId="26" borderId="13" xfId="0" applyNumberFormat="1" applyFont="1" applyFill="1" applyBorder="1" applyAlignment="1" applyProtection="1">
      <alignment vertical="center" wrapText="1" readingOrder="1"/>
      <protection/>
    </xf>
    <xf numFmtId="0" fontId="39" fillId="26" borderId="13" xfId="0" applyNumberFormat="1" applyFont="1" applyFill="1" applyBorder="1" applyAlignment="1" applyProtection="1">
      <alignment horizontal="left" vertical="center" wrapText="1"/>
      <protection/>
    </xf>
    <xf numFmtId="1" fontId="30" fillId="0" borderId="13" xfId="0" applyNumberFormat="1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 applyProtection="1">
      <alignment horizontal="justify" vertical="top" wrapText="1"/>
      <protection/>
    </xf>
    <xf numFmtId="0" fontId="25" fillId="26" borderId="15" xfId="0" applyNumberFormat="1" applyFont="1" applyFill="1" applyBorder="1" applyAlignment="1" applyProtection="1">
      <alignment horizontal="center" vertical="center" wrapText="1"/>
      <protection/>
    </xf>
    <xf numFmtId="0" fontId="25" fillId="26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NumberFormat="1" applyFont="1" applyFill="1" applyBorder="1" applyAlignment="1" applyProtection="1">
      <alignment vertical="center" wrapText="1"/>
      <protection/>
    </xf>
    <xf numFmtId="0" fontId="39" fillId="0" borderId="17" xfId="0" applyNumberFormat="1" applyFont="1" applyFill="1" applyBorder="1" applyAlignment="1" applyProtection="1">
      <alignment vertical="top" wrapText="1"/>
      <protection/>
    </xf>
    <xf numFmtId="0" fontId="39" fillId="0" borderId="16" xfId="0" applyNumberFormat="1" applyFont="1" applyFill="1" applyBorder="1" applyAlignment="1" applyProtection="1">
      <alignment vertical="center" wrapText="1"/>
      <protection/>
    </xf>
    <xf numFmtId="0" fontId="39" fillId="26" borderId="16" xfId="0" applyNumberFormat="1" applyFont="1" applyFill="1" applyBorder="1" applyAlignment="1" applyProtection="1">
      <alignment vertical="center" wrapText="1"/>
      <protection/>
    </xf>
    <xf numFmtId="0" fontId="25" fillId="0" borderId="13" xfId="0" applyNumberFormat="1" applyFont="1" applyFill="1" applyBorder="1" applyAlignment="1" applyProtection="1">
      <alignment horizontal="center" vertical="center" wrapText="1"/>
      <protection/>
    </xf>
    <xf numFmtId="0" fontId="25" fillId="0" borderId="13" xfId="0" applyNumberFormat="1" applyFont="1" applyFill="1" applyBorder="1" applyAlignment="1" applyProtection="1">
      <alignment vertical="center" wrapText="1"/>
      <protection/>
    </xf>
    <xf numFmtId="0" fontId="25" fillId="0" borderId="13" xfId="0" applyFont="1" applyFill="1" applyBorder="1" applyAlignment="1">
      <alignment horizontal="center" vertical="center"/>
    </xf>
    <xf numFmtId="0" fontId="48" fillId="0" borderId="13" xfId="106" applyFont="1" applyFill="1" applyBorder="1" applyAlignment="1">
      <alignment horizontal="justify" vertical="center" wrapText="1"/>
      <protection/>
    </xf>
    <xf numFmtId="0" fontId="32" fillId="26" borderId="0" xfId="0" applyFont="1" applyFill="1" applyAlignment="1">
      <alignment vertical="center" textRotation="180"/>
    </xf>
    <xf numFmtId="0" fontId="32" fillId="26" borderId="18" xfId="0" applyFont="1" applyFill="1" applyBorder="1" applyAlignment="1">
      <alignment vertical="center" textRotation="180" wrapText="1"/>
    </xf>
    <xf numFmtId="0" fontId="43" fillId="0" borderId="0" xfId="0" applyNumberFormat="1" applyFont="1" applyFill="1" applyAlignment="1" applyProtection="1">
      <alignment/>
      <protection/>
    </xf>
    <xf numFmtId="0" fontId="32" fillId="0" borderId="13" xfId="0" applyNumberFormat="1" applyFont="1" applyFill="1" applyBorder="1" applyAlignment="1" applyProtection="1">
      <alignment horizontal="center" vertical="center" wrapText="1"/>
      <protection/>
    </xf>
    <xf numFmtId="14" fontId="29" fillId="26" borderId="0" xfId="0" applyNumberFormat="1" applyFont="1" applyFill="1" applyBorder="1" applyAlignment="1">
      <alignment horizontal="left"/>
    </xf>
    <xf numFmtId="0" fontId="25" fillId="26" borderId="15" xfId="0" applyNumberFormat="1" applyFont="1" applyFill="1" applyBorder="1" applyAlignment="1" applyProtection="1">
      <alignment horizontal="center" vertical="center" wrapText="1"/>
      <protection/>
    </xf>
    <xf numFmtId="0" fontId="25" fillId="26" borderId="17" xfId="0" applyNumberFormat="1" applyFont="1" applyFill="1" applyBorder="1" applyAlignment="1" applyProtection="1">
      <alignment horizontal="center" vertical="center" wrapText="1"/>
      <protection/>
    </xf>
    <xf numFmtId="0" fontId="25" fillId="26" borderId="14" xfId="0" applyNumberFormat="1" applyFont="1" applyFill="1" applyBorder="1" applyAlignment="1" applyProtection="1">
      <alignment horizontal="center" vertical="center" wrapText="1"/>
      <protection/>
    </xf>
    <xf numFmtId="0" fontId="25" fillId="26" borderId="15" xfId="0" applyNumberFormat="1" applyFont="1" applyFill="1" applyBorder="1" applyAlignment="1" applyProtection="1">
      <alignment horizontal="center" vertical="top" wrapText="1"/>
      <protection/>
    </xf>
    <xf numFmtId="0" fontId="25" fillId="26" borderId="17" xfId="0" applyNumberFormat="1" applyFont="1" applyFill="1" applyBorder="1" applyAlignment="1" applyProtection="1">
      <alignment horizontal="center" vertical="top" wrapText="1"/>
      <protection/>
    </xf>
    <xf numFmtId="0" fontId="39" fillId="0" borderId="17" xfId="0" applyNumberFormat="1" applyFont="1" applyFill="1" applyBorder="1" applyAlignment="1" applyProtection="1">
      <alignment horizontal="center" vertical="top" wrapText="1"/>
      <protection/>
    </xf>
    <xf numFmtId="0" fontId="39" fillId="0" borderId="14" xfId="0" applyNumberFormat="1" applyFont="1" applyFill="1" applyBorder="1" applyAlignment="1" applyProtection="1">
      <alignment horizontal="center" vertical="top" wrapText="1"/>
      <protection/>
    </xf>
    <xf numFmtId="49" fontId="32" fillId="26" borderId="0" xfId="0" applyNumberFormat="1" applyFont="1" applyFill="1" applyAlignment="1">
      <alignment horizontal="center" vertical="center" textRotation="180" wrapText="1"/>
    </xf>
    <xf numFmtId="0" fontId="42" fillId="26" borderId="0" xfId="0" applyFont="1" applyFill="1" applyAlignment="1">
      <alignment horizontal="center" vertical="center"/>
    </xf>
    <xf numFmtId="0" fontId="42" fillId="26" borderId="0" xfId="0" applyFont="1" applyFill="1" applyAlignment="1">
      <alignment horizontal="left" vertical="center"/>
    </xf>
    <xf numFmtId="0" fontId="32" fillId="26" borderId="18" xfId="0" applyFont="1" applyFill="1" applyBorder="1" applyAlignment="1">
      <alignment horizontal="center" vertical="center" textRotation="180" wrapText="1"/>
    </xf>
    <xf numFmtId="0" fontId="49" fillId="26" borderId="0" xfId="0" applyNumberFormat="1" applyFont="1" applyFill="1" applyAlignment="1" applyProtection="1">
      <alignment horizontal="center" vertical="center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25" fillId="26" borderId="13" xfId="0" applyNumberFormat="1" applyFont="1" applyFill="1" applyBorder="1" applyAlignment="1" applyProtection="1">
      <alignment horizontal="center" vertical="center" wrapText="1"/>
      <protection/>
    </xf>
    <xf numFmtId="0" fontId="25" fillId="26" borderId="19" xfId="0" applyNumberFormat="1" applyFont="1" applyFill="1" applyBorder="1" applyAlignment="1" applyProtection="1">
      <alignment horizontal="center" vertical="center" wrapText="1"/>
      <protection/>
    </xf>
    <xf numFmtId="0" fontId="25" fillId="26" borderId="20" xfId="0" applyNumberFormat="1" applyFont="1" applyFill="1" applyBorder="1" applyAlignment="1" applyProtection="1">
      <alignment horizontal="center" vertical="center" wrapText="1"/>
      <protection/>
    </xf>
    <xf numFmtId="0" fontId="25" fillId="26" borderId="16" xfId="0" applyNumberFormat="1" applyFont="1" applyFill="1" applyBorder="1" applyAlignment="1" applyProtection="1">
      <alignment horizontal="center" vertical="center" wrapText="1"/>
      <protection/>
    </xf>
    <xf numFmtId="0" fontId="32" fillId="26" borderId="0" xfId="0" applyFont="1" applyFill="1" applyBorder="1" applyAlignment="1">
      <alignment horizontal="center" vertical="center" textRotation="180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4 міс.2001 р." xfId="105"/>
    <cellStyle name="Обычный_Уточнення доходів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2"/>
  <sheetViews>
    <sheetView showGridLines="0" showZeros="0" tabSelected="1" view="pageBreakPreview" zoomScale="40" zoomScaleNormal="75" zoomScaleSheetLayoutView="40" zoomScalePageLayoutView="0" workbookViewId="0" topLeftCell="A157">
      <selection activeCell="T191" sqref="T191"/>
    </sheetView>
  </sheetViews>
  <sheetFormatPr defaultColWidth="9.16015625" defaultRowHeight="12.75"/>
  <cols>
    <col min="1" max="1" width="13.83203125" style="1" customWidth="1"/>
    <col min="2" max="2" width="58.66015625" style="2" customWidth="1"/>
    <col min="3" max="3" width="21.5" style="2" customWidth="1"/>
    <col min="4" max="4" width="24.83203125" style="2" customWidth="1"/>
    <col min="5" max="5" width="16.5" style="2" customWidth="1"/>
    <col min="6" max="6" width="21" style="2" customWidth="1"/>
    <col min="7" max="7" width="18.66015625" style="2" customWidth="1"/>
    <col min="8" max="8" width="15" style="2" customWidth="1"/>
    <col min="9" max="9" width="21.5" style="2" customWidth="1"/>
    <col min="10" max="10" width="19.66015625" style="2" customWidth="1"/>
    <col min="11" max="11" width="15.66015625" style="2" customWidth="1"/>
    <col min="12" max="12" width="11.83203125" style="4" bestFit="1" customWidth="1"/>
    <col min="13" max="16384" width="9.16015625" style="4" customWidth="1"/>
  </cols>
  <sheetData>
    <row r="1" spans="6:12" ht="23.25" customHeight="1">
      <c r="F1" s="3"/>
      <c r="G1" s="3"/>
      <c r="H1" s="3"/>
      <c r="I1" s="39" t="s">
        <v>197</v>
      </c>
      <c r="J1" s="39"/>
      <c r="K1" s="39"/>
      <c r="L1" s="89"/>
    </row>
    <row r="2" spans="6:12" ht="24" customHeight="1">
      <c r="F2" s="3"/>
      <c r="G2" s="3"/>
      <c r="H2" s="3"/>
      <c r="I2" s="102" t="s">
        <v>198</v>
      </c>
      <c r="J2" s="102"/>
      <c r="K2" s="102"/>
      <c r="L2" s="102"/>
    </row>
    <row r="3" spans="6:12" ht="18.75" customHeight="1">
      <c r="F3" s="3"/>
      <c r="G3" s="3"/>
      <c r="H3" s="3"/>
      <c r="I3" s="103" t="s">
        <v>201</v>
      </c>
      <c r="J3" s="103"/>
      <c r="K3" s="103"/>
      <c r="L3" s="103"/>
    </row>
    <row r="4" spans="6:12" ht="18.75" customHeight="1">
      <c r="F4" s="3"/>
      <c r="G4" s="3"/>
      <c r="H4" s="3"/>
      <c r="I4" s="5"/>
      <c r="J4" s="5"/>
      <c r="K4" s="5"/>
      <c r="L4" s="111">
        <v>2</v>
      </c>
    </row>
    <row r="5" spans="1:12" s="28" customFormat="1" ht="18.75" customHeight="1">
      <c r="A5" s="24"/>
      <c r="B5" s="25"/>
      <c r="F5" s="27"/>
      <c r="G5" s="27"/>
      <c r="H5" s="27"/>
      <c r="I5" s="26"/>
      <c r="J5" s="26"/>
      <c r="K5" s="26"/>
      <c r="L5" s="111"/>
    </row>
    <row r="6" spans="3:12" ht="18.75" customHeight="1">
      <c r="C6" s="5"/>
      <c r="D6" s="5"/>
      <c r="E6" s="5"/>
      <c r="F6" s="3"/>
      <c r="G6" s="3"/>
      <c r="H6" s="3"/>
      <c r="I6" s="3"/>
      <c r="J6" s="3"/>
      <c r="L6" s="111"/>
    </row>
    <row r="7" ht="15">
      <c r="L7" s="111"/>
    </row>
    <row r="8" spans="1:12" ht="22.5">
      <c r="A8" s="105" t="s">
        <v>179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11"/>
    </row>
    <row r="9" spans="2:12" ht="15.75">
      <c r="B9" s="6"/>
      <c r="C9" s="6"/>
      <c r="D9" s="6"/>
      <c r="E9" s="6"/>
      <c r="F9" s="6"/>
      <c r="G9" s="6"/>
      <c r="H9" s="6"/>
      <c r="I9" s="6"/>
      <c r="J9" s="6"/>
      <c r="K9" s="7" t="s">
        <v>196</v>
      </c>
      <c r="L9" s="111"/>
    </row>
    <row r="10" spans="1:12" ht="21.75" customHeight="1">
      <c r="A10" s="106" t="s">
        <v>0</v>
      </c>
      <c r="B10" s="107" t="s">
        <v>1</v>
      </c>
      <c r="C10" s="108" t="s">
        <v>15</v>
      </c>
      <c r="D10" s="109"/>
      <c r="E10" s="110"/>
      <c r="F10" s="108" t="s">
        <v>16</v>
      </c>
      <c r="G10" s="109"/>
      <c r="H10" s="109"/>
      <c r="I10" s="92" t="s">
        <v>178</v>
      </c>
      <c r="J10" s="92"/>
      <c r="K10" s="92"/>
      <c r="L10" s="111"/>
    </row>
    <row r="11" spans="1:12" ht="84.75" customHeight="1">
      <c r="A11" s="106"/>
      <c r="B11" s="107"/>
      <c r="C11" s="29" t="s">
        <v>175</v>
      </c>
      <c r="D11" s="29" t="s">
        <v>176</v>
      </c>
      <c r="E11" s="30" t="s">
        <v>177</v>
      </c>
      <c r="F11" s="29" t="s">
        <v>175</v>
      </c>
      <c r="G11" s="29" t="s">
        <v>176</v>
      </c>
      <c r="H11" s="30" t="s">
        <v>177</v>
      </c>
      <c r="I11" s="29" t="s">
        <v>175</v>
      </c>
      <c r="J11" s="29" t="s">
        <v>176</v>
      </c>
      <c r="K11" s="30" t="s">
        <v>177</v>
      </c>
      <c r="L11" s="111"/>
    </row>
    <row r="12" spans="1:12" s="8" customFormat="1" ht="17.25" customHeight="1">
      <c r="A12" s="31">
        <v>1</v>
      </c>
      <c r="B12" s="32">
        <v>2</v>
      </c>
      <c r="C12" s="32">
        <v>4</v>
      </c>
      <c r="D12" s="32">
        <v>5</v>
      </c>
      <c r="E12" s="32">
        <v>6</v>
      </c>
      <c r="F12" s="32">
        <v>7</v>
      </c>
      <c r="G12" s="32">
        <v>8</v>
      </c>
      <c r="H12" s="32">
        <v>9</v>
      </c>
      <c r="I12" s="32">
        <v>10</v>
      </c>
      <c r="J12" s="32">
        <v>11</v>
      </c>
      <c r="K12" s="32">
        <v>12</v>
      </c>
      <c r="L12" s="111"/>
    </row>
    <row r="13" spans="1:12" s="33" customFormat="1" ht="15.75">
      <c r="A13" s="59">
        <v>10000000</v>
      </c>
      <c r="B13" s="60" t="s">
        <v>3</v>
      </c>
      <c r="C13" s="43">
        <f>C14+C26++C31+C35+C62</f>
        <v>1249507896</v>
      </c>
      <c r="D13" s="43">
        <f>D14+D26++D31+D35+D62</f>
        <v>287728566.81</v>
      </c>
      <c r="E13" s="44">
        <f>D13/C13*100</f>
        <v>23.02735082596069</v>
      </c>
      <c r="F13" s="43">
        <f>F14+F26++F31+F35+F62</f>
        <v>3451100</v>
      </c>
      <c r="G13" s="43">
        <f>G14+G26++G31+G35+G62+G23</f>
        <v>956171.14</v>
      </c>
      <c r="H13" s="44">
        <f>G13/F13*100</f>
        <v>27.706271623540317</v>
      </c>
      <c r="I13" s="43">
        <f>C13+F13</f>
        <v>1252958996</v>
      </c>
      <c r="J13" s="43">
        <f>D13+G13</f>
        <v>288684737.95</v>
      </c>
      <c r="K13" s="44">
        <f>J13/I13*100</f>
        <v>23.040238257725072</v>
      </c>
      <c r="L13" s="111"/>
    </row>
    <row r="14" spans="1:12" s="11" customFormat="1" ht="31.5">
      <c r="A14" s="61">
        <v>11000000</v>
      </c>
      <c r="B14" s="62" t="s">
        <v>4</v>
      </c>
      <c r="C14" s="13">
        <f>C15+C21</f>
        <v>801090263</v>
      </c>
      <c r="D14" s="13">
        <f>D15+D21</f>
        <v>174523104.06</v>
      </c>
      <c r="E14" s="44">
        <f aca="true" t="shared" si="0" ref="E14:E77">D14/C14*100</f>
        <v>21.785697832155527</v>
      </c>
      <c r="F14" s="13"/>
      <c r="G14" s="13"/>
      <c r="H14" s="44"/>
      <c r="I14" s="43">
        <f aca="true" t="shared" si="1" ref="I14:I77">C14+F14</f>
        <v>801090263</v>
      </c>
      <c r="J14" s="43">
        <f aca="true" t="shared" si="2" ref="J14:J77">D14+G14</f>
        <v>174523104.06</v>
      </c>
      <c r="K14" s="44">
        <f aca="true" t="shared" si="3" ref="K14:K77">J14/I14*100</f>
        <v>21.785697832155527</v>
      </c>
      <c r="L14" s="111"/>
    </row>
    <row r="15" spans="1:12" s="11" customFormat="1" ht="15.75">
      <c r="A15" s="61">
        <v>11010000</v>
      </c>
      <c r="B15" s="62" t="s">
        <v>131</v>
      </c>
      <c r="C15" s="45">
        <f>C16+C17+C18+C19+C20</f>
        <v>800526163</v>
      </c>
      <c r="D15" s="45">
        <f>D16+D17+D18+D19+D20</f>
        <v>174148523.54</v>
      </c>
      <c r="E15" s="44">
        <f t="shared" si="0"/>
        <v>21.75425758570741</v>
      </c>
      <c r="F15" s="13"/>
      <c r="G15" s="13"/>
      <c r="H15" s="44"/>
      <c r="I15" s="43">
        <f t="shared" si="1"/>
        <v>800526163</v>
      </c>
      <c r="J15" s="43">
        <f t="shared" si="2"/>
        <v>174148523.54</v>
      </c>
      <c r="K15" s="44">
        <f t="shared" si="3"/>
        <v>21.75425758570741</v>
      </c>
      <c r="L15" s="111"/>
    </row>
    <row r="16" spans="1:12" s="34" customFormat="1" ht="47.25">
      <c r="A16" s="63">
        <v>11010100</v>
      </c>
      <c r="B16" s="64" t="s">
        <v>21</v>
      </c>
      <c r="C16" s="46">
        <f>656687600+13459508+16533300</f>
        <v>686680408</v>
      </c>
      <c r="D16" s="46">
        <v>150582019.01</v>
      </c>
      <c r="E16" s="47">
        <f t="shared" si="0"/>
        <v>21.928981409063297</v>
      </c>
      <c r="F16" s="48"/>
      <c r="G16" s="48"/>
      <c r="H16" s="47"/>
      <c r="I16" s="49">
        <f t="shared" si="1"/>
        <v>686680408</v>
      </c>
      <c r="J16" s="49">
        <f t="shared" si="2"/>
        <v>150582019.01</v>
      </c>
      <c r="K16" s="47">
        <f t="shared" si="3"/>
        <v>21.928981409063297</v>
      </c>
      <c r="L16" s="111"/>
    </row>
    <row r="17" spans="1:12" s="34" customFormat="1" ht="78.75">
      <c r="A17" s="63">
        <v>11010200</v>
      </c>
      <c r="B17" s="64" t="s">
        <v>22</v>
      </c>
      <c r="C17" s="46">
        <f>72788500+129000+1409100+150000</f>
        <v>74476600</v>
      </c>
      <c r="D17" s="46">
        <v>13781793.49</v>
      </c>
      <c r="E17" s="47">
        <f t="shared" si="0"/>
        <v>18.504863930415727</v>
      </c>
      <c r="F17" s="48"/>
      <c r="G17" s="48"/>
      <c r="H17" s="47"/>
      <c r="I17" s="49">
        <f t="shared" si="1"/>
        <v>74476600</v>
      </c>
      <c r="J17" s="49">
        <f t="shared" si="2"/>
        <v>13781793.49</v>
      </c>
      <c r="K17" s="47">
        <f t="shared" si="3"/>
        <v>18.504863930415727</v>
      </c>
      <c r="L17" s="111"/>
    </row>
    <row r="18" spans="1:12" s="34" customFormat="1" ht="50.25" customHeight="1">
      <c r="A18" s="63">
        <v>11010400</v>
      </c>
      <c r="B18" s="64" t="s">
        <v>23</v>
      </c>
      <c r="C18" s="46">
        <f>25096500+442655</f>
        <v>25539155</v>
      </c>
      <c r="D18" s="46">
        <v>5462266.15</v>
      </c>
      <c r="E18" s="47">
        <f t="shared" si="0"/>
        <v>21.3878107948364</v>
      </c>
      <c r="F18" s="48"/>
      <c r="G18" s="48"/>
      <c r="H18" s="47"/>
      <c r="I18" s="49">
        <f t="shared" si="1"/>
        <v>25539155</v>
      </c>
      <c r="J18" s="49">
        <f t="shared" si="2"/>
        <v>5462266.15</v>
      </c>
      <c r="K18" s="47">
        <f t="shared" si="3"/>
        <v>21.3878107948364</v>
      </c>
      <c r="L18" s="111"/>
    </row>
    <row r="19" spans="1:12" s="34" customFormat="1" ht="45.75" customHeight="1">
      <c r="A19" s="63">
        <v>11010500</v>
      </c>
      <c r="B19" s="64" t="s">
        <v>24</v>
      </c>
      <c r="C19" s="48">
        <v>12330000</v>
      </c>
      <c r="D19" s="46">
        <v>3994009.92</v>
      </c>
      <c r="E19" s="47">
        <f t="shared" si="0"/>
        <v>32.39261897810219</v>
      </c>
      <c r="F19" s="48"/>
      <c r="G19" s="48"/>
      <c r="H19" s="47"/>
      <c r="I19" s="49">
        <f t="shared" si="1"/>
        <v>12330000</v>
      </c>
      <c r="J19" s="49">
        <f t="shared" si="2"/>
        <v>3994009.92</v>
      </c>
      <c r="K19" s="47">
        <f t="shared" si="3"/>
        <v>32.39261897810219</v>
      </c>
      <c r="L19" s="111"/>
    </row>
    <row r="20" spans="1:12" s="34" customFormat="1" ht="76.5" customHeight="1">
      <c r="A20" s="63">
        <v>11010900</v>
      </c>
      <c r="B20" s="64" t="s">
        <v>160</v>
      </c>
      <c r="C20" s="48">
        <v>1500000</v>
      </c>
      <c r="D20" s="46">
        <v>328434.97000000003</v>
      </c>
      <c r="E20" s="47">
        <f t="shared" si="0"/>
        <v>21.89566466666667</v>
      </c>
      <c r="F20" s="48"/>
      <c r="G20" s="48"/>
      <c r="H20" s="47"/>
      <c r="I20" s="49">
        <f t="shared" si="1"/>
        <v>1500000</v>
      </c>
      <c r="J20" s="49">
        <f t="shared" si="2"/>
        <v>328434.97000000003</v>
      </c>
      <c r="K20" s="47">
        <f t="shared" si="3"/>
        <v>21.89566466666667</v>
      </c>
      <c r="L20" s="111"/>
    </row>
    <row r="21" spans="1:12" s="35" customFormat="1" ht="15.75">
      <c r="A21" s="61">
        <v>11020000</v>
      </c>
      <c r="B21" s="62" t="s">
        <v>5</v>
      </c>
      <c r="C21" s="45">
        <f>C22+C25</f>
        <v>564100</v>
      </c>
      <c r="D21" s="50">
        <f>D22+D25</f>
        <v>374580.51999999996</v>
      </c>
      <c r="E21" s="44">
        <f t="shared" si="0"/>
        <v>66.40321219641908</v>
      </c>
      <c r="F21" s="45"/>
      <c r="G21" s="45"/>
      <c r="H21" s="44"/>
      <c r="I21" s="43">
        <f t="shared" si="1"/>
        <v>564100</v>
      </c>
      <c r="J21" s="43">
        <f t="shared" si="2"/>
        <v>374580.51999999996</v>
      </c>
      <c r="K21" s="44">
        <f t="shared" si="3"/>
        <v>66.40321219641908</v>
      </c>
      <c r="L21" s="111"/>
    </row>
    <row r="22" spans="1:12" s="34" customFormat="1" ht="35.25" customHeight="1">
      <c r="A22" s="63">
        <v>11020200</v>
      </c>
      <c r="B22" s="64" t="s">
        <v>25</v>
      </c>
      <c r="C22" s="48">
        <v>564100</v>
      </c>
      <c r="D22" s="46">
        <v>374580.51999999996</v>
      </c>
      <c r="E22" s="47">
        <f t="shared" si="0"/>
        <v>66.40321219641908</v>
      </c>
      <c r="F22" s="48"/>
      <c r="G22" s="48"/>
      <c r="H22" s="47"/>
      <c r="I22" s="49">
        <f t="shared" si="1"/>
        <v>564100</v>
      </c>
      <c r="J22" s="49">
        <f t="shared" si="2"/>
        <v>374580.51999999996</v>
      </c>
      <c r="K22" s="47">
        <f t="shared" si="3"/>
        <v>66.40321219641908</v>
      </c>
      <c r="L22" s="111"/>
    </row>
    <row r="23" spans="1:12" s="11" customFormat="1" ht="15.75">
      <c r="A23" s="65">
        <v>12000000</v>
      </c>
      <c r="B23" s="66" t="s">
        <v>191</v>
      </c>
      <c r="C23" s="13"/>
      <c r="D23" s="50"/>
      <c r="E23" s="44"/>
      <c r="F23" s="13"/>
      <c r="G23" s="13">
        <f>G24</f>
        <v>660.87</v>
      </c>
      <c r="H23" s="44"/>
      <c r="I23" s="43">
        <f t="shared" si="1"/>
        <v>0</v>
      </c>
      <c r="J23" s="43">
        <f t="shared" si="2"/>
        <v>660.87</v>
      </c>
      <c r="K23" s="44"/>
      <c r="L23" s="111"/>
    </row>
    <row r="24" spans="1:12" s="11" customFormat="1" ht="31.5">
      <c r="A24" s="65">
        <v>12020000</v>
      </c>
      <c r="B24" s="66" t="s">
        <v>192</v>
      </c>
      <c r="C24" s="13"/>
      <c r="D24" s="50"/>
      <c r="E24" s="44"/>
      <c r="F24" s="13"/>
      <c r="G24" s="13">
        <f>G25</f>
        <v>660.87</v>
      </c>
      <c r="H24" s="44"/>
      <c r="I24" s="43">
        <f t="shared" si="1"/>
        <v>0</v>
      </c>
      <c r="J24" s="43">
        <f t="shared" si="2"/>
        <v>660.87</v>
      </c>
      <c r="K24" s="44"/>
      <c r="L24" s="111"/>
    </row>
    <row r="25" spans="1:12" s="34" customFormat="1" ht="50.25" customHeight="1">
      <c r="A25" s="67">
        <v>12020100</v>
      </c>
      <c r="B25" s="68" t="s">
        <v>193</v>
      </c>
      <c r="C25" s="48"/>
      <c r="D25" s="46"/>
      <c r="E25" s="51"/>
      <c r="F25" s="48"/>
      <c r="G25" s="48">
        <v>660.87</v>
      </c>
      <c r="H25" s="51"/>
      <c r="I25" s="52">
        <f t="shared" si="1"/>
        <v>0</v>
      </c>
      <c r="J25" s="52">
        <f t="shared" si="2"/>
        <v>660.87</v>
      </c>
      <c r="K25" s="51"/>
      <c r="L25" s="104">
        <v>3</v>
      </c>
    </row>
    <row r="26" spans="1:12" s="11" customFormat="1" ht="31.5" customHeight="1">
      <c r="A26" s="61">
        <v>13000000</v>
      </c>
      <c r="B26" s="62" t="s">
        <v>26</v>
      </c>
      <c r="C26" s="13">
        <f>C27+C29</f>
        <v>199733</v>
      </c>
      <c r="D26" s="50">
        <f>D27+D29</f>
        <v>14813.25</v>
      </c>
      <c r="E26" s="44">
        <f t="shared" si="0"/>
        <v>7.416526062293162</v>
      </c>
      <c r="F26" s="13"/>
      <c r="G26" s="13"/>
      <c r="H26" s="44"/>
      <c r="I26" s="43">
        <f t="shared" si="1"/>
        <v>199733</v>
      </c>
      <c r="J26" s="43">
        <f t="shared" si="2"/>
        <v>14813.25</v>
      </c>
      <c r="K26" s="44">
        <f t="shared" si="3"/>
        <v>7.416526062293162</v>
      </c>
      <c r="L26" s="104"/>
    </row>
    <row r="27" spans="1:12" s="11" customFormat="1" ht="34.5" customHeight="1">
      <c r="A27" s="61">
        <v>13010000</v>
      </c>
      <c r="B27" s="62" t="s">
        <v>27</v>
      </c>
      <c r="C27" s="13">
        <f>C28</f>
        <v>98633</v>
      </c>
      <c r="D27" s="50">
        <f>D28</f>
        <v>5616.570000000001</v>
      </c>
      <c r="E27" s="44">
        <f t="shared" si="0"/>
        <v>5.694412620522544</v>
      </c>
      <c r="F27" s="13"/>
      <c r="G27" s="13"/>
      <c r="H27" s="44"/>
      <c r="I27" s="43">
        <f t="shared" si="1"/>
        <v>98633</v>
      </c>
      <c r="J27" s="43">
        <f t="shared" si="2"/>
        <v>5616.570000000001</v>
      </c>
      <c r="K27" s="44">
        <f t="shared" si="3"/>
        <v>5.694412620522544</v>
      </c>
      <c r="L27" s="104"/>
    </row>
    <row r="28" spans="1:12" s="34" customFormat="1" ht="79.5" customHeight="1">
      <c r="A28" s="63">
        <v>13010200</v>
      </c>
      <c r="B28" s="64" t="s">
        <v>28</v>
      </c>
      <c r="C28" s="48">
        <v>98633</v>
      </c>
      <c r="D28" s="46">
        <v>5616.570000000001</v>
      </c>
      <c r="E28" s="47">
        <f t="shared" si="0"/>
        <v>5.694412620522544</v>
      </c>
      <c r="F28" s="48"/>
      <c r="G28" s="48"/>
      <c r="H28" s="47"/>
      <c r="I28" s="49">
        <f t="shared" si="1"/>
        <v>98633</v>
      </c>
      <c r="J28" s="49">
        <f t="shared" si="2"/>
        <v>5616.570000000001</v>
      </c>
      <c r="K28" s="47">
        <f t="shared" si="3"/>
        <v>5.694412620522544</v>
      </c>
      <c r="L28" s="104"/>
    </row>
    <row r="29" spans="1:12" s="11" customFormat="1" ht="15.75">
      <c r="A29" s="61">
        <v>13030000</v>
      </c>
      <c r="B29" s="62" t="s">
        <v>29</v>
      </c>
      <c r="C29" s="13">
        <f>C30</f>
        <v>101100</v>
      </c>
      <c r="D29" s="50">
        <f>D30</f>
        <v>9196.68</v>
      </c>
      <c r="E29" s="44">
        <f t="shared" si="0"/>
        <v>9.096617210682492</v>
      </c>
      <c r="F29" s="13"/>
      <c r="G29" s="13"/>
      <c r="H29" s="44"/>
      <c r="I29" s="43">
        <f t="shared" si="1"/>
        <v>101100</v>
      </c>
      <c r="J29" s="43">
        <f t="shared" si="2"/>
        <v>9196.68</v>
      </c>
      <c r="K29" s="44">
        <f t="shared" si="3"/>
        <v>9.096617210682492</v>
      </c>
      <c r="L29" s="104"/>
    </row>
    <row r="30" spans="1:12" s="34" customFormat="1" ht="48" customHeight="1">
      <c r="A30" s="63">
        <v>13030200</v>
      </c>
      <c r="B30" s="64" t="s">
        <v>30</v>
      </c>
      <c r="C30" s="48">
        <v>101100</v>
      </c>
      <c r="D30" s="46">
        <v>9196.68</v>
      </c>
      <c r="E30" s="47">
        <f t="shared" si="0"/>
        <v>9.096617210682492</v>
      </c>
      <c r="F30" s="48"/>
      <c r="G30" s="48"/>
      <c r="H30" s="47"/>
      <c r="I30" s="49">
        <f t="shared" si="1"/>
        <v>101100</v>
      </c>
      <c r="J30" s="49">
        <f t="shared" si="2"/>
        <v>9196.68</v>
      </c>
      <c r="K30" s="47">
        <f t="shared" si="3"/>
        <v>9.096617210682492</v>
      </c>
      <c r="L30" s="104"/>
    </row>
    <row r="31" spans="1:12" s="11" customFormat="1" ht="15.75">
      <c r="A31" s="61">
        <v>14000000</v>
      </c>
      <c r="B31" s="62" t="s">
        <v>11</v>
      </c>
      <c r="C31" s="13">
        <f>C34+C32+C33</f>
        <v>130800000</v>
      </c>
      <c r="D31" s="50">
        <f>D34+D32+D33</f>
        <v>30045466.06</v>
      </c>
      <c r="E31" s="44">
        <f t="shared" si="0"/>
        <v>22.970539801223243</v>
      </c>
      <c r="F31" s="13"/>
      <c r="G31" s="13"/>
      <c r="H31" s="44"/>
      <c r="I31" s="43">
        <f t="shared" si="1"/>
        <v>130800000</v>
      </c>
      <c r="J31" s="43">
        <f t="shared" si="2"/>
        <v>30045466.06</v>
      </c>
      <c r="K31" s="44">
        <f t="shared" si="3"/>
        <v>22.970539801223243</v>
      </c>
      <c r="L31" s="104"/>
    </row>
    <row r="32" spans="1:12" s="34" customFormat="1" ht="15.75">
      <c r="A32" s="63">
        <v>14021900</v>
      </c>
      <c r="B32" s="36" t="s">
        <v>180</v>
      </c>
      <c r="C32" s="48"/>
      <c r="D32" s="46">
        <v>2201195.01</v>
      </c>
      <c r="E32" s="47"/>
      <c r="F32" s="48"/>
      <c r="G32" s="48"/>
      <c r="H32" s="47"/>
      <c r="I32" s="49">
        <f t="shared" si="1"/>
        <v>0</v>
      </c>
      <c r="J32" s="49">
        <f t="shared" si="2"/>
        <v>2201195.01</v>
      </c>
      <c r="K32" s="47"/>
      <c r="L32" s="104"/>
    </row>
    <row r="33" spans="1:12" s="34" customFormat="1" ht="15.75">
      <c r="A33" s="63">
        <v>14031900</v>
      </c>
      <c r="B33" s="36" t="s">
        <v>180</v>
      </c>
      <c r="C33" s="48"/>
      <c r="D33" s="46">
        <v>7541055.73</v>
      </c>
      <c r="E33" s="47"/>
      <c r="F33" s="48"/>
      <c r="G33" s="48"/>
      <c r="H33" s="47"/>
      <c r="I33" s="49">
        <f t="shared" si="1"/>
        <v>0</v>
      </c>
      <c r="J33" s="49">
        <f t="shared" si="2"/>
        <v>7541055.73</v>
      </c>
      <c r="K33" s="47"/>
      <c r="L33" s="104"/>
    </row>
    <row r="34" spans="1:12" s="34" customFormat="1" ht="48" customHeight="1">
      <c r="A34" s="63">
        <v>14040000</v>
      </c>
      <c r="B34" s="64" t="s">
        <v>31</v>
      </c>
      <c r="C34" s="48">
        <f>130800000</f>
        <v>130800000</v>
      </c>
      <c r="D34" s="46">
        <v>20303215.32</v>
      </c>
      <c r="E34" s="47">
        <f t="shared" si="0"/>
        <v>15.522335871559633</v>
      </c>
      <c r="F34" s="48"/>
      <c r="G34" s="48"/>
      <c r="H34" s="47"/>
      <c r="I34" s="49">
        <f t="shared" si="1"/>
        <v>130800000</v>
      </c>
      <c r="J34" s="49">
        <f t="shared" si="2"/>
        <v>20303215.32</v>
      </c>
      <c r="K34" s="47">
        <f t="shared" si="3"/>
        <v>15.522335871559633</v>
      </c>
      <c r="L34" s="104"/>
    </row>
    <row r="35" spans="1:12" s="11" customFormat="1" ht="15.75">
      <c r="A35" s="61">
        <v>18000000</v>
      </c>
      <c r="B35" s="62" t="s">
        <v>132</v>
      </c>
      <c r="C35" s="13">
        <f>C36+C47+C57</f>
        <v>317417900</v>
      </c>
      <c r="D35" s="13">
        <f>D36+D47+D57+D50</f>
        <v>83145183.44</v>
      </c>
      <c r="E35" s="44">
        <f t="shared" si="0"/>
        <v>26.194232726005684</v>
      </c>
      <c r="F35" s="13"/>
      <c r="G35" s="13"/>
      <c r="H35" s="44"/>
      <c r="I35" s="43">
        <f t="shared" si="1"/>
        <v>317417900</v>
      </c>
      <c r="J35" s="43">
        <f t="shared" si="2"/>
        <v>83145183.44</v>
      </c>
      <c r="K35" s="44">
        <f t="shared" si="3"/>
        <v>26.194232726005684</v>
      </c>
      <c r="L35" s="104"/>
    </row>
    <row r="36" spans="1:12" s="11" customFormat="1" ht="15.75">
      <c r="A36" s="61" t="s">
        <v>32</v>
      </c>
      <c r="B36" s="62" t="s">
        <v>133</v>
      </c>
      <c r="C36" s="13">
        <f>C37+C38+C40+C41+C42+C43+C44+C45+C46+C39</f>
        <v>179484500</v>
      </c>
      <c r="D36" s="13">
        <f>D37+D38+D40+D41+D42+D43+D44+D45+D46+D39</f>
        <v>42088580.330000006</v>
      </c>
      <c r="E36" s="44">
        <f t="shared" si="0"/>
        <v>23.449701968693677</v>
      </c>
      <c r="F36" s="13"/>
      <c r="G36" s="13"/>
      <c r="H36" s="44"/>
      <c r="I36" s="43">
        <f t="shared" si="1"/>
        <v>179484500</v>
      </c>
      <c r="J36" s="43">
        <f t="shared" si="2"/>
        <v>42088580.330000006</v>
      </c>
      <c r="K36" s="44">
        <f t="shared" si="3"/>
        <v>23.449701968693677</v>
      </c>
      <c r="L36" s="104"/>
    </row>
    <row r="37" spans="1:12" s="34" customFormat="1" ht="47.25" customHeight="1">
      <c r="A37" s="63" t="s">
        <v>33</v>
      </c>
      <c r="B37" s="64" t="s">
        <v>35</v>
      </c>
      <c r="C37" s="48">
        <f>173100</f>
        <v>173100</v>
      </c>
      <c r="D37" s="48">
        <v>24543.53</v>
      </c>
      <c r="E37" s="47">
        <f t="shared" si="0"/>
        <v>14.178815713460427</v>
      </c>
      <c r="F37" s="48"/>
      <c r="G37" s="48"/>
      <c r="H37" s="47"/>
      <c r="I37" s="49">
        <f t="shared" si="1"/>
        <v>173100</v>
      </c>
      <c r="J37" s="49">
        <f t="shared" si="2"/>
        <v>24543.53</v>
      </c>
      <c r="K37" s="47">
        <f t="shared" si="3"/>
        <v>14.178815713460427</v>
      </c>
      <c r="L37" s="104"/>
    </row>
    <row r="38" spans="1:12" s="34" customFormat="1" ht="59.25" customHeight="1">
      <c r="A38" s="63" t="s">
        <v>34</v>
      </c>
      <c r="B38" s="64" t="s">
        <v>36</v>
      </c>
      <c r="C38" s="48">
        <f>2009500</f>
        <v>2009500</v>
      </c>
      <c r="D38" s="48">
        <v>70315.01</v>
      </c>
      <c r="E38" s="47">
        <f t="shared" si="0"/>
        <v>3.4991296342373723</v>
      </c>
      <c r="F38" s="48"/>
      <c r="G38" s="48"/>
      <c r="H38" s="47"/>
      <c r="I38" s="49">
        <f t="shared" si="1"/>
        <v>2009500</v>
      </c>
      <c r="J38" s="49">
        <f t="shared" si="2"/>
        <v>70315.01</v>
      </c>
      <c r="K38" s="47">
        <f t="shared" si="3"/>
        <v>3.4991296342373723</v>
      </c>
      <c r="L38" s="104"/>
    </row>
    <row r="39" spans="1:12" s="34" customFormat="1" ht="60" customHeight="1">
      <c r="A39" s="63" t="s">
        <v>37</v>
      </c>
      <c r="B39" s="64" t="s">
        <v>39</v>
      </c>
      <c r="C39" s="48">
        <f>1015800</f>
        <v>1015800</v>
      </c>
      <c r="D39" s="48">
        <v>78398.36</v>
      </c>
      <c r="E39" s="47">
        <f t="shared" si="0"/>
        <v>7.717893286079937</v>
      </c>
      <c r="F39" s="48"/>
      <c r="G39" s="48"/>
      <c r="H39" s="47"/>
      <c r="I39" s="49">
        <f t="shared" si="1"/>
        <v>1015800</v>
      </c>
      <c r="J39" s="49">
        <f t="shared" si="2"/>
        <v>78398.36</v>
      </c>
      <c r="K39" s="47">
        <f t="shared" si="3"/>
        <v>7.717893286079937</v>
      </c>
      <c r="L39" s="104"/>
    </row>
    <row r="40" spans="1:12" s="34" customFormat="1" ht="48" customHeight="1">
      <c r="A40" s="63" t="s">
        <v>38</v>
      </c>
      <c r="B40" s="64" t="s">
        <v>40</v>
      </c>
      <c r="C40" s="48">
        <f>9101600</f>
        <v>9101600</v>
      </c>
      <c r="D40" s="48">
        <v>1127285.93</v>
      </c>
      <c r="E40" s="47">
        <f t="shared" si="0"/>
        <v>12.385579788169112</v>
      </c>
      <c r="F40" s="48"/>
      <c r="G40" s="48"/>
      <c r="H40" s="47"/>
      <c r="I40" s="49">
        <f t="shared" si="1"/>
        <v>9101600</v>
      </c>
      <c r="J40" s="49">
        <f t="shared" si="2"/>
        <v>1127285.93</v>
      </c>
      <c r="K40" s="47">
        <f t="shared" si="3"/>
        <v>12.385579788169112</v>
      </c>
      <c r="L40" s="104"/>
    </row>
    <row r="41" spans="1:12" s="34" customFormat="1" ht="15.75">
      <c r="A41" s="63">
        <v>18010500</v>
      </c>
      <c r="B41" s="64" t="s">
        <v>41</v>
      </c>
      <c r="C41" s="46">
        <f>45902600+1208000</f>
        <v>47110600</v>
      </c>
      <c r="D41" s="46">
        <v>12062292.86</v>
      </c>
      <c r="E41" s="47">
        <f t="shared" si="0"/>
        <v>25.604201305014158</v>
      </c>
      <c r="F41" s="48"/>
      <c r="G41" s="48"/>
      <c r="H41" s="47"/>
      <c r="I41" s="49">
        <f t="shared" si="1"/>
        <v>47110600</v>
      </c>
      <c r="J41" s="49">
        <f t="shared" si="2"/>
        <v>12062292.86</v>
      </c>
      <c r="K41" s="47">
        <f t="shared" si="3"/>
        <v>25.604201305014158</v>
      </c>
      <c r="L41" s="104"/>
    </row>
    <row r="42" spans="1:12" s="34" customFormat="1" ht="15.75">
      <c r="A42" s="63">
        <v>18010600</v>
      </c>
      <c r="B42" s="64" t="s">
        <v>42</v>
      </c>
      <c r="C42" s="46">
        <f>99366400+2725000</f>
        <v>102091400</v>
      </c>
      <c r="D42" s="46">
        <v>24501924.58</v>
      </c>
      <c r="E42" s="47">
        <f t="shared" si="0"/>
        <v>23.99998881394515</v>
      </c>
      <c r="F42" s="48"/>
      <c r="G42" s="48"/>
      <c r="H42" s="47"/>
      <c r="I42" s="49">
        <f t="shared" si="1"/>
        <v>102091400</v>
      </c>
      <c r="J42" s="49">
        <f t="shared" si="2"/>
        <v>24501924.58</v>
      </c>
      <c r="K42" s="47">
        <f t="shared" si="3"/>
        <v>23.99998881394515</v>
      </c>
      <c r="L42" s="104"/>
    </row>
    <row r="43" spans="1:12" s="34" customFormat="1" ht="15.75">
      <c r="A43" s="63">
        <v>18010700</v>
      </c>
      <c r="B43" s="64" t="s">
        <v>43</v>
      </c>
      <c r="C43" s="46">
        <f>3792800+110000</f>
        <v>3902800</v>
      </c>
      <c r="D43" s="46">
        <v>795320.5900000001</v>
      </c>
      <c r="E43" s="47">
        <f t="shared" si="0"/>
        <v>20.378205134775033</v>
      </c>
      <c r="F43" s="48"/>
      <c r="G43" s="48"/>
      <c r="H43" s="47"/>
      <c r="I43" s="49">
        <f t="shared" si="1"/>
        <v>3902800</v>
      </c>
      <c r="J43" s="49">
        <f t="shared" si="2"/>
        <v>795320.5900000001</v>
      </c>
      <c r="K43" s="47">
        <f t="shared" si="3"/>
        <v>20.378205134775033</v>
      </c>
      <c r="L43" s="104"/>
    </row>
    <row r="44" spans="1:12" s="34" customFormat="1" ht="17.25" customHeight="1">
      <c r="A44" s="63">
        <v>18010900</v>
      </c>
      <c r="B44" s="64" t="s">
        <v>44</v>
      </c>
      <c r="C44" s="46">
        <f>13138200+352000</f>
        <v>13490200</v>
      </c>
      <c r="D44" s="46">
        <v>3140899.4499999997</v>
      </c>
      <c r="E44" s="47">
        <f t="shared" si="0"/>
        <v>23.282823457028062</v>
      </c>
      <c r="F44" s="48"/>
      <c r="G44" s="48"/>
      <c r="H44" s="47"/>
      <c r="I44" s="49">
        <f t="shared" si="1"/>
        <v>13490200</v>
      </c>
      <c r="J44" s="49">
        <f t="shared" si="2"/>
        <v>3140899.4499999997</v>
      </c>
      <c r="K44" s="47">
        <f t="shared" si="3"/>
        <v>23.282823457028062</v>
      </c>
      <c r="L44" s="104"/>
    </row>
    <row r="45" spans="1:12" s="34" customFormat="1" ht="15" customHeight="1">
      <c r="A45" s="63">
        <v>18011000</v>
      </c>
      <c r="B45" s="64" t="s">
        <v>45</v>
      </c>
      <c r="C45" s="48">
        <v>350000</v>
      </c>
      <c r="D45" s="48">
        <v>95833.34999999999</v>
      </c>
      <c r="E45" s="47">
        <f t="shared" si="0"/>
        <v>27.38095714285714</v>
      </c>
      <c r="F45" s="48"/>
      <c r="G45" s="48"/>
      <c r="H45" s="47"/>
      <c r="I45" s="49">
        <f t="shared" si="1"/>
        <v>350000</v>
      </c>
      <c r="J45" s="49">
        <f t="shared" si="2"/>
        <v>95833.34999999999</v>
      </c>
      <c r="K45" s="47">
        <f t="shared" si="3"/>
        <v>27.38095714285714</v>
      </c>
      <c r="L45" s="104"/>
    </row>
    <row r="46" spans="1:12" s="34" customFormat="1" ht="15" customHeight="1">
      <c r="A46" s="63">
        <v>18011100</v>
      </c>
      <c r="B46" s="64" t="s">
        <v>46</v>
      </c>
      <c r="C46" s="48">
        <v>239500</v>
      </c>
      <c r="D46" s="48">
        <v>191766.67</v>
      </c>
      <c r="E46" s="47">
        <f t="shared" si="0"/>
        <v>80.06959081419625</v>
      </c>
      <c r="F46" s="48"/>
      <c r="G46" s="48"/>
      <c r="H46" s="47"/>
      <c r="I46" s="49">
        <f t="shared" si="1"/>
        <v>239500</v>
      </c>
      <c r="J46" s="49">
        <f t="shared" si="2"/>
        <v>191766.67</v>
      </c>
      <c r="K46" s="47">
        <f t="shared" si="3"/>
        <v>80.06959081419625</v>
      </c>
      <c r="L46" s="104"/>
    </row>
    <row r="47" spans="1:12" s="11" customFormat="1" ht="15.75">
      <c r="A47" s="61">
        <v>18030000</v>
      </c>
      <c r="B47" s="62" t="s">
        <v>49</v>
      </c>
      <c r="C47" s="13">
        <f>C48+C49</f>
        <v>130000</v>
      </c>
      <c r="D47" s="13">
        <f>D48+D49</f>
        <v>45709.87</v>
      </c>
      <c r="E47" s="44">
        <f t="shared" si="0"/>
        <v>35.16143846153847</v>
      </c>
      <c r="F47" s="13"/>
      <c r="G47" s="13"/>
      <c r="H47" s="44"/>
      <c r="I47" s="43">
        <f t="shared" si="1"/>
        <v>130000</v>
      </c>
      <c r="J47" s="43">
        <f t="shared" si="2"/>
        <v>45709.87</v>
      </c>
      <c r="K47" s="44">
        <f t="shared" si="3"/>
        <v>35.16143846153847</v>
      </c>
      <c r="L47" s="104"/>
    </row>
    <row r="48" spans="1:12" s="34" customFormat="1" ht="29.25" customHeight="1">
      <c r="A48" s="63">
        <v>18030100</v>
      </c>
      <c r="B48" s="64" t="s">
        <v>47</v>
      </c>
      <c r="C48" s="48">
        <v>96200</v>
      </c>
      <c r="D48" s="48">
        <v>30462.32</v>
      </c>
      <c r="E48" s="47">
        <f t="shared" si="0"/>
        <v>31.665613305613306</v>
      </c>
      <c r="F48" s="48"/>
      <c r="G48" s="48"/>
      <c r="H48" s="47"/>
      <c r="I48" s="49">
        <f t="shared" si="1"/>
        <v>96200</v>
      </c>
      <c r="J48" s="49">
        <f t="shared" si="2"/>
        <v>30462.32</v>
      </c>
      <c r="K48" s="47">
        <f t="shared" si="3"/>
        <v>31.665613305613306</v>
      </c>
      <c r="L48" s="104"/>
    </row>
    <row r="49" spans="1:12" s="34" customFormat="1" ht="27.75" customHeight="1">
      <c r="A49" s="63">
        <v>18030200</v>
      </c>
      <c r="B49" s="64" t="s">
        <v>48</v>
      </c>
      <c r="C49" s="48">
        <v>33800</v>
      </c>
      <c r="D49" s="48">
        <v>15247.550000000001</v>
      </c>
      <c r="E49" s="47">
        <f t="shared" si="0"/>
        <v>45.11109467455622</v>
      </c>
      <c r="F49" s="48"/>
      <c r="G49" s="48"/>
      <c r="H49" s="47"/>
      <c r="I49" s="49">
        <f t="shared" si="1"/>
        <v>33800</v>
      </c>
      <c r="J49" s="49">
        <f t="shared" si="2"/>
        <v>15247.550000000001</v>
      </c>
      <c r="K49" s="47">
        <f t="shared" si="3"/>
        <v>45.11109467455622</v>
      </c>
      <c r="L49" s="104"/>
    </row>
    <row r="50" spans="1:12" s="11" customFormat="1" ht="47.25">
      <c r="A50" s="61" t="s">
        <v>182</v>
      </c>
      <c r="B50" s="62" t="s">
        <v>183</v>
      </c>
      <c r="C50" s="13"/>
      <c r="D50" s="13">
        <f>D51+D52+D53+D54+D55+D56</f>
        <v>-19308.65</v>
      </c>
      <c r="E50" s="44"/>
      <c r="F50" s="13"/>
      <c r="G50" s="13"/>
      <c r="H50" s="44"/>
      <c r="I50" s="43">
        <f t="shared" si="1"/>
        <v>0</v>
      </c>
      <c r="J50" s="43">
        <f t="shared" si="2"/>
        <v>-19308.65</v>
      </c>
      <c r="K50" s="44"/>
      <c r="L50" s="104">
        <v>4</v>
      </c>
    </row>
    <row r="51" spans="1:12" s="34" customFormat="1" ht="47.25">
      <c r="A51" s="63">
        <v>18040100</v>
      </c>
      <c r="B51" s="64" t="s">
        <v>184</v>
      </c>
      <c r="C51" s="47"/>
      <c r="D51" s="48">
        <v>-650</v>
      </c>
      <c r="E51" s="47"/>
      <c r="F51" s="48"/>
      <c r="G51" s="48"/>
      <c r="H51" s="47"/>
      <c r="I51" s="49">
        <f t="shared" si="1"/>
        <v>0</v>
      </c>
      <c r="J51" s="49">
        <f t="shared" si="2"/>
        <v>-650</v>
      </c>
      <c r="K51" s="47"/>
      <c r="L51" s="104"/>
    </row>
    <row r="52" spans="1:12" s="34" customFormat="1" ht="47.25">
      <c r="A52" s="63">
        <v>18040200</v>
      </c>
      <c r="B52" s="64" t="s">
        <v>185</v>
      </c>
      <c r="C52" s="47"/>
      <c r="D52" s="48">
        <v>-11039.71</v>
      </c>
      <c r="E52" s="47"/>
      <c r="F52" s="48"/>
      <c r="G52" s="48"/>
      <c r="H52" s="47"/>
      <c r="I52" s="49">
        <f t="shared" si="1"/>
        <v>0</v>
      </c>
      <c r="J52" s="49">
        <f t="shared" si="2"/>
        <v>-11039.71</v>
      </c>
      <c r="K52" s="47"/>
      <c r="L52" s="104"/>
    </row>
    <row r="53" spans="1:12" s="34" customFormat="1" ht="47.25">
      <c r="A53" s="63">
        <v>18040500</v>
      </c>
      <c r="B53" s="64" t="s">
        <v>186</v>
      </c>
      <c r="C53" s="47"/>
      <c r="D53" s="48">
        <v>-1535.1999999999998</v>
      </c>
      <c r="E53" s="47"/>
      <c r="F53" s="48"/>
      <c r="G53" s="48"/>
      <c r="H53" s="47"/>
      <c r="I53" s="49">
        <f t="shared" si="1"/>
        <v>0</v>
      </c>
      <c r="J53" s="49">
        <f t="shared" si="2"/>
        <v>-1535.1999999999998</v>
      </c>
      <c r="K53" s="47"/>
      <c r="L53" s="104"/>
    </row>
    <row r="54" spans="1:12" s="34" customFormat="1" ht="63">
      <c r="A54" s="63">
        <v>18040600</v>
      </c>
      <c r="B54" s="64" t="s">
        <v>187</v>
      </c>
      <c r="C54" s="47"/>
      <c r="D54" s="48">
        <v>734.26</v>
      </c>
      <c r="E54" s="47"/>
      <c r="F54" s="48"/>
      <c r="G54" s="48"/>
      <c r="H54" s="47"/>
      <c r="I54" s="49">
        <f t="shared" si="1"/>
        <v>0</v>
      </c>
      <c r="J54" s="49">
        <f t="shared" si="2"/>
        <v>734.26</v>
      </c>
      <c r="K54" s="47"/>
      <c r="L54" s="104"/>
    </row>
    <row r="55" spans="1:12" s="34" customFormat="1" ht="47.25">
      <c r="A55" s="63">
        <v>18040700</v>
      </c>
      <c r="B55" s="64" t="s">
        <v>188</v>
      </c>
      <c r="C55" s="47"/>
      <c r="D55" s="48">
        <v>-5844</v>
      </c>
      <c r="E55" s="47"/>
      <c r="F55" s="48"/>
      <c r="G55" s="48"/>
      <c r="H55" s="47"/>
      <c r="I55" s="49">
        <f t="shared" si="1"/>
        <v>0</v>
      </c>
      <c r="J55" s="49">
        <f t="shared" si="2"/>
        <v>-5844</v>
      </c>
      <c r="K55" s="47"/>
      <c r="L55" s="104"/>
    </row>
    <row r="56" spans="1:12" s="34" customFormat="1" ht="63">
      <c r="A56" s="63">
        <v>18040800</v>
      </c>
      <c r="B56" s="64" t="s">
        <v>189</v>
      </c>
      <c r="C56" s="47"/>
      <c r="D56" s="48">
        <v>-974</v>
      </c>
      <c r="E56" s="47"/>
      <c r="F56" s="48"/>
      <c r="G56" s="48"/>
      <c r="H56" s="47"/>
      <c r="I56" s="49">
        <f t="shared" si="1"/>
        <v>0</v>
      </c>
      <c r="J56" s="49">
        <f t="shared" si="2"/>
        <v>-974</v>
      </c>
      <c r="K56" s="47"/>
      <c r="L56" s="104"/>
    </row>
    <row r="57" spans="1:12" s="11" customFormat="1" ht="15.75">
      <c r="A57" s="61" t="s">
        <v>50</v>
      </c>
      <c r="B57" s="62" t="s">
        <v>51</v>
      </c>
      <c r="C57" s="13">
        <f>C59+C60+C61</f>
        <v>137803400</v>
      </c>
      <c r="D57" s="13">
        <f>D59+D60+D61+D58</f>
        <v>41030201.88999999</v>
      </c>
      <c r="E57" s="44">
        <f t="shared" si="0"/>
        <v>29.77444815585101</v>
      </c>
      <c r="F57" s="13"/>
      <c r="G57" s="13"/>
      <c r="H57" s="44"/>
      <c r="I57" s="43">
        <f t="shared" si="1"/>
        <v>137803400</v>
      </c>
      <c r="J57" s="43">
        <f t="shared" si="2"/>
        <v>41030201.88999999</v>
      </c>
      <c r="K57" s="44">
        <f t="shared" si="3"/>
        <v>29.77444815585101</v>
      </c>
      <c r="L57" s="104"/>
    </row>
    <row r="58" spans="1:12" s="34" customFormat="1" ht="31.5">
      <c r="A58" s="67">
        <v>18050200</v>
      </c>
      <c r="B58" s="69" t="s">
        <v>181</v>
      </c>
      <c r="C58" s="48"/>
      <c r="D58" s="48">
        <v>1791.28</v>
      </c>
      <c r="E58" s="47"/>
      <c r="F58" s="48"/>
      <c r="G58" s="48"/>
      <c r="H58" s="47"/>
      <c r="I58" s="49">
        <f t="shared" si="1"/>
        <v>0</v>
      </c>
      <c r="J58" s="49">
        <f t="shared" si="2"/>
        <v>1791.28</v>
      </c>
      <c r="K58" s="53"/>
      <c r="L58" s="104"/>
    </row>
    <row r="59" spans="1:12" s="34" customFormat="1" ht="15.75">
      <c r="A59" s="63" t="s">
        <v>52</v>
      </c>
      <c r="B59" s="64" t="s">
        <v>53</v>
      </c>
      <c r="C59" s="46">
        <f>36876000+1664000</f>
        <v>38540000</v>
      </c>
      <c r="D59" s="46">
        <v>8827785.42</v>
      </c>
      <c r="E59" s="47">
        <f t="shared" si="0"/>
        <v>22.905514841722884</v>
      </c>
      <c r="F59" s="48"/>
      <c r="G59" s="48"/>
      <c r="H59" s="47"/>
      <c r="I59" s="49">
        <f t="shared" si="1"/>
        <v>38540000</v>
      </c>
      <c r="J59" s="49">
        <f t="shared" si="2"/>
        <v>8827785.42</v>
      </c>
      <c r="K59" s="47">
        <f t="shared" si="3"/>
        <v>22.905514841722884</v>
      </c>
      <c r="L59" s="104"/>
    </row>
    <row r="60" spans="1:12" s="34" customFormat="1" ht="15.75">
      <c r="A60" s="63" t="s">
        <v>54</v>
      </c>
      <c r="B60" s="64" t="s">
        <v>55</v>
      </c>
      <c r="C60" s="46">
        <f>94824000+4277400</f>
        <v>99101400</v>
      </c>
      <c r="D60" s="46">
        <v>32149339.779999997</v>
      </c>
      <c r="E60" s="47">
        <f t="shared" si="0"/>
        <v>32.44085328764276</v>
      </c>
      <c r="F60" s="48"/>
      <c r="G60" s="48"/>
      <c r="H60" s="47"/>
      <c r="I60" s="49">
        <f t="shared" si="1"/>
        <v>99101400</v>
      </c>
      <c r="J60" s="49">
        <f t="shared" si="2"/>
        <v>32149339.779999997</v>
      </c>
      <c r="K60" s="47">
        <f t="shared" si="3"/>
        <v>32.44085328764276</v>
      </c>
      <c r="L60" s="104"/>
    </row>
    <row r="61" spans="1:12" s="34" customFormat="1" ht="78.75">
      <c r="A61" s="63">
        <v>18050500</v>
      </c>
      <c r="B61" s="64" t="s">
        <v>137</v>
      </c>
      <c r="C61" s="46">
        <v>162000</v>
      </c>
      <c r="D61" s="46">
        <v>51285.409999999996</v>
      </c>
      <c r="E61" s="47">
        <f t="shared" si="0"/>
        <v>31.657660493827155</v>
      </c>
      <c r="F61" s="48"/>
      <c r="G61" s="48"/>
      <c r="H61" s="47"/>
      <c r="I61" s="49">
        <f t="shared" si="1"/>
        <v>162000</v>
      </c>
      <c r="J61" s="49">
        <f t="shared" si="2"/>
        <v>51285.409999999996</v>
      </c>
      <c r="K61" s="47">
        <f t="shared" si="3"/>
        <v>31.657660493827155</v>
      </c>
      <c r="L61" s="104"/>
    </row>
    <row r="62" spans="1:12" s="11" customFormat="1" ht="15.75">
      <c r="A62" s="61">
        <v>19000000</v>
      </c>
      <c r="B62" s="62" t="s">
        <v>6</v>
      </c>
      <c r="C62" s="13">
        <f>C63</f>
        <v>0</v>
      </c>
      <c r="D62" s="13"/>
      <c r="E62" s="44"/>
      <c r="F62" s="13">
        <f>F63</f>
        <v>3451100</v>
      </c>
      <c r="G62" s="13">
        <f>G63</f>
        <v>955510.27</v>
      </c>
      <c r="H62" s="44">
        <f aca="true" t="shared" si="4" ref="H62:H67">G62/F62*100</f>
        <v>27.687122077018923</v>
      </c>
      <c r="I62" s="43">
        <f t="shared" si="1"/>
        <v>3451100</v>
      </c>
      <c r="J62" s="43">
        <f t="shared" si="2"/>
        <v>955510.27</v>
      </c>
      <c r="K62" s="44">
        <f t="shared" si="3"/>
        <v>27.687122077018923</v>
      </c>
      <c r="L62" s="104"/>
    </row>
    <row r="63" spans="1:12" s="11" customFormat="1" ht="15.75">
      <c r="A63" s="61" t="s">
        <v>56</v>
      </c>
      <c r="B63" s="62" t="s">
        <v>57</v>
      </c>
      <c r="C63" s="13">
        <f>C64+C65+C66</f>
        <v>0</v>
      </c>
      <c r="D63" s="13"/>
      <c r="E63" s="44"/>
      <c r="F63" s="13">
        <f>F64+F65+F66</f>
        <v>3451100</v>
      </c>
      <c r="G63" s="13">
        <f>G64+G65+G66</f>
        <v>955510.27</v>
      </c>
      <c r="H63" s="44">
        <f t="shared" si="4"/>
        <v>27.687122077018923</v>
      </c>
      <c r="I63" s="43">
        <f t="shared" si="1"/>
        <v>3451100</v>
      </c>
      <c r="J63" s="43">
        <f t="shared" si="2"/>
        <v>955510.27</v>
      </c>
      <c r="K63" s="44">
        <f t="shared" si="3"/>
        <v>27.687122077018923</v>
      </c>
      <c r="L63" s="104"/>
    </row>
    <row r="64" spans="1:12" s="34" customFormat="1" ht="45.75" customHeight="1">
      <c r="A64" s="63" t="s">
        <v>58</v>
      </c>
      <c r="B64" s="64" t="s">
        <v>59</v>
      </c>
      <c r="C64" s="48"/>
      <c r="D64" s="48"/>
      <c r="E64" s="47"/>
      <c r="F64" s="48">
        <v>2604700</v>
      </c>
      <c r="G64" s="48">
        <v>709789.31</v>
      </c>
      <c r="H64" s="47">
        <f t="shared" si="4"/>
        <v>27.250328636695208</v>
      </c>
      <c r="I64" s="49">
        <f t="shared" si="1"/>
        <v>2604700</v>
      </c>
      <c r="J64" s="49">
        <f t="shared" si="2"/>
        <v>709789.31</v>
      </c>
      <c r="K64" s="47">
        <f t="shared" si="3"/>
        <v>27.250328636695208</v>
      </c>
      <c r="L64" s="104"/>
    </row>
    <row r="65" spans="1:12" s="34" customFormat="1" ht="36.75" customHeight="1">
      <c r="A65" s="63">
        <v>19010200</v>
      </c>
      <c r="B65" s="64" t="s">
        <v>60</v>
      </c>
      <c r="C65" s="48"/>
      <c r="D65" s="48"/>
      <c r="E65" s="47"/>
      <c r="F65" s="48">
        <v>225600</v>
      </c>
      <c r="G65" s="48">
        <v>55900.07</v>
      </c>
      <c r="H65" s="47">
        <f t="shared" si="4"/>
        <v>24.778399822695036</v>
      </c>
      <c r="I65" s="49">
        <f t="shared" si="1"/>
        <v>225600</v>
      </c>
      <c r="J65" s="49">
        <f t="shared" si="2"/>
        <v>55900.07</v>
      </c>
      <c r="K65" s="47">
        <f t="shared" si="3"/>
        <v>24.778399822695036</v>
      </c>
      <c r="L65" s="104"/>
    </row>
    <row r="66" spans="1:12" s="34" customFormat="1" ht="59.25" customHeight="1">
      <c r="A66" s="63">
        <v>19010300</v>
      </c>
      <c r="B66" s="64" t="s">
        <v>61</v>
      </c>
      <c r="C66" s="48"/>
      <c r="D66" s="48"/>
      <c r="E66" s="47"/>
      <c r="F66" s="48">
        <v>620800</v>
      </c>
      <c r="G66" s="48">
        <v>189820.88999999998</v>
      </c>
      <c r="H66" s="47">
        <f t="shared" si="4"/>
        <v>30.576818621134016</v>
      </c>
      <c r="I66" s="49">
        <f t="shared" si="1"/>
        <v>620800</v>
      </c>
      <c r="J66" s="49">
        <f t="shared" si="2"/>
        <v>189820.88999999998</v>
      </c>
      <c r="K66" s="47">
        <f t="shared" si="3"/>
        <v>30.576818621134016</v>
      </c>
      <c r="L66" s="104"/>
    </row>
    <row r="67" spans="1:12" s="10" customFormat="1" ht="23.25" customHeight="1">
      <c r="A67" s="61">
        <v>20000000</v>
      </c>
      <c r="B67" s="70" t="s">
        <v>7</v>
      </c>
      <c r="C67" s="13">
        <f>C68+C77+C90+C101</f>
        <v>54079086</v>
      </c>
      <c r="D67" s="13">
        <f>D68+D77+D90+D101</f>
        <v>14295553.6</v>
      </c>
      <c r="E67" s="44">
        <f t="shared" si="0"/>
        <v>26.434532565879532</v>
      </c>
      <c r="F67" s="13">
        <f>F92+F100+F101+F97</f>
        <v>59671071</v>
      </c>
      <c r="G67" s="13">
        <f>G92+G100+G101+G97</f>
        <v>15169292.99</v>
      </c>
      <c r="H67" s="44">
        <f t="shared" si="4"/>
        <v>25.42151956682661</v>
      </c>
      <c r="I67" s="43">
        <f t="shared" si="1"/>
        <v>113750157</v>
      </c>
      <c r="J67" s="43">
        <f t="shared" si="2"/>
        <v>29464846.59</v>
      </c>
      <c r="K67" s="44">
        <f t="shared" si="3"/>
        <v>25.903126085355645</v>
      </c>
      <c r="L67" s="104"/>
    </row>
    <row r="68" spans="1:12" s="11" customFormat="1" ht="27" customHeight="1">
      <c r="A68" s="61">
        <v>21000000</v>
      </c>
      <c r="B68" s="62" t="s">
        <v>8</v>
      </c>
      <c r="C68" s="13">
        <f>C69+C72+C71</f>
        <v>20211920</v>
      </c>
      <c r="D68" s="13">
        <f>D69+D72+D71</f>
        <v>5357243.249999999</v>
      </c>
      <c r="E68" s="44">
        <f t="shared" si="0"/>
        <v>26.505365398240244</v>
      </c>
      <c r="F68" s="13"/>
      <c r="G68" s="13"/>
      <c r="H68" s="44"/>
      <c r="I68" s="43">
        <f t="shared" si="1"/>
        <v>20211920</v>
      </c>
      <c r="J68" s="43">
        <f t="shared" si="2"/>
        <v>5357243.249999999</v>
      </c>
      <c r="K68" s="44">
        <f t="shared" si="3"/>
        <v>26.505365398240244</v>
      </c>
      <c r="L68" s="104"/>
    </row>
    <row r="69" spans="1:12" s="9" customFormat="1" ht="108" customHeight="1">
      <c r="A69" s="32" t="s">
        <v>62</v>
      </c>
      <c r="B69" s="71" t="s">
        <v>63</v>
      </c>
      <c r="C69" s="54">
        <f>C70</f>
        <v>100820</v>
      </c>
      <c r="D69" s="54">
        <f>D70</f>
        <v>31293</v>
      </c>
      <c r="E69" s="55">
        <f t="shared" si="0"/>
        <v>31.038484427692918</v>
      </c>
      <c r="F69" s="54"/>
      <c r="G69" s="54"/>
      <c r="H69" s="55"/>
      <c r="I69" s="56">
        <f t="shared" si="1"/>
        <v>100820</v>
      </c>
      <c r="J69" s="56">
        <f t="shared" si="2"/>
        <v>31293</v>
      </c>
      <c r="K69" s="55">
        <f t="shared" si="3"/>
        <v>31.038484427692918</v>
      </c>
      <c r="L69" s="104">
        <v>5</v>
      </c>
    </row>
    <row r="70" spans="1:12" s="34" customFormat="1" ht="60.75" customHeight="1">
      <c r="A70" s="63" t="s">
        <v>64</v>
      </c>
      <c r="B70" s="64" t="s">
        <v>65</v>
      </c>
      <c r="C70" s="48">
        <v>100820</v>
      </c>
      <c r="D70" s="48">
        <v>31293</v>
      </c>
      <c r="E70" s="47">
        <f t="shared" si="0"/>
        <v>31.038484427692918</v>
      </c>
      <c r="F70" s="48"/>
      <c r="G70" s="48"/>
      <c r="H70" s="47"/>
      <c r="I70" s="49">
        <f t="shared" si="1"/>
        <v>100820</v>
      </c>
      <c r="J70" s="49">
        <f t="shared" si="2"/>
        <v>31293</v>
      </c>
      <c r="K70" s="47">
        <f t="shared" si="3"/>
        <v>31.038484427692918</v>
      </c>
      <c r="L70" s="104"/>
    </row>
    <row r="71" spans="1:12" s="11" customFormat="1" ht="30.75" customHeight="1">
      <c r="A71" s="61">
        <v>21050000</v>
      </c>
      <c r="B71" s="62" t="s">
        <v>156</v>
      </c>
      <c r="C71" s="13">
        <v>19551000</v>
      </c>
      <c r="D71" s="13">
        <v>5167123.279999999</v>
      </c>
      <c r="E71" s="44">
        <f t="shared" si="0"/>
        <v>26.42894624315891</v>
      </c>
      <c r="F71" s="13"/>
      <c r="G71" s="13"/>
      <c r="H71" s="44"/>
      <c r="I71" s="43">
        <f t="shared" si="1"/>
        <v>19551000</v>
      </c>
      <c r="J71" s="43">
        <f t="shared" si="2"/>
        <v>5167123.279999999</v>
      </c>
      <c r="K71" s="44">
        <f t="shared" si="3"/>
        <v>26.42894624315891</v>
      </c>
      <c r="L71" s="104"/>
    </row>
    <row r="72" spans="1:12" s="11" customFormat="1" ht="15.75">
      <c r="A72" s="61" t="s">
        <v>66</v>
      </c>
      <c r="B72" s="62" t="s">
        <v>67</v>
      </c>
      <c r="C72" s="13">
        <f>C75+C74+C73+C76</f>
        <v>560100</v>
      </c>
      <c r="D72" s="13">
        <f>D75+D74+D73+D76</f>
        <v>158826.97</v>
      </c>
      <c r="E72" s="44">
        <f t="shared" si="0"/>
        <v>28.356895197286196</v>
      </c>
      <c r="F72" s="13"/>
      <c r="G72" s="13"/>
      <c r="H72" s="44"/>
      <c r="I72" s="43">
        <f t="shared" si="1"/>
        <v>560100</v>
      </c>
      <c r="J72" s="43">
        <f t="shared" si="2"/>
        <v>158826.97</v>
      </c>
      <c r="K72" s="44">
        <f t="shared" si="3"/>
        <v>28.356895197286196</v>
      </c>
      <c r="L72" s="104"/>
    </row>
    <row r="73" spans="1:12" s="9" customFormat="1" ht="15" customHeight="1" hidden="1">
      <c r="A73" s="32">
        <v>21080500</v>
      </c>
      <c r="B73" s="71" t="s">
        <v>71</v>
      </c>
      <c r="C73" s="54"/>
      <c r="D73" s="54"/>
      <c r="E73" s="55" t="e">
        <f t="shared" si="0"/>
        <v>#DIV/0!</v>
      </c>
      <c r="F73" s="54"/>
      <c r="G73" s="54"/>
      <c r="H73" s="55"/>
      <c r="I73" s="56">
        <f t="shared" si="1"/>
        <v>0</v>
      </c>
      <c r="J73" s="56">
        <f t="shared" si="2"/>
        <v>0</v>
      </c>
      <c r="K73" s="55" t="e">
        <f t="shared" si="3"/>
        <v>#DIV/0!</v>
      </c>
      <c r="L73" s="104"/>
    </row>
    <row r="74" spans="1:12" s="9" customFormat="1" ht="63.75" customHeight="1" hidden="1">
      <c r="A74" s="32">
        <v>21080900</v>
      </c>
      <c r="B74" s="71" t="s">
        <v>68</v>
      </c>
      <c r="C74" s="54"/>
      <c r="D74" s="54"/>
      <c r="E74" s="55" t="e">
        <f t="shared" si="0"/>
        <v>#DIV/0!</v>
      </c>
      <c r="F74" s="54"/>
      <c r="G74" s="54"/>
      <c r="H74" s="55"/>
      <c r="I74" s="56">
        <f t="shared" si="1"/>
        <v>0</v>
      </c>
      <c r="J74" s="56">
        <f t="shared" si="2"/>
        <v>0</v>
      </c>
      <c r="K74" s="55" t="e">
        <f t="shared" si="3"/>
        <v>#DIV/0!</v>
      </c>
      <c r="L74" s="104"/>
    </row>
    <row r="75" spans="1:12" s="34" customFormat="1" ht="15.75">
      <c r="A75" s="63" t="s">
        <v>69</v>
      </c>
      <c r="B75" s="64" t="s">
        <v>70</v>
      </c>
      <c r="C75" s="48">
        <v>282000</v>
      </c>
      <c r="D75" s="48">
        <v>123916.97</v>
      </c>
      <c r="E75" s="47">
        <f t="shared" si="0"/>
        <v>43.94218794326241</v>
      </c>
      <c r="F75" s="48"/>
      <c r="G75" s="48"/>
      <c r="H75" s="47"/>
      <c r="I75" s="49">
        <f t="shared" si="1"/>
        <v>282000</v>
      </c>
      <c r="J75" s="49">
        <f t="shared" si="2"/>
        <v>123916.97</v>
      </c>
      <c r="K75" s="47">
        <f t="shared" si="3"/>
        <v>43.94218794326241</v>
      </c>
      <c r="L75" s="104"/>
    </row>
    <row r="76" spans="1:12" s="34" customFormat="1" ht="63">
      <c r="A76" s="63">
        <v>21081500</v>
      </c>
      <c r="B76" s="64" t="s">
        <v>155</v>
      </c>
      <c r="C76" s="48">
        <v>278100</v>
      </c>
      <c r="D76" s="48">
        <v>34910</v>
      </c>
      <c r="E76" s="47">
        <f t="shared" si="0"/>
        <v>12.553038475368572</v>
      </c>
      <c r="F76" s="48"/>
      <c r="G76" s="48"/>
      <c r="H76" s="47"/>
      <c r="I76" s="49">
        <f t="shared" si="1"/>
        <v>278100</v>
      </c>
      <c r="J76" s="49">
        <f t="shared" si="2"/>
        <v>34910</v>
      </c>
      <c r="K76" s="47">
        <f t="shared" si="3"/>
        <v>12.553038475368572</v>
      </c>
      <c r="L76" s="104"/>
    </row>
    <row r="77" spans="1:12" s="11" customFormat="1" ht="31.5">
      <c r="A77" s="61">
        <v>22000000</v>
      </c>
      <c r="B77" s="62" t="s">
        <v>9</v>
      </c>
      <c r="C77" s="13">
        <f>C83+C85+C78</f>
        <v>31593000</v>
      </c>
      <c r="D77" s="13">
        <f>D83+D85+D78</f>
        <v>8131179.699999999</v>
      </c>
      <c r="E77" s="44">
        <f t="shared" si="0"/>
        <v>25.73728262589814</v>
      </c>
      <c r="F77" s="13"/>
      <c r="G77" s="13"/>
      <c r="H77" s="44"/>
      <c r="I77" s="43">
        <f t="shared" si="1"/>
        <v>31593000</v>
      </c>
      <c r="J77" s="43">
        <f t="shared" si="2"/>
        <v>8131179.699999999</v>
      </c>
      <c r="K77" s="44">
        <f t="shared" si="3"/>
        <v>25.73728262589814</v>
      </c>
      <c r="L77" s="104"/>
    </row>
    <row r="78" spans="1:12" s="11" customFormat="1" ht="18" customHeight="1">
      <c r="A78" s="72" t="s">
        <v>149</v>
      </c>
      <c r="B78" s="62" t="s">
        <v>150</v>
      </c>
      <c r="C78" s="13">
        <f>C80+C79+C81+C82</f>
        <v>14423000</v>
      </c>
      <c r="D78" s="13">
        <f>D80+D79+D81+D82</f>
        <v>3074207.19</v>
      </c>
      <c r="E78" s="44">
        <f aca="true" t="shared" si="5" ref="E78:E145">D78/C78*100</f>
        <v>21.314616861956598</v>
      </c>
      <c r="F78" s="13"/>
      <c r="G78" s="13"/>
      <c r="H78" s="44"/>
      <c r="I78" s="43">
        <f aca="true" t="shared" si="6" ref="I78:I145">C78+F78</f>
        <v>14423000</v>
      </c>
      <c r="J78" s="43">
        <f aca="true" t="shared" si="7" ref="J78:J145">D78+G78</f>
        <v>3074207.19</v>
      </c>
      <c r="K78" s="44">
        <f aca="true" t="shared" si="8" ref="K78:K145">J78/I78*100</f>
        <v>21.314616861956598</v>
      </c>
      <c r="L78" s="104"/>
    </row>
    <row r="79" spans="1:12" s="34" customFormat="1" ht="50.25" customHeight="1">
      <c r="A79" s="73">
        <v>22010300</v>
      </c>
      <c r="B79" s="74" t="s">
        <v>157</v>
      </c>
      <c r="C79" s="48">
        <v>400000</v>
      </c>
      <c r="D79" s="48">
        <v>200242</v>
      </c>
      <c r="E79" s="47">
        <f t="shared" si="5"/>
        <v>50.0605</v>
      </c>
      <c r="F79" s="48"/>
      <c r="G79" s="48"/>
      <c r="H79" s="47"/>
      <c r="I79" s="49">
        <f t="shared" si="6"/>
        <v>400000</v>
      </c>
      <c r="J79" s="49">
        <f t="shared" si="7"/>
        <v>200242</v>
      </c>
      <c r="K79" s="47">
        <f t="shared" si="8"/>
        <v>50.0605</v>
      </c>
      <c r="L79" s="104"/>
    </row>
    <row r="80" spans="1:12" s="34" customFormat="1" ht="27.75" customHeight="1">
      <c r="A80" s="63">
        <v>22012500</v>
      </c>
      <c r="B80" s="64" t="s">
        <v>151</v>
      </c>
      <c r="C80" s="48">
        <v>13365000</v>
      </c>
      <c r="D80" s="48">
        <v>2611567.19</v>
      </c>
      <c r="E80" s="47">
        <f t="shared" si="5"/>
        <v>19.540345604190048</v>
      </c>
      <c r="F80" s="48"/>
      <c r="G80" s="48"/>
      <c r="H80" s="47"/>
      <c r="I80" s="49">
        <f t="shared" si="6"/>
        <v>13365000</v>
      </c>
      <c r="J80" s="49">
        <f t="shared" si="7"/>
        <v>2611567.19</v>
      </c>
      <c r="K80" s="47">
        <f t="shared" si="8"/>
        <v>19.540345604190048</v>
      </c>
      <c r="L80" s="104"/>
    </row>
    <row r="81" spans="1:12" s="34" customFormat="1" ht="35.25" customHeight="1">
      <c r="A81" s="63">
        <v>22012600</v>
      </c>
      <c r="B81" s="74" t="s">
        <v>158</v>
      </c>
      <c r="C81" s="48">
        <v>650000</v>
      </c>
      <c r="D81" s="48">
        <v>259838.00000000003</v>
      </c>
      <c r="E81" s="47">
        <f t="shared" si="5"/>
        <v>39.97507692307693</v>
      </c>
      <c r="F81" s="48"/>
      <c r="G81" s="48"/>
      <c r="H81" s="47"/>
      <c r="I81" s="49">
        <f t="shared" si="6"/>
        <v>650000</v>
      </c>
      <c r="J81" s="49">
        <f t="shared" si="7"/>
        <v>259838.00000000003</v>
      </c>
      <c r="K81" s="47">
        <f t="shared" si="8"/>
        <v>39.97507692307693</v>
      </c>
      <c r="L81" s="104"/>
    </row>
    <row r="82" spans="1:12" s="34" customFormat="1" ht="109.5" customHeight="1">
      <c r="A82" s="63">
        <v>22012900</v>
      </c>
      <c r="B82" s="74" t="s">
        <v>159</v>
      </c>
      <c r="C82" s="48">
        <v>8000</v>
      </c>
      <c r="D82" s="48">
        <v>2560</v>
      </c>
      <c r="E82" s="47">
        <f t="shared" si="5"/>
        <v>32</v>
      </c>
      <c r="F82" s="48"/>
      <c r="G82" s="48"/>
      <c r="H82" s="47"/>
      <c r="I82" s="49">
        <f t="shared" si="6"/>
        <v>8000</v>
      </c>
      <c r="J82" s="49">
        <f t="shared" si="7"/>
        <v>2560</v>
      </c>
      <c r="K82" s="47">
        <f t="shared" si="8"/>
        <v>32</v>
      </c>
      <c r="L82" s="104"/>
    </row>
    <row r="83" spans="1:12" s="11" customFormat="1" ht="48.75" customHeight="1">
      <c r="A83" s="61" t="s">
        <v>72</v>
      </c>
      <c r="B83" s="62" t="s">
        <v>73</v>
      </c>
      <c r="C83" s="13">
        <f>C84</f>
        <v>17000000</v>
      </c>
      <c r="D83" s="13">
        <f>D84</f>
        <v>4947473.62</v>
      </c>
      <c r="E83" s="44">
        <f t="shared" si="5"/>
        <v>29.102786000000002</v>
      </c>
      <c r="F83" s="13"/>
      <c r="G83" s="13"/>
      <c r="H83" s="44"/>
      <c r="I83" s="43">
        <f t="shared" si="6"/>
        <v>17000000</v>
      </c>
      <c r="J83" s="43">
        <f t="shared" si="7"/>
        <v>4947473.62</v>
      </c>
      <c r="K83" s="44">
        <f t="shared" si="8"/>
        <v>29.102786000000002</v>
      </c>
      <c r="L83" s="104"/>
    </row>
    <row r="84" spans="1:12" s="34" customFormat="1" ht="64.5" customHeight="1">
      <c r="A84" s="63" t="s">
        <v>74</v>
      </c>
      <c r="B84" s="64" t="s">
        <v>75</v>
      </c>
      <c r="C84" s="48">
        <v>17000000</v>
      </c>
      <c r="D84" s="48">
        <v>4947473.62</v>
      </c>
      <c r="E84" s="47">
        <f t="shared" si="5"/>
        <v>29.102786000000002</v>
      </c>
      <c r="F84" s="48"/>
      <c r="G84" s="48"/>
      <c r="H84" s="47"/>
      <c r="I84" s="49">
        <f t="shared" si="6"/>
        <v>17000000</v>
      </c>
      <c r="J84" s="49">
        <f t="shared" si="7"/>
        <v>4947473.62</v>
      </c>
      <c r="K84" s="47">
        <f t="shared" si="8"/>
        <v>29.102786000000002</v>
      </c>
      <c r="L84" s="104"/>
    </row>
    <row r="85" spans="1:12" s="11" customFormat="1" ht="15.75">
      <c r="A85" s="61" t="s">
        <v>76</v>
      </c>
      <c r="B85" s="62" t="s">
        <v>77</v>
      </c>
      <c r="C85" s="45">
        <f>C86+C87+C88+C89</f>
        <v>170000</v>
      </c>
      <c r="D85" s="45">
        <f>D86+D87+D88+D89</f>
        <v>109498.89000000001</v>
      </c>
      <c r="E85" s="44">
        <f t="shared" si="5"/>
        <v>64.41111176470588</v>
      </c>
      <c r="F85" s="13"/>
      <c r="G85" s="13"/>
      <c r="H85" s="44"/>
      <c r="I85" s="43">
        <f t="shared" si="6"/>
        <v>170000</v>
      </c>
      <c r="J85" s="43">
        <f t="shared" si="7"/>
        <v>109498.89000000001</v>
      </c>
      <c r="K85" s="44">
        <f t="shared" si="8"/>
        <v>64.41111176470588</v>
      </c>
      <c r="L85" s="104"/>
    </row>
    <row r="86" spans="1:12" s="34" customFormat="1" ht="62.25" customHeight="1">
      <c r="A86" s="63" t="s">
        <v>78</v>
      </c>
      <c r="B86" s="64" t="s">
        <v>79</v>
      </c>
      <c r="C86" s="48">
        <v>170000</v>
      </c>
      <c r="D86" s="48">
        <v>74016.21</v>
      </c>
      <c r="E86" s="47">
        <f t="shared" si="5"/>
        <v>43.53894705882354</v>
      </c>
      <c r="F86" s="48"/>
      <c r="G86" s="48"/>
      <c r="H86" s="47"/>
      <c r="I86" s="49">
        <f t="shared" si="6"/>
        <v>170000</v>
      </c>
      <c r="J86" s="49">
        <f t="shared" si="7"/>
        <v>74016.21</v>
      </c>
      <c r="K86" s="47">
        <f t="shared" si="8"/>
        <v>43.53894705882354</v>
      </c>
      <c r="L86" s="104"/>
    </row>
    <row r="87" spans="1:12" s="34" customFormat="1" ht="28.5" customHeight="1">
      <c r="A87" s="63">
        <v>22090200</v>
      </c>
      <c r="B87" s="64" t="s">
        <v>153</v>
      </c>
      <c r="C87" s="48"/>
      <c r="D87" s="48">
        <v>3.4</v>
      </c>
      <c r="E87" s="47"/>
      <c r="F87" s="48"/>
      <c r="G87" s="48"/>
      <c r="H87" s="47"/>
      <c r="I87" s="49">
        <f t="shared" si="6"/>
        <v>0</v>
      </c>
      <c r="J87" s="49">
        <f t="shared" si="7"/>
        <v>3.4</v>
      </c>
      <c r="K87" s="47"/>
      <c r="L87" s="104"/>
    </row>
    <row r="88" spans="1:12" s="34" customFormat="1" ht="45" customHeight="1" hidden="1">
      <c r="A88" s="63">
        <v>22090300</v>
      </c>
      <c r="B88" s="64" t="s">
        <v>154</v>
      </c>
      <c r="C88" s="48"/>
      <c r="D88" s="48"/>
      <c r="E88" s="47"/>
      <c r="F88" s="48"/>
      <c r="G88" s="48"/>
      <c r="H88" s="47"/>
      <c r="I88" s="49">
        <f t="shared" si="6"/>
        <v>0</v>
      </c>
      <c r="J88" s="49">
        <f t="shared" si="7"/>
        <v>0</v>
      </c>
      <c r="K88" s="47"/>
      <c r="L88" s="90"/>
    </row>
    <row r="89" spans="1:12" s="34" customFormat="1" ht="47.25">
      <c r="A89" s="63" t="s">
        <v>80</v>
      </c>
      <c r="B89" s="64" t="s">
        <v>81</v>
      </c>
      <c r="C89" s="48"/>
      <c r="D89" s="48">
        <v>35479.280000000006</v>
      </c>
      <c r="E89" s="47"/>
      <c r="F89" s="48"/>
      <c r="G89" s="48"/>
      <c r="H89" s="47"/>
      <c r="I89" s="49">
        <f t="shared" si="6"/>
        <v>0</v>
      </c>
      <c r="J89" s="49">
        <f t="shared" si="7"/>
        <v>35479.280000000006</v>
      </c>
      <c r="K89" s="47"/>
      <c r="L89" s="104">
        <v>6</v>
      </c>
    </row>
    <row r="90" spans="1:12" s="11" customFormat="1" ht="15" customHeight="1">
      <c r="A90" s="61">
        <v>24000000</v>
      </c>
      <c r="B90" s="62" t="s">
        <v>12</v>
      </c>
      <c r="C90" s="13">
        <f>C91+C92</f>
        <v>2274166</v>
      </c>
      <c r="D90" s="13">
        <f>D91+D92</f>
        <v>807130.65</v>
      </c>
      <c r="E90" s="44">
        <f t="shared" si="5"/>
        <v>35.491281199349565</v>
      </c>
      <c r="F90" s="13">
        <f>F92+F97+F100</f>
        <v>1519972</v>
      </c>
      <c r="G90" s="13">
        <f>G92+G97+G100</f>
        <v>1091651.58</v>
      </c>
      <c r="H90" s="44">
        <f aca="true" t="shared" si="9" ref="H90:H118">G90/F90*100</f>
        <v>71.82050590405613</v>
      </c>
      <c r="I90" s="43">
        <f t="shared" si="6"/>
        <v>3794138</v>
      </c>
      <c r="J90" s="43">
        <f t="shared" si="7"/>
        <v>1898782.23</v>
      </c>
      <c r="K90" s="44">
        <f t="shared" si="8"/>
        <v>50.04515465699983</v>
      </c>
      <c r="L90" s="104"/>
    </row>
    <row r="91" spans="1:12" s="34" customFormat="1" ht="65.25" customHeight="1">
      <c r="A91" s="63" t="s">
        <v>82</v>
      </c>
      <c r="B91" s="64" t="s">
        <v>83</v>
      </c>
      <c r="C91" s="48">
        <v>2300</v>
      </c>
      <c r="D91" s="48">
        <v>130.17000000000002</v>
      </c>
      <c r="E91" s="47">
        <f t="shared" si="5"/>
        <v>5.659565217391306</v>
      </c>
      <c r="F91" s="48"/>
      <c r="G91" s="48"/>
      <c r="H91" s="47"/>
      <c r="I91" s="49">
        <f t="shared" si="6"/>
        <v>2300</v>
      </c>
      <c r="J91" s="49">
        <f t="shared" si="7"/>
        <v>130.17000000000002</v>
      </c>
      <c r="K91" s="47">
        <f t="shared" si="8"/>
        <v>5.659565217391306</v>
      </c>
      <c r="L91" s="104"/>
    </row>
    <row r="92" spans="1:12" s="11" customFormat="1" ht="15.75">
      <c r="A92" s="61" t="s">
        <v>84</v>
      </c>
      <c r="B92" s="62" t="s">
        <v>67</v>
      </c>
      <c r="C92" s="13">
        <f>C93+C95+C96</f>
        <v>2271866</v>
      </c>
      <c r="D92" s="13">
        <f>D93+D95+D96+D94</f>
        <v>807000.48</v>
      </c>
      <c r="E92" s="44">
        <f t="shared" si="5"/>
        <v>35.52148234094793</v>
      </c>
      <c r="F92" s="13">
        <f>F95+F96</f>
        <v>230000</v>
      </c>
      <c r="G92" s="13">
        <f>G95+G96</f>
        <v>13305.53</v>
      </c>
      <c r="H92" s="44">
        <f t="shared" si="9"/>
        <v>5.785013043478261</v>
      </c>
      <c r="I92" s="43">
        <f t="shared" si="6"/>
        <v>2501866</v>
      </c>
      <c r="J92" s="43">
        <f t="shared" si="7"/>
        <v>820306.01</v>
      </c>
      <c r="K92" s="44">
        <f t="shared" si="8"/>
        <v>32.787767610255706</v>
      </c>
      <c r="L92" s="104"/>
    </row>
    <row r="93" spans="1:12" s="34" customFormat="1" ht="15.75">
      <c r="A93" s="63" t="s">
        <v>85</v>
      </c>
      <c r="B93" s="64" t="s">
        <v>67</v>
      </c>
      <c r="C93" s="48">
        <v>2271866</v>
      </c>
      <c r="D93" s="48">
        <v>806450.48</v>
      </c>
      <c r="E93" s="47">
        <f t="shared" si="5"/>
        <v>35.497273166639225</v>
      </c>
      <c r="F93" s="48"/>
      <c r="G93" s="48"/>
      <c r="H93" s="47"/>
      <c r="I93" s="49">
        <f t="shared" si="6"/>
        <v>2271866</v>
      </c>
      <c r="J93" s="49">
        <f t="shared" si="7"/>
        <v>806450.48</v>
      </c>
      <c r="K93" s="47">
        <f t="shared" si="8"/>
        <v>35.497273166639225</v>
      </c>
      <c r="L93" s="104"/>
    </row>
    <row r="94" spans="1:12" s="34" customFormat="1" ht="21" customHeight="1">
      <c r="A94" s="63">
        <v>24060600</v>
      </c>
      <c r="B94" s="64" t="s">
        <v>190</v>
      </c>
      <c r="C94" s="48"/>
      <c r="D94" s="48">
        <v>550</v>
      </c>
      <c r="E94" s="47"/>
      <c r="F94" s="48"/>
      <c r="G94" s="48"/>
      <c r="H94" s="47"/>
      <c r="I94" s="49">
        <f t="shared" si="6"/>
        <v>0</v>
      </c>
      <c r="J94" s="49">
        <f t="shared" si="7"/>
        <v>550</v>
      </c>
      <c r="K94" s="47"/>
      <c r="L94" s="104"/>
    </row>
    <row r="95" spans="1:12" s="34" customFormat="1" ht="31.5">
      <c r="A95" s="63">
        <v>24061600</v>
      </c>
      <c r="B95" s="64" t="s">
        <v>86</v>
      </c>
      <c r="C95" s="48"/>
      <c r="D95" s="48"/>
      <c r="E95" s="47"/>
      <c r="F95" s="48">
        <v>200000</v>
      </c>
      <c r="G95" s="48">
        <v>12343.27</v>
      </c>
      <c r="H95" s="47">
        <f t="shared" si="9"/>
        <v>6.171635</v>
      </c>
      <c r="I95" s="49">
        <f t="shared" si="6"/>
        <v>200000</v>
      </c>
      <c r="J95" s="49">
        <f t="shared" si="7"/>
        <v>12343.27</v>
      </c>
      <c r="K95" s="47">
        <f t="shared" si="8"/>
        <v>6.171635</v>
      </c>
      <c r="L95" s="104"/>
    </row>
    <row r="96" spans="1:12" s="34" customFormat="1" ht="72" customHeight="1">
      <c r="A96" s="63" t="s">
        <v>87</v>
      </c>
      <c r="B96" s="64" t="s">
        <v>88</v>
      </c>
      <c r="C96" s="48"/>
      <c r="D96" s="48"/>
      <c r="E96" s="47"/>
      <c r="F96" s="48">
        <v>30000</v>
      </c>
      <c r="G96" s="48">
        <v>962.26</v>
      </c>
      <c r="H96" s="47">
        <f t="shared" si="9"/>
        <v>3.207533333333333</v>
      </c>
      <c r="I96" s="49">
        <f t="shared" si="6"/>
        <v>30000</v>
      </c>
      <c r="J96" s="49">
        <f t="shared" si="7"/>
        <v>962.26</v>
      </c>
      <c r="K96" s="47">
        <f t="shared" si="8"/>
        <v>3.207533333333333</v>
      </c>
      <c r="L96" s="104"/>
    </row>
    <row r="97" spans="1:12" s="11" customFormat="1" ht="28.5" customHeight="1">
      <c r="A97" s="61" t="s">
        <v>89</v>
      </c>
      <c r="B97" s="62" t="s">
        <v>90</v>
      </c>
      <c r="C97" s="13">
        <f>C99</f>
        <v>0</v>
      </c>
      <c r="D97" s="13"/>
      <c r="E97" s="44"/>
      <c r="F97" s="13">
        <f>F99+F98</f>
        <v>189972</v>
      </c>
      <c r="G97" s="13">
        <f>G99+G98</f>
        <v>2484.6</v>
      </c>
      <c r="H97" s="44">
        <f t="shared" si="9"/>
        <v>1.3078769502874108</v>
      </c>
      <c r="I97" s="43">
        <f t="shared" si="6"/>
        <v>189972</v>
      </c>
      <c r="J97" s="43">
        <f t="shared" si="7"/>
        <v>2484.6</v>
      </c>
      <c r="K97" s="44">
        <f t="shared" si="8"/>
        <v>1.3078769502874108</v>
      </c>
      <c r="L97" s="104"/>
    </row>
    <row r="98" spans="1:12" s="34" customFormat="1" ht="30" customHeight="1">
      <c r="A98" s="63">
        <v>24110600</v>
      </c>
      <c r="B98" s="64" t="s">
        <v>147</v>
      </c>
      <c r="C98" s="48"/>
      <c r="D98" s="48"/>
      <c r="E98" s="47"/>
      <c r="F98" s="48">
        <v>188541</v>
      </c>
      <c r="G98" s="48">
        <v>369.87</v>
      </c>
      <c r="H98" s="47">
        <f t="shared" si="9"/>
        <v>0.1961748373032921</v>
      </c>
      <c r="I98" s="49">
        <f t="shared" si="6"/>
        <v>188541</v>
      </c>
      <c r="J98" s="49">
        <f t="shared" si="7"/>
        <v>369.87</v>
      </c>
      <c r="K98" s="47">
        <f t="shared" si="8"/>
        <v>0.1961748373032921</v>
      </c>
      <c r="L98" s="104"/>
    </row>
    <row r="99" spans="1:12" s="34" customFormat="1" ht="78.75">
      <c r="A99" s="63" t="s">
        <v>91</v>
      </c>
      <c r="B99" s="64" t="s">
        <v>92</v>
      </c>
      <c r="C99" s="48"/>
      <c r="D99" s="48"/>
      <c r="E99" s="47"/>
      <c r="F99" s="48">
        <v>1431</v>
      </c>
      <c r="G99" s="48">
        <v>2114.73</v>
      </c>
      <c r="H99" s="47">
        <f t="shared" si="9"/>
        <v>147.77987421383648</v>
      </c>
      <c r="I99" s="49">
        <f t="shared" si="6"/>
        <v>1431</v>
      </c>
      <c r="J99" s="49">
        <f t="shared" si="7"/>
        <v>2114.73</v>
      </c>
      <c r="K99" s="47">
        <f t="shared" si="8"/>
        <v>147.77987421383648</v>
      </c>
      <c r="L99" s="104"/>
    </row>
    <row r="100" spans="1:12" s="11" customFormat="1" ht="31.5">
      <c r="A100" s="61">
        <v>24170000</v>
      </c>
      <c r="B100" s="62" t="s">
        <v>93</v>
      </c>
      <c r="C100" s="45"/>
      <c r="D100" s="45"/>
      <c r="E100" s="44"/>
      <c r="F100" s="45">
        <v>1100000</v>
      </c>
      <c r="G100" s="45">
        <v>1075861.4500000002</v>
      </c>
      <c r="H100" s="44">
        <f t="shared" si="9"/>
        <v>97.80558636363638</v>
      </c>
      <c r="I100" s="43">
        <f t="shared" si="6"/>
        <v>1100000</v>
      </c>
      <c r="J100" s="43">
        <f t="shared" si="7"/>
        <v>1075861.4500000002</v>
      </c>
      <c r="K100" s="44">
        <f t="shared" si="8"/>
        <v>97.80558636363638</v>
      </c>
      <c r="L100" s="104"/>
    </row>
    <row r="101" spans="1:12" s="11" customFormat="1" ht="15.75">
      <c r="A101" s="61">
        <v>25000000</v>
      </c>
      <c r="B101" s="62" t="s">
        <v>17</v>
      </c>
      <c r="C101" s="45"/>
      <c r="D101" s="45"/>
      <c r="E101" s="44"/>
      <c r="F101" s="45">
        <f>F102+F107</f>
        <v>58151099</v>
      </c>
      <c r="G101" s="45">
        <f>G102+G107</f>
        <v>14077641.41</v>
      </c>
      <c r="H101" s="44">
        <f t="shared" si="9"/>
        <v>24.208728041408126</v>
      </c>
      <c r="I101" s="43">
        <f t="shared" si="6"/>
        <v>58151099</v>
      </c>
      <c r="J101" s="43">
        <f t="shared" si="7"/>
        <v>14077641.41</v>
      </c>
      <c r="K101" s="44">
        <f t="shared" si="8"/>
        <v>24.208728041408126</v>
      </c>
      <c r="L101" s="104"/>
    </row>
    <row r="102" spans="1:12" s="11" customFormat="1" ht="47.25">
      <c r="A102" s="61" t="s">
        <v>94</v>
      </c>
      <c r="B102" s="62" t="s">
        <v>95</v>
      </c>
      <c r="C102" s="45"/>
      <c r="D102" s="45"/>
      <c r="E102" s="44"/>
      <c r="F102" s="45">
        <f>F103+F104+F105+F106</f>
        <v>55582833</v>
      </c>
      <c r="G102" s="45">
        <f>G103+G104+G105+G106</f>
        <v>11339765.459999999</v>
      </c>
      <c r="H102" s="44">
        <f t="shared" si="9"/>
        <v>20.401560784064387</v>
      </c>
      <c r="I102" s="43">
        <f t="shared" si="6"/>
        <v>55582833</v>
      </c>
      <c r="J102" s="43">
        <f t="shared" si="7"/>
        <v>11339765.459999999</v>
      </c>
      <c r="K102" s="44">
        <f t="shared" si="8"/>
        <v>20.401560784064387</v>
      </c>
      <c r="L102" s="104"/>
    </row>
    <row r="103" spans="1:12" s="34" customFormat="1" ht="36.75" customHeight="1" hidden="1">
      <c r="A103" s="63" t="s">
        <v>96</v>
      </c>
      <c r="B103" s="64" t="s">
        <v>97</v>
      </c>
      <c r="C103" s="57"/>
      <c r="D103" s="57"/>
      <c r="E103" s="47"/>
      <c r="F103" s="57">
        <v>49139136</v>
      </c>
      <c r="G103" s="57">
        <v>9853115.19</v>
      </c>
      <c r="H103" s="47">
        <f t="shared" si="9"/>
        <v>20.051462015937762</v>
      </c>
      <c r="I103" s="49">
        <f t="shared" si="6"/>
        <v>49139136</v>
      </c>
      <c r="J103" s="49">
        <f t="shared" si="7"/>
        <v>9853115.19</v>
      </c>
      <c r="K103" s="47">
        <f t="shared" si="8"/>
        <v>20.051462015937762</v>
      </c>
      <c r="L103" s="104"/>
    </row>
    <row r="104" spans="1:12" s="34" customFormat="1" ht="30" customHeight="1" hidden="1">
      <c r="A104" s="63" t="s">
        <v>98</v>
      </c>
      <c r="B104" s="64" t="s">
        <v>99</v>
      </c>
      <c r="C104" s="57"/>
      <c r="D104" s="57"/>
      <c r="E104" s="47"/>
      <c r="F104" s="57">
        <v>6106814</v>
      </c>
      <c r="G104" s="57">
        <v>1391933.85</v>
      </c>
      <c r="H104" s="47">
        <f t="shared" si="9"/>
        <v>22.793126661463738</v>
      </c>
      <c r="I104" s="49">
        <f t="shared" si="6"/>
        <v>6106814</v>
      </c>
      <c r="J104" s="49">
        <f t="shared" si="7"/>
        <v>1391933.85</v>
      </c>
      <c r="K104" s="47">
        <f t="shared" si="8"/>
        <v>22.793126661463738</v>
      </c>
      <c r="L104" s="104"/>
    </row>
    <row r="105" spans="1:12" s="34" customFormat="1" ht="15" customHeight="1" hidden="1">
      <c r="A105" s="63" t="s">
        <v>100</v>
      </c>
      <c r="B105" s="64" t="s">
        <v>101</v>
      </c>
      <c r="C105" s="57"/>
      <c r="D105" s="57"/>
      <c r="E105" s="47"/>
      <c r="F105" s="57">
        <v>274587</v>
      </c>
      <c r="G105" s="57">
        <v>57348.23</v>
      </c>
      <c r="H105" s="47">
        <f t="shared" si="9"/>
        <v>20.88526769293521</v>
      </c>
      <c r="I105" s="49">
        <f t="shared" si="6"/>
        <v>274587</v>
      </c>
      <c r="J105" s="49">
        <f t="shared" si="7"/>
        <v>57348.23</v>
      </c>
      <c r="K105" s="47">
        <f t="shared" si="8"/>
        <v>20.88526769293521</v>
      </c>
      <c r="L105" s="104"/>
    </row>
    <row r="106" spans="1:12" s="34" customFormat="1" ht="30" customHeight="1" hidden="1">
      <c r="A106" s="63" t="s">
        <v>102</v>
      </c>
      <c r="B106" s="64" t="s">
        <v>103</v>
      </c>
      <c r="C106" s="57"/>
      <c r="D106" s="57"/>
      <c r="E106" s="47"/>
      <c r="F106" s="57">
        <v>62296</v>
      </c>
      <c r="G106" s="57">
        <v>37368.19</v>
      </c>
      <c r="H106" s="47">
        <f t="shared" si="9"/>
        <v>59.98489469628869</v>
      </c>
      <c r="I106" s="49">
        <f t="shared" si="6"/>
        <v>62296</v>
      </c>
      <c r="J106" s="49">
        <f t="shared" si="7"/>
        <v>37368.19</v>
      </c>
      <c r="K106" s="47">
        <f t="shared" si="8"/>
        <v>59.98489469628869</v>
      </c>
      <c r="L106" s="104"/>
    </row>
    <row r="107" spans="1:12" s="11" customFormat="1" ht="31.5">
      <c r="A107" s="72" t="s">
        <v>104</v>
      </c>
      <c r="B107" s="75" t="s">
        <v>105</v>
      </c>
      <c r="C107" s="45"/>
      <c r="D107" s="45"/>
      <c r="E107" s="44"/>
      <c r="F107" s="45">
        <f>F109</f>
        <v>2568266</v>
      </c>
      <c r="G107" s="45">
        <f>G109+G108</f>
        <v>2737875.95</v>
      </c>
      <c r="H107" s="44">
        <f t="shared" si="9"/>
        <v>106.60406476587707</v>
      </c>
      <c r="I107" s="43">
        <f t="shared" si="6"/>
        <v>2568266</v>
      </c>
      <c r="J107" s="43">
        <f t="shared" si="7"/>
        <v>2737875.95</v>
      </c>
      <c r="K107" s="44">
        <f t="shared" si="8"/>
        <v>106.60406476587707</v>
      </c>
      <c r="L107" s="104"/>
    </row>
    <row r="108" spans="1:12" s="34" customFormat="1" ht="24.75" customHeight="1" hidden="1">
      <c r="A108" s="63">
        <v>25020100</v>
      </c>
      <c r="B108" s="64" t="s">
        <v>106</v>
      </c>
      <c r="C108" s="57"/>
      <c r="D108" s="57"/>
      <c r="E108" s="47"/>
      <c r="F108" s="57"/>
      <c r="G108" s="57">
        <v>1994854.52</v>
      </c>
      <c r="H108" s="47"/>
      <c r="I108" s="49">
        <f t="shared" si="6"/>
        <v>0</v>
      </c>
      <c r="J108" s="49">
        <f t="shared" si="7"/>
        <v>1994854.52</v>
      </c>
      <c r="K108" s="47"/>
      <c r="L108" s="104"/>
    </row>
    <row r="109" spans="1:12" s="34" customFormat="1" ht="103.5" customHeight="1" hidden="1">
      <c r="A109" s="63" t="s">
        <v>107</v>
      </c>
      <c r="B109" s="64" t="s">
        <v>108</v>
      </c>
      <c r="C109" s="57"/>
      <c r="D109" s="57"/>
      <c r="E109" s="47"/>
      <c r="F109" s="57">
        <v>2568266</v>
      </c>
      <c r="G109" s="57">
        <v>743021.43</v>
      </c>
      <c r="H109" s="47">
        <f t="shared" si="9"/>
        <v>28.93085957607195</v>
      </c>
      <c r="I109" s="49">
        <f t="shared" si="6"/>
        <v>2568266</v>
      </c>
      <c r="J109" s="49">
        <f t="shared" si="7"/>
        <v>743021.43</v>
      </c>
      <c r="K109" s="47">
        <f t="shared" si="8"/>
        <v>28.93085957607195</v>
      </c>
      <c r="L109" s="104"/>
    </row>
    <row r="110" spans="1:12" s="10" customFormat="1" ht="15.75">
      <c r="A110" s="61">
        <v>30000000</v>
      </c>
      <c r="B110" s="70" t="s">
        <v>13</v>
      </c>
      <c r="C110" s="45">
        <f>C111</f>
        <v>69000</v>
      </c>
      <c r="D110" s="45">
        <f>D111</f>
        <v>2997.84</v>
      </c>
      <c r="E110" s="44">
        <f t="shared" si="5"/>
        <v>4.344695652173913</v>
      </c>
      <c r="F110" s="45">
        <f>F115+F116</f>
        <v>2087600</v>
      </c>
      <c r="G110" s="45">
        <f>G115+G116</f>
        <v>885771.44</v>
      </c>
      <c r="H110" s="44">
        <f t="shared" si="9"/>
        <v>42.43013220923548</v>
      </c>
      <c r="I110" s="43">
        <f t="shared" si="6"/>
        <v>2156600</v>
      </c>
      <c r="J110" s="43">
        <f t="shared" si="7"/>
        <v>888769.2799999999</v>
      </c>
      <c r="K110" s="44">
        <f t="shared" si="8"/>
        <v>41.2115960307892</v>
      </c>
      <c r="L110" s="104"/>
    </row>
    <row r="111" spans="1:12" s="11" customFormat="1" ht="15.75">
      <c r="A111" s="61">
        <v>31000000</v>
      </c>
      <c r="B111" s="62" t="s">
        <v>14</v>
      </c>
      <c r="C111" s="13">
        <f>C112+C114</f>
        <v>69000</v>
      </c>
      <c r="D111" s="13">
        <f>D112+D114</f>
        <v>2997.84</v>
      </c>
      <c r="E111" s="44">
        <f t="shared" si="5"/>
        <v>4.344695652173913</v>
      </c>
      <c r="F111" s="13">
        <f>F115</f>
        <v>1000000</v>
      </c>
      <c r="G111" s="13">
        <f>G115</f>
        <v>865521.44</v>
      </c>
      <c r="H111" s="44">
        <f t="shared" si="9"/>
        <v>86.552144</v>
      </c>
      <c r="I111" s="43">
        <f t="shared" si="6"/>
        <v>1069000</v>
      </c>
      <c r="J111" s="43">
        <f t="shared" si="7"/>
        <v>868519.2799999999</v>
      </c>
      <c r="K111" s="44">
        <f t="shared" si="8"/>
        <v>81.24595696913002</v>
      </c>
      <c r="L111" s="104"/>
    </row>
    <row r="112" spans="1:12" s="11" customFormat="1" ht="94.5">
      <c r="A112" s="61" t="s">
        <v>109</v>
      </c>
      <c r="B112" s="62" t="s">
        <v>110</v>
      </c>
      <c r="C112" s="13">
        <f>C113</f>
        <v>65000</v>
      </c>
      <c r="D112" s="13">
        <f>D113</f>
        <v>785.92</v>
      </c>
      <c r="E112" s="44">
        <f t="shared" si="5"/>
        <v>1.2091076923076922</v>
      </c>
      <c r="F112" s="13"/>
      <c r="G112" s="13"/>
      <c r="H112" s="44"/>
      <c r="I112" s="43">
        <f t="shared" si="6"/>
        <v>65000</v>
      </c>
      <c r="J112" s="43">
        <f t="shared" si="7"/>
        <v>785.92</v>
      </c>
      <c r="K112" s="44">
        <f t="shared" si="8"/>
        <v>1.2091076923076922</v>
      </c>
      <c r="L112" s="104"/>
    </row>
    <row r="113" spans="1:12" s="34" customFormat="1" ht="94.5">
      <c r="A113" s="63" t="s">
        <v>111</v>
      </c>
      <c r="B113" s="64" t="s">
        <v>112</v>
      </c>
      <c r="C113" s="48">
        <v>65000</v>
      </c>
      <c r="D113" s="48">
        <v>785.92</v>
      </c>
      <c r="E113" s="47">
        <f t="shared" si="5"/>
        <v>1.2091076923076922</v>
      </c>
      <c r="F113" s="48"/>
      <c r="G113" s="48"/>
      <c r="H113" s="47"/>
      <c r="I113" s="49">
        <f t="shared" si="6"/>
        <v>65000</v>
      </c>
      <c r="J113" s="49">
        <f t="shared" si="7"/>
        <v>785.92</v>
      </c>
      <c r="K113" s="47">
        <f t="shared" si="8"/>
        <v>1.2091076923076922</v>
      </c>
      <c r="L113" s="104"/>
    </row>
    <row r="114" spans="1:12" s="11" customFormat="1" ht="44.25" customHeight="1">
      <c r="A114" s="61" t="s">
        <v>113</v>
      </c>
      <c r="B114" s="62" t="s">
        <v>114</v>
      </c>
      <c r="C114" s="13">
        <v>4000</v>
      </c>
      <c r="D114" s="13">
        <v>2211.92</v>
      </c>
      <c r="E114" s="44">
        <f t="shared" si="5"/>
        <v>55.298</v>
      </c>
      <c r="F114" s="13"/>
      <c r="G114" s="13"/>
      <c r="H114" s="44"/>
      <c r="I114" s="43">
        <f t="shared" si="6"/>
        <v>4000</v>
      </c>
      <c r="J114" s="43">
        <f t="shared" si="7"/>
        <v>2211.92</v>
      </c>
      <c r="K114" s="44">
        <f t="shared" si="8"/>
        <v>55.298</v>
      </c>
      <c r="L114" s="104">
        <v>7</v>
      </c>
    </row>
    <row r="115" spans="1:12" s="11" customFormat="1" ht="47.25">
      <c r="A115" s="61" t="s">
        <v>115</v>
      </c>
      <c r="B115" s="62" t="s">
        <v>116</v>
      </c>
      <c r="C115" s="13"/>
      <c r="D115" s="13"/>
      <c r="E115" s="44"/>
      <c r="F115" s="13">
        <v>1000000</v>
      </c>
      <c r="G115" s="13">
        <v>865521.44</v>
      </c>
      <c r="H115" s="44">
        <f t="shared" si="9"/>
        <v>86.552144</v>
      </c>
      <c r="I115" s="43">
        <f t="shared" si="6"/>
        <v>1000000</v>
      </c>
      <c r="J115" s="43">
        <f t="shared" si="7"/>
        <v>865521.44</v>
      </c>
      <c r="K115" s="44">
        <f t="shared" si="8"/>
        <v>86.552144</v>
      </c>
      <c r="L115" s="104"/>
    </row>
    <row r="116" spans="1:12" s="11" customFormat="1" ht="31.5">
      <c r="A116" s="61">
        <v>33000000</v>
      </c>
      <c r="B116" s="62" t="s">
        <v>138</v>
      </c>
      <c r="C116" s="13"/>
      <c r="D116" s="13"/>
      <c r="E116" s="44"/>
      <c r="F116" s="13">
        <f>F117</f>
        <v>1087600</v>
      </c>
      <c r="G116" s="13">
        <f>G117</f>
        <v>20250</v>
      </c>
      <c r="H116" s="44">
        <f t="shared" si="9"/>
        <v>1.8618977565281354</v>
      </c>
      <c r="I116" s="43">
        <f t="shared" si="6"/>
        <v>1087600</v>
      </c>
      <c r="J116" s="43">
        <f t="shared" si="7"/>
        <v>20250</v>
      </c>
      <c r="K116" s="44">
        <f t="shared" si="8"/>
        <v>1.8618977565281354</v>
      </c>
      <c r="L116" s="104"/>
    </row>
    <row r="117" spans="1:12" s="11" customFormat="1" ht="15.75">
      <c r="A117" s="61" t="s">
        <v>117</v>
      </c>
      <c r="B117" s="62" t="s">
        <v>118</v>
      </c>
      <c r="C117" s="13"/>
      <c r="D117" s="13"/>
      <c r="E117" s="44"/>
      <c r="F117" s="13">
        <f>F118</f>
        <v>1087600</v>
      </c>
      <c r="G117" s="13">
        <f>G118</f>
        <v>20250</v>
      </c>
      <c r="H117" s="44">
        <f t="shared" si="9"/>
        <v>1.8618977565281354</v>
      </c>
      <c r="I117" s="43">
        <f t="shared" si="6"/>
        <v>1087600</v>
      </c>
      <c r="J117" s="43">
        <f t="shared" si="7"/>
        <v>20250</v>
      </c>
      <c r="K117" s="44">
        <f t="shared" si="8"/>
        <v>1.8618977565281354</v>
      </c>
      <c r="L117" s="104"/>
    </row>
    <row r="118" spans="1:12" s="34" customFormat="1" ht="94.5">
      <c r="A118" s="63" t="s">
        <v>119</v>
      </c>
      <c r="B118" s="64" t="s">
        <v>120</v>
      </c>
      <c r="C118" s="48"/>
      <c r="D118" s="48"/>
      <c r="E118" s="47"/>
      <c r="F118" s="48">
        <v>1087600</v>
      </c>
      <c r="G118" s="48">
        <v>20250</v>
      </c>
      <c r="H118" s="47">
        <f t="shared" si="9"/>
        <v>1.8618977565281354</v>
      </c>
      <c r="I118" s="49">
        <f t="shared" si="6"/>
        <v>1087600</v>
      </c>
      <c r="J118" s="49">
        <f t="shared" si="7"/>
        <v>20250</v>
      </c>
      <c r="K118" s="47">
        <f t="shared" si="8"/>
        <v>1.8618977565281354</v>
      </c>
      <c r="L118" s="104"/>
    </row>
    <row r="119" spans="1:12" s="34" customFormat="1" ht="15.75">
      <c r="A119" s="61">
        <v>50000000</v>
      </c>
      <c r="B119" s="70" t="s">
        <v>10</v>
      </c>
      <c r="C119" s="13"/>
      <c r="D119" s="13"/>
      <c r="E119" s="44"/>
      <c r="F119" s="13">
        <f>F120</f>
        <v>5361336</v>
      </c>
      <c r="G119" s="13">
        <f>G120</f>
        <v>252147.23</v>
      </c>
      <c r="H119" s="44">
        <f>G119/F119*100</f>
        <v>4.703067108646055</v>
      </c>
      <c r="I119" s="43">
        <f aca="true" t="shared" si="10" ref="I119:J122">C119+F119</f>
        <v>5361336</v>
      </c>
      <c r="J119" s="43">
        <f t="shared" si="10"/>
        <v>252147.23</v>
      </c>
      <c r="K119" s="44">
        <f>J119/I119*100</f>
        <v>4.703067108646055</v>
      </c>
      <c r="L119" s="104"/>
    </row>
    <row r="120" spans="1:12" s="34" customFormat="1" ht="15.75">
      <c r="A120" s="72" t="s">
        <v>121</v>
      </c>
      <c r="B120" s="70" t="s">
        <v>122</v>
      </c>
      <c r="C120" s="13"/>
      <c r="D120" s="13"/>
      <c r="E120" s="44"/>
      <c r="F120" s="13">
        <f>F121</f>
        <v>5361336</v>
      </c>
      <c r="G120" s="13">
        <f>G121</f>
        <v>252147.23</v>
      </c>
      <c r="H120" s="44">
        <f>G120/F120*100</f>
        <v>4.703067108646055</v>
      </c>
      <c r="I120" s="43">
        <f t="shared" si="10"/>
        <v>5361336</v>
      </c>
      <c r="J120" s="43">
        <f t="shared" si="10"/>
        <v>252147.23</v>
      </c>
      <c r="K120" s="44">
        <f>J120/I120*100</f>
        <v>4.703067108646055</v>
      </c>
      <c r="L120" s="104"/>
    </row>
    <row r="121" spans="1:12" s="34" customFormat="1" ht="54" customHeight="1">
      <c r="A121" s="63">
        <v>50110000</v>
      </c>
      <c r="B121" s="76" t="s">
        <v>123</v>
      </c>
      <c r="C121" s="48"/>
      <c r="D121" s="48"/>
      <c r="E121" s="47"/>
      <c r="F121" s="48">
        <v>5361336</v>
      </c>
      <c r="G121" s="48">
        <v>252147.23</v>
      </c>
      <c r="H121" s="47">
        <f>G121/F121*100</f>
        <v>4.703067108646055</v>
      </c>
      <c r="I121" s="49">
        <f t="shared" si="10"/>
        <v>5361336</v>
      </c>
      <c r="J121" s="49">
        <f t="shared" si="10"/>
        <v>252147.23</v>
      </c>
      <c r="K121" s="47">
        <f>J121/I121*100</f>
        <v>4.703067108646055</v>
      </c>
      <c r="L121" s="104"/>
    </row>
    <row r="122" spans="1:12" s="34" customFormat="1" ht="16.5" customHeight="1">
      <c r="A122" s="77">
        <v>900101</v>
      </c>
      <c r="B122" s="78" t="s">
        <v>194</v>
      </c>
      <c r="C122" s="13">
        <f>C119+C110+C67+C13</f>
        <v>1303655982</v>
      </c>
      <c r="D122" s="13">
        <f>D119+D110+D67+D13</f>
        <v>302027118.25</v>
      </c>
      <c r="E122" s="44">
        <f t="shared" si="5"/>
        <v>23.16770086742102</v>
      </c>
      <c r="F122" s="13">
        <f>F119+F110+F67+F13</f>
        <v>70571107</v>
      </c>
      <c r="G122" s="13">
        <f>G119+G110+G67+G13</f>
        <v>17263382.8</v>
      </c>
      <c r="H122" s="44">
        <f>G122/F122*100</f>
        <v>24.462394787147097</v>
      </c>
      <c r="I122" s="13">
        <f t="shared" si="10"/>
        <v>1374227089</v>
      </c>
      <c r="J122" s="13">
        <f t="shared" si="10"/>
        <v>319290501.05</v>
      </c>
      <c r="K122" s="44">
        <f t="shared" si="8"/>
        <v>23.234187683080957</v>
      </c>
      <c r="L122" s="104"/>
    </row>
    <row r="123" spans="1:12" s="10" customFormat="1" ht="15.75">
      <c r="A123" s="61">
        <v>40000000</v>
      </c>
      <c r="B123" s="70" t="s">
        <v>2</v>
      </c>
      <c r="C123" s="13">
        <f>C124</f>
        <v>1275789539</v>
      </c>
      <c r="D123" s="13">
        <f>D124</f>
        <v>521241386.71000004</v>
      </c>
      <c r="E123" s="44">
        <f t="shared" si="5"/>
        <v>40.8563772296302</v>
      </c>
      <c r="F123" s="13">
        <f>F124</f>
        <v>0</v>
      </c>
      <c r="G123" s="13"/>
      <c r="H123" s="44"/>
      <c r="I123" s="43">
        <f t="shared" si="6"/>
        <v>1275789539</v>
      </c>
      <c r="J123" s="43">
        <f t="shared" si="7"/>
        <v>521241386.71000004</v>
      </c>
      <c r="K123" s="44">
        <f t="shared" si="8"/>
        <v>40.8563772296302</v>
      </c>
      <c r="L123" s="104"/>
    </row>
    <row r="124" spans="1:12" s="11" customFormat="1" ht="15.75">
      <c r="A124" s="61">
        <v>41000000</v>
      </c>
      <c r="B124" s="62" t="s">
        <v>18</v>
      </c>
      <c r="C124" s="13">
        <f>C125</f>
        <v>1275789539</v>
      </c>
      <c r="D124" s="13">
        <f>D125</f>
        <v>521241386.71000004</v>
      </c>
      <c r="E124" s="44">
        <f t="shared" si="5"/>
        <v>40.8563772296302</v>
      </c>
      <c r="F124" s="13">
        <f>F125</f>
        <v>0</v>
      </c>
      <c r="G124" s="13"/>
      <c r="H124" s="44"/>
      <c r="I124" s="43">
        <f t="shared" si="6"/>
        <v>1275789539</v>
      </c>
      <c r="J124" s="43">
        <f t="shared" si="7"/>
        <v>521241386.71000004</v>
      </c>
      <c r="K124" s="44">
        <f t="shared" si="8"/>
        <v>40.8563772296302</v>
      </c>
      <c r="L124" s="104"/>
    </row>
    <row r="125" spans="1:12" s="11" customFormat="1" ht="15.75">
      <c r="A125" s="61">
        <v>41030000</v>
      </c>
      <c r="B125" s="62" t="s">
        <v>19</v>
      </c>
      <c r="C125" s="13">
        <f>C127+C128+C129+C133+C134+C135+C142+C158+C126+C162+C159+C141+C161+C136+C157</f>
        <v>1275789539</v>
      </c>
      <c r="D125" s="13">
        <f>D127+D128+D129+D133+D134+D135+D142+D158+D126+D162+D159+D141+D161+D136+D157</f>
        <v>521241386.71000004</v>
      </c>
      <c r="E125" s="44">
        <f t="shared" si="5"/>
        <v>40.8563772296302</v>
      </c>
      <c r="F125" s="13">
        <f>F142+F160</f>
        <v>0</v>
      </c>
      <c r="G125" s="13"/>
      <c r="H125" s="44"/>
      <c r="I125" s="43">
        <f t="shared" si="6"/>
        <v>1275789539</v>
      </c>
      <c r="J125" s="43">
        <f t="shared" si="7"/>
        <v>521241386.71000004</v>
      </c>
      <c r="K125" s="44">
        <f t="shared" si="8"/>
        <v>40.8563772296302</v>
      </c>
      <c r="L125" s="104"/>
    </row>
    <row r="126" spans="1:12" s="9" customFormat="1" ht="56.25" customHeight="1">
      <c r="A126" s="32">
        <v>41030300</v>
      </c>
      <c r="B126" s="71" t="s">
        <v>139</v>
      </c>
      <c r="C126" s="58">
        <f>22000</f>
        <v>22000</v>
      </c>
      <c r="D126" s="58">
        <v>9250</v>
      </c>
      <c r="E126" s="55">
        <f t="shared" si="5"/>
        <v>42.04545454545455</v>
      </c>
      <c r="F126" s="54"/>
      <c r="G126" s="54"/>
      <c r="H126" s="55"/>
      <c r="I126" s="56">
        <f t="shared" si="6"/>
        <v>22000</v>
      </c>
      <c r="J126" s="56">
        <f t="shared" si="7"/>
        <v>9250</v>
      </c>
      <c r="K126" s="55">
        <f t="shared" si="8"/>
        <v>42.04545454545455</v>
      </c>
      <c r="L126" s="104"/>
    </row>
    <row r="127" spans="1:12" s="9" customFormat="1" ht="99" customHeight="1">
      <c r="A127" s="32">
        <v>41030600</v>
      </c>
      <c r="B127" s="71" t="s">
        <v>134</v>
      </c>
      <c r="C127" s="54">
        <v>316704100</v>
      </c>
      <c r="D127" s="54">
        <v>71964739.19</v>
      </c>
      <c r="E127" s="55">
        <f t="shared" si="5"/>
        <v>22.72302101235822</v>
      </c>
      <c r="F127" s="54"/>
      <c r="G127" s="54"/>
      <c r="H127" s="55"/>
      <c r="I127" s="56">
        <f t="shared" si="6"/>
        <v>316704100</v>
      </c>
      <c r="J127" s="56">
        <f t="shared" si="7"/>
        <v>71964739.19</v>
      </c>
      <c r="K127" s="55">
        <f t="shared" si="8"/>
        <v>22.72302101235822</v>
      </c>
      <c r="L127" s="104"/>
    </row>
    <row r="128" spans="1:12" s="9" customFormat="1" ht="118.5" customHeight="1">
      <c r="A128" s="32">
        <v>41030800</v>
      </c>
      <c r="B128" s="71" t="s">
        <v>124</v>
      </c>
      <c r="C128" s="54">
        <f>266900900+195000000+25000000</f>
        <v>486900900</v>
      </c>
      <c r="D128" s="54">
        <v>335765416.37</v>
      </c>
      <c r="E128" s="55">
        <f t="shared" si="5"/>
        <v>68.95970337495783</v>
      </c>
      <c r="F128" s="54"/>
      <c r="G128" s="54"/>
      <c r="H128" s="55"/>
      <c r="I128" s="56">
        <f t="shared" si="6"/>
        <v>486900900</v>
      </c>
      <c r="J128" s="56">
        <f t="shared" si="7"/>
        <v>335765416.37</v>
      </c>
      <c r="K128" s="55">
        <f t="shared" si="8"/>
        <v>68.95970337495783</v>
      </c>
      <c r="L128" s="104"/>
    </row>
    <row r="129" spans="1:12" s="9" customFormat="1" ht="204.75" customHeight="1" hidden="1">
      <c r="A129" s="32">
        <v>41030900</v>
      </c>
      <c r="B129" s="71" t="s">
        <v>125</v>
      </c>
      <c r="C129" s="54">
        <f>C130+C131+C132</f>
        <v>0</v>
      </c>
      <c r="D129" s="54"/>
      <c r="E129" s="55" t="e">
        <f t="shared" si="5"/>
        <v>#DIV/0!</v>
      </c>
      <c r="F129" s="54"/>
      <c r="G129" s="54"/>
      <c r="H129" s="55"/>
      <c r="I129" s="56">
        <f t="shared" si="6"/>
        <v>0</v>
      </c>
      <c r="J129" s="56">
        <f t="shared" si="7"/>
        <v>0</v>
      </c>
      <c r="K129" s="55" t="e">
        <f t="shared" si="8"/>
        <v>#DIV/0!</v>
      </c>
      <c r="L129" s="104"/>
    </row>
    <row r="130" spans="1:12" s="9" customFormat="1" ht="16.5" customHeight="1" hidden="1">
      <c r="A130" s="94"/>
      <c r="B130" s="71" t="s">
        <v>128</v>
      </c>
      <c r="C130" s="54"/>
      <c r="D130" s="54"/>
      <c r="E130" s="55" t="e">
        <f t="shared" si="5"/>
        <v>#DIV/0!</v>
      </c>
      <c r="F130" s="54"/>
      <c r="G130" s="54"/>
      <c r="H130" s="55"/>
      <c r="I130" s="56">
        <f t="shared" si="6"/>
        <v>0</v>
      </c>
      <c r="J130" s="56">
        <f t="shared" si="7"/>
        <v>0</v>
      </c>
      <c r="K130" s="55" t="e">
        <f t="shared" si="8"/>
        <v>#DIV/0!</v>
      </c>
      <c r="L130" s="104"/>
    </row>
    <row r="131" spans="1:12" s="9" customFormat="1" ht="15" customHeight="1" hidden="1">
      <c r="A131" s="95"/>
      <c r="B131" s="71" t="s">
        <v>126</v>
      </c>
      <c r="C131" s="54"/>
      <c r="D131" s="54"/>
      <c r="E131" s="55" t="e">
        <f t="shared" si="5"/>
        <v>#DIV/0!</v>
      </c>
      <c r="F131" s="54"/>
      <c r="G131" s="54"/>
      <c r="H131" s="55"/>
      <c r="I131" s="56">
        <f t="shared" si="6"/>
        <v>0</v>
      </c>
      <c r="J131" s="56">
        <f t="shared" si="7"/>
        <v>0</v>
      </c>
      <c r="K131" s="55" t="e">
        <f t="shared" si="8"/>
        <v>#DIV/0!</v>
      </c>
      <c r="L131" s="104"/>
    </row>
    <row r="132" spans="1:12" s="9" customFormat="1" ht="11.25" customHeight="1" hidden="1">
      <c r="A132" s="96"/>
      <c r="B132" s="71" t="s">
        <v>127</v>
      </c>
      <c r="C132" s="54"/>
      <c r="D132" s="54"/>
      <c r="E132" s="55" t="e">
        <f t="shared" si="5"/>
        <v>#DIV/0!</v>
      </c>
      <c r="F132" s="54"/>
      <c r="G132" s="54"/>
      <c r="H132" s="55"/>
      <c r="I132" s="56">
        <f t="shared" si="6"/>
        <v>0</v>
      </c>
      <c r="J132" s="56">
        <f t="shared" si="7"/>
        <v>0</v>
      </c>
      <c r="K132" s="55" t="e">
        <f t="shared" si="8"/>
        <v>#DIV/0!</v>
      </c>
      <c r="L132" s="104"/>
    </row>
    <row r="133" spans="1:12" s="9" customFormat="1" ht="66" customHeight="1">
      <c r="A133" s="32">
        <v>41031000</v>
      </c>
      <c r="B133" s="71" t="s">
        <v>129</v>
      </c>
      <c r="C133" s="54">
        <v>313500</v>
      </c>
      <c r="D133" s="54">
        <v>26983.8</v>
      </c>
      <c r="E133" s="55">
        <f t="shared" si="5"/>
        <v>8.607272727272727</v>
      </c>
      <c r="F133" s="54"/>
      <c r="G133" s="54"/>
      <c r="H133" s="55"/>
      <c r="I133" s="56">
        <f t="shared" si="6"/>
        <v>313500</v>
      </c>
      <c r="J133" s="56">
        <f t="shared" si="7"/>
        <v>26983.8</v>
      </c>
      <c r="K133" s="55">
        <f t="shared" si="8"/>
        <v>8.607272727272727</v>
      </c>
      <c r="L133" s="104"/>
    </row>
    <row r="134" spans="1:12" s="9" customFormat="1" ht="31.5">
      <c r="A134" s="32">
        <v>41033900</v>
      </c>
      <c r="B134" s="71" t="s">
        <v>161</v>
      </c>
      <c r="C134" s="54">
        <v>224563900</v>
      </c>
      <c r="D134" s="54">
        <v>51856900</v>
      </c>
      <c r="E134" s="55">
        <f t="shared" si="5"/>
        <v>23.09226906016506</v>
      </c>
      <c r="F134" s="54"/>
      <c r="G134" s="54"/>
      <c r="H134" s="55"/>
      <c r="I134" s="56">
        <f t="shared" si="6"/>
        <v>224563900</v>
      </c>
      <c r="J134" s="56">
        <f t="shared" si="7"/>
        <v>51856900</v>
      </c>
      <c r="K134" s="55">
        <f t="shared" si="8"/>
        <v>23.09226906016506</v>
      </c>
      <c r="L134" s="104"/>
    </row>
    <row r="135" spans="1:12" s="9" customFormat="1" ht="31.5">
      <c r="A135" s="79">
        <v>41034200</v>
      </c>
      <c r="B135" s="71" t="s">
        <v>130</v>
      </c>
      <c r="C135" s="54">
        <v>225757500</v>
      </c>
      <c r="D135" s="54">
        <v>56419800</v>
      </c>
      <c r="E135" s="55">
        <f t="shared" si="5"/>
        <v>24.991329191721206</v>
      </c>
      <c r="F135" s="54"/>
      <c r="G135" s="54"/>
      <c r="H135" s="55"/>
      <c r="I135" s="56">
        <f t="shared" si="6"/>
        <v>225757500</v>
      </c>
      <c r="J135" s="56">
        <f t="shared" si="7"/>
        <v>56419800</v>
      </c>
      <c r="K135" s="55">
        <f t="shared" si="8"/>
        <v>24.991329191721206</v>
      </c>
      <c r="L135" s="104"/>
    </row>
    <row r="136" spans="1:12" s="23" customFormat="1" ht="61.5" customHeight="1">
      <c r="A136" s="79">
        <v>41034204</v>
      </c>
      <c r="B136" s="81" t="s">
        <v>165</v>
      </c>
      <c r="C136" s="58">
        <f>C137+C138+C139+C140</f>
        <v>17419856</v>
      </c>
      <c r="D136" s="58">
        <f>D137+D138+D139+D140</f>
        <v>4365221.13</v>
      </c>
      <c r="E136" s="55">
        <f t="shared" si="5"/>
        <v>25.058881830022017</v>
      </c>
      <c r="F136" s="58"/>
      <c r="G136" s="58"/>
      <c r="H136" s="55"/>
      <c r="I136" s="56">
        <f t="shared" si="6"/>
        <v>17419856</v>
      </c>
      <c r="J136" s="56">
        <f t="shared" si="7"/>
        <v>4365221.13</v>
      </c>
      <c r="K136" s="55">
        <f t="shared" si="8"/>
        <v>25.058881830022017</v>
      </c>
      <c r="L136" s="104">
        <v>8</v>
      </c>
    </row>
    <row r="137" spans="1:12" s="37" customFormat="1" ht="63">
      <c r="A137" s="82"/>
      <c r="B137" s="83" t="s">
        <v>135</v>
      </c>
      <c r="C137" s="46">
        <v>215072</v>
      </c>
      <c r="D137" s="46">
        <v>50877</v>
      </c>
      <c r="E137" s="47">
        <f t="shared" si="5"/>
        <v>23.655798988245795</v>
      </c>
      <c r="F137" s="46"/>
      <c r="G137" s="46"/>
      <c r="H137" s="47"/>
      <c r="I137" s="49">
        <f t="shared" si="6"/>
        <v>215072</v>
      </c>
      <c r="J137" s="49">
        <f t="shared" si="7"/>
        <v>50877</v>
      </c>
      <c r="K137" s="47">
        <f t="shared" si="8"/>
        <v>23.655798988245795</v>
      </c>
      <c r="L137" s="104"/>
    </row>
    <row r="138" spans="1:12" s="37" customFormat="1" ht="63">
      <c r="A138" s="99"/>
      <c r="B138" s="83" t="s">
        <v>166</v>
      </c>
      <c r="C138" s="46">
        <v>471219</v>
      </c>
      <c r="D138" s="46">
        <v>32192.13</v>
      </c>
      <c r="E138" s="47">
        <f t="shared" si="5"/>
        <v>6.831670624486703</v>
      </c>
      <c r="F138" s="46"/>
      <c r="G138" s="46"/>
      <c r="H138" s="47"/>
      <c r="I138" s="49">
        <f t="shared" si="6"/>
        <v>471219</v>
      </c>
      <c r="J138" s="49">
        <f t="shared" si="7"/>
        <v>32192.13</v>
      </c>
      <c r="K138" s="47">
        <f t="shared" si="8"/>
        <v>6.831670624486703</v>
      </c>
      <c r="L138" s="104"/>
    </row>
    <row r="139" spans="1:12" s="37" customFormat="1" ht="31.5">
      <c r="A139" s="99"/>
      <c r="B139" s="83" t="s">
        <v>141</v>
      </c>
      <c r="C139" s="46">
        <v>5312308</v>
      </c>
      <c r="D139" s="46">
        <v>1312410</v>
      </c>
      <c r="E139" s="47">
        <f t="shared" si="5"/>
        <v>24.70508110599009</v>
      </c>
      <c r="F139" s="46"/>
      <c r="G139" s="46"/>
      <c r="H139" s="47"/>
      <c r="I139" s="49">
        <f t="shared" si="6"/>
        <v>5312308</v>
      </c>
      <c r="J139" s="49">
        <f t="shared" si="7"/>
        <v>1312410</v>
      </c>
      <c r="K139" s="47">
        <f t="shared" si="8"/>
        <v>24.70508110599009</v>
      </c>
      <c r="L139" s="104"/>
    </row>
    <row r="140" spans="1:12" s="37" customFormat="1" ht="37.5" customHeight="1">
      <c r="A140" s="100"/>
      <c r="B140" s="84" t="s">
        <v>167</v>
      </c>
      <c r="C140" s="46">
        <v>11421257</v>
      </c>
      <c r="D140" s="46">
        <v>2969742</v>
      </c>
      <c r="E140" s="47">
        <f t="shared" si="5"/>
        <v>26.001884030803264</v>
      </c>
      <c r="F140" s="46"/>
      <c r="G140" s="46"/>
      <c r="H140" s="47"/>
      <c r="I140" s="49">
        <f t="shared" si="6"/>
        <v>11421257</v>
      </c>
      <c r="J140" s="49">
        <f t="shared" si="7"/>
        <v>2969742</v>
      </c>
      <c r="K140" s="47">
        <f t="shared" si="8"/>
        <v>26.001884030803264</v>
      </c>
      <c r="L140" s="104"/>
    </row>
    <row r="141" spans="1:12" s="9" customFormat="1" ht="45" customHeight="1" hidden="1">
      <c r="A141" s="80">
        <v>41034500</v>
      </c>
      <c r="B141" s="71" t="s">
        <v>148</v>
      </c>
      <c r="C141" s="54"/>
      <c r="D141" s="54"/>
      <c r="E141" s="55" t="e">
        <f t="shared" si="5"/>
        <v>#DIV/0!</v>
      </c>
      <c r="F141" s="54"/>
      <c r="G141" s="54"/>
      <c r="H141" s="55"/>
      <c r="I141" s="56">
        <f t="shared" si="6"/>
        <v>0</v>
      </c>
      <c r="J141" s="56">
        <f t="shared" si="7"/>
        <v>0</v>
      </c>
      <c r="K141" s="55" t="e">
        <f t="shared" si="8"/>
        <v>#DIV/0!</v>
      </c>
      <c r="L141" s="104"/>
    </row>
    <row r="142" spans="1:12" s="9" customFormat="1" ht="15" customHeight="1">
      <c r="A142" s="97">
        <v>41035000</v>
      </c>
      <c r="B142" s="71" t="s">
        <v>168</v>
      </c>
      <c r="C142" s="58">
        <f>C143+C144+C145+C146+C147+C148+C149+C150+C151+C154+C153+C152+C156</f>
        <v>1159337</v>
      </c>
      <c r="D142" s="58">
        <f>D143+D144+D145+D146+D147+D148+D149+D150+D151+D154+D153+D152+D156</f>
        <v>338837.42000000004</v>
      </c>
      <c r="E142" s="55">
        <f t="shared" si="5"/>
        <v>29.226827057188725</v>
      </c>
      <c r="F142" s="54">
        <f>F155+F156</f>
        <v>0</v>
      </c>
      <c r="G142" s="54"/>
      <c r="H142" s="55"/>
      <c r="I142" s="56">
        <f t="shared" si="6"/>
        <v>1159337</v>
      </c>
      <c r="J142" s="56">
        <f t="shared" si="7"/>
        <v>338837.42000000004</v>
      </c>
      <c r="K142" s="55">
        <f t="shared" si="8"/>
        <v>29.226827057188725</v>
      </c>
      <c r="L142" s="104"/>
    </row>
    <row r="143" spans="1:12" s="9" customFormat="1" ht="47.25" customHeight="1" hidden="1">
      <c r="A143" s="98"/>
      <c r="B143" s="71" t="s">
        <v>135</v>
      </c>
      <c r="C143" s="54"/>
      <c r="D143" s="54"/>
      <c r="E143" s="55" t="e">
        <f t="shared" si="5"/>
        <v>#DIV/0!</v>
      </c>
      <c r="F143" s="54"/>
      <c r="G143" s="54"/>
      <c r="H143" s="55"/>
      <c r="I143" s="56">
        <f t="shared" si="6"/>
        <v>0</v>
      </c>
      <c r="J143" s="56">
        <f t="shared" si="7"/>
        <v>0</v>
      </c>
      <c r="K143" s="55" t="e">
        <f t="shared" si="8"/>
        <v>#DIV/0!</v>
      </c>
      <c r="L143" s="104"/>
    </row>
    <row r="144" spans="1:12" s="9" customFormat="1" ht="51" customHeight="1" hidden="1">
      <c r="A144" s="98"/>
      <c r="B144" s="71" t="s">
        <v>136</v>
      </c>
      <c r="C144" s="54"/>
      <c r="D144" s="54"/>
      <c r="E144" s="55" t="e">
        <f t="shared" si="5"/>
        <v>#DIV/0!</v>
      </c>
      <c r="F144" s="54"/>
      <c r="G144" s="54"/>
      <c r="H144" s="55"/>
      <c r="I144" s="56">
        <f t="shared" si="6"/>
        <v>0</v>
      </c>
      <c r="J144" s="56">
        <f t="shared" si="7"/>
        <v>0</v>
      </c>
      <c r="K144" s="55" t="e">
        <f t="shared" si="8"/>
        <v>#DIV/0!</v>
      </c>
      <c r="L144" s="104"/>
    </row>
    <row r="145" spans="1:12" s="9" customFormat="1" ht="27" customHeight="1" hidden="1">
      <c r="A145" s="98"/>
      <c r="B145" s="71" t="s">
        <v>141</v>
      </c>
      <c r="C145" s="54"/>
      <c r="D145" s="54"/>
      <c r="E145" s="55" t="e">
        <f t="shared" si="5"/>
        <v>#DIV/0!</v>
      </c>
      <c r="F145" s="54"/>
      <c r="G145" s="54"/>
      <c r="H145" s="55"/>
      <c r="I145" s="56">
        <f t="shared" si="6"/>
        <v>0</v>
      </c>
      <c r="J145" s="56">
        <f t="shared" si="7"/>
        <v>0</v>
      </c>
      <c r="K145" s="55" t="e">
        <f t="shared" si="8"/>
        <v>#DIV/0!</v>
      </c>
      <c r="L145" s="104"/>
    </row>
    <row r="146" spans="1:12" s="34" customFormat="1" ht="80.25" customHeight="1">
      <c r="A146" s="98"/>
      <c r="B146" s="64" t="s">
        <v>169</v>
      </c>
      <c r="C146" s="48">
        <v>288000</v>
      </c>
      <c r="D146" s="48">
        <v>72000</v>
      </c>
      <c r="E146" s="47">
        <f aca="true" t="shared" si="11" ref="E146:E163">D146/C146*100</f>
        <v>25</v>
      </c>
      <c r="F146" s="48"/>
      <c r="G146" s="48"/>
      <c r="H146" s="47"/>
      <c r="I146" s="49">
        <f aca="true" t="shared" si="12" ref="I146:I164">C146+F146</f>
        <v>288000</v>
      </c>
      <c r="J146" s="49">
        <f aca="true" t="shared" si="13" ref="J146:J163">D146+G146</f>
        <v>72000</v>
      </c>
      <c r="K146" s="47">
        <f aca="true" t="shared" si="14" ref="K146:K163">J146/I146*100</f>
        <v>25</v>
      </c>
      <c r="L146" s="104"/>
    </row>
    <row r="147" spans="1:12" s="34" customFormat="1" ht="21" customHeight="1">
      <c r="A147" s="98"/>
      <c r="B147" s="64" t="s">
        <v>170</v>
      </c>
      <c r="C147" s="48">
        <v>5200</v>
      </c>
      <c r="D147" s="48">
        <v>84</v>
      </c>
      <c r="E147" s="47">
        <f t="shared" si="11"/>
        <v>1.6153846153846154</v>
      </c>
      <c r="F147" s="48"/>
      <c r="G147" s="48"/>
      <c r="H147" s="47"/>
      <c r="I147" s="49">
        <f t="shared" si="12"/>
        <v>5200</v>
      </c>
      <c r="J147" s="49">
        <f t="shared" si="13"/>
        <v>84</v>
      </c>
      <c r="K147" s="47">
        <f t="shared" si="14"/>
        <v>1.6153846153846154</v>
      </c>
      <c r="L147" s="104"/>
    </row>
    <row r="148" spans="1:12" s="34" customFormat="1" ht="44.25" customHeight="1">
      <c r="A148" s="98"/>
      <c r="B148" s="64" t="s">
        <v>171</v>
      </c>
      <c r="C148" s="48">
        <v>390000</v>
      </c>
      <c r="D148" s="48">
        <v>62463.73</v>
      </c>
      <c r="E148" s="47">
        <f t="shared" si="11"/>
        <v>16.016341025641026</v>
      </c>
      <c r="F148" s="48"/>
      <c r="G148" s="48"/>
      <c r="H148" s="47"/>
      <c r="I148" s="49">
        <f t="shared" si="12"/>
        <v>390000</v>
      </c>
      <c r="J148" s="49">
        <f t="shared" si="13"/>
        <v>62463.73</v>
      </c>
      <c r="K148" s="47">
        <f t="shared" si="14"/>
        <v>16.016341025641026</v>
      </c>
      <c r="L148" s="104"/>
    </row>
    <row r="149" spans="1:12" s="34" customFormat="1" ht="27.75" customHeight="1">
      <c r="A149" s="98"/>
      <c r="B149" s="64" t="s">
        <v>172</v>
      </c>
      <c r="C149" s="48">
        <v>196100</v>
      </c>
      <c r="D149" s="48">
        <v>30300.75</v>
      </c>
      <c r="E149" s="47">
        <f t="shared" si="11"/>
        <v>15.451682814890363</v>
      </c>
      <c r="F149" s="48"/>
      <c r="G149" s="48"/>
      <c r="H149" s="47"/>
      <c r="I149" s="49">
        <f t="shared" si="12"/>
        <v>196100</v>
      </c>
      <c r="J149" s="49">
        <f t="shared" si="13"/>
        <v>30300.75</v>
      </c>
      <c r="K149" s="47">
        <f t="shared" si="14"/>
        <v>15.451682814890363</v>
      </c>
      <c r="L149" s="104"/>
    </row>
    <row r="150" spans="1:12" s="34" customFormat="1" ht="27" customHeight="1" hidden="1">
      <c r="A150" s="98"/>
      <c r="B150" s="64" t="s">
        <v>140</v>
      </c>
      <c r="C150" s="48"/>
      <c r="D150" s="48"/>
      <c r="E150" s="47" t="e">
        <f t="shared" si="11"/>
        <v>#DIV/0!</v>
      </c>
      <c r="F150" s="48"/>
      <c r="G150" s="48"/>
      <c r="H150" s="47"/>
      <c r="I150" s="49">
        <f t="shared" si="12"/>
        <v>0</v>
      </c>
      <c r="J150" s="49">
        <f t="shared" si="13"/>
        <v>0</v>
      </c>
      <c r="K150" s="47" t="e">
        <f t="shared" si="14"/>
        <v>#DIV/0!</v>
      </c>
      <c r="L150" s="104"/>
    </row>
    <row r="151" spans="1:12" s="34" customFormat="1" ht="66" customHeight="1">
      <c r="A151" s="98"/>
      <c r="B151" s="64" t="s">
        <v>173</v>
      </c>
      <c r="C151" s="48">
        <v>176637</v>
      </c>
      <c r="D151" s="48">
        <v>84063.37</v>
      </c>
      <c r="E151" s="47">
        <f t="shared" si="11"/>
        <v>47.59103132412801</v>
      </c>
      <c r="F151" s="48"/>
      <c r="G151" s="48"/>
      <c r="H151" s="47"/>
      <c r="I151" s="49">
        <f t="shared" si="12"/>
        <v>176637</v>
      </c>
      <c r="J151" s="49">
        <f t="shared" si="13"/>
        <v>84063.37</v>
      </c>
      <c r="K151" s="47">
        <f t="shared" si="14"/>
        <v>47.59103132412801</v>
      </c>
      <c r="L151" s="104"/>
    </row>
    <row r="152" spans="1:12" s="34" customFormat="1" ht="114.75" customHeight="1">
      <c r="A152" s="98"/>
      <c r="B152" s="64" t="s">
        <v>174</v>
      </c>
      <c r="C152" s="48">
        <f>68400</f>
        <v>68400</v>
      </c>
      <c r="D152" s="48">
        <v>65425.78</v>
      </c>
      <c r="E152" s="47">
        <f t="shared" si="11"/>
        <v>95.65172514619883</v>
      </c>
      <c r="F152" s="48"/>
      <c r="G152" s="48"/>
      <c r="H152" s="47"/>
      <c r="I152" s="49">
        <f t="shared" si="12"/>
        <v>68400</v>
      </c>
      <c r="J152" s="49">
        <f t="shared" si="13"/>
        <v>65425.78</v>
      </c>
      <c r="K152" s="47">
        <f t="shared" si="14"/>
        <v>95.65172514619883</v>
      </c>
      <c r="L152" s="104"/>
    </row>
    <row r="153" spans="1:12" s="34" customFormat="1" ht="53.25" customHeight="1">
      <c r="A153" s="98"/>
      <c r="B153" s="64" t="s">
        <v>164</v>
      </c>
      <c r="C153" s="46">
        <v>35000</v>
      </c>
      <c r="D153" s="46">
        <v>24499.79</v>
      </c>
      <c r="E153" s="47">
        <f t="shared" si="11"/>
        <v>69.9994</v>
      </c>
      <c r="F153" s="48"/>
      <c r="G153" s="48"/>
      <c r="H153" s="47"/>
      <c r="I153" s="49">
        <f t="shared" si="12"/>
        <v>35000</v>
      </c>
      <c r="J153" s="49">
        <f t="shared" si="13"/>
        <v>24499.79</v>
      </c>
      <c r="K153" s="47">
        <f t="shared" si="14"/>
        <v>69.9994</v>
      </c>
      <c r="L153" s="104"/>
    </row>
    <row r="154" spans="1:12" s="9" customFormat="1" ht="63.75" customHeight="1" hidden="1">
      <c r="A154" s="98"/>
      <c r="B154" s="71" t="s">
        <v>144</v>
      </c>
      <c r="C154" s="54"/>
      <c r="D154" s="54"/>
      <c r="E154" s="55" t="e">
        <f t="shared" si="11"/>
        <v>#DIV/0!</v>
      </c>
      <c r="F154" s="54"/>
      <c r="G154" s="54"/>
      <c r="H154" s="55"/>
      <c r="I154" s="56">
        <f t="shared" si="12"/>
        <v>0</v>
      </c>
      <c r="J154" s="56">
        <f t="shared" si="13"/>
        <v>0</v>
      </c>
      <c r="K154" s="55" t="e">
        <f t="shared" si="14"/>
        <v>#DIV/0!</v>
      </c>
      <c r="L154" s="104"/>
    </row>
    <row r="155" spans="1:12" s="9" customFormat="1" ht="18.75" customHeight="1" hidden="1">
      <c r="A155" s="98"/>
      <c r="B155" s="71" t="s">
        <v>142</v>
      </c>
      <c r="C155" s="54"/>
      <c r="D155" s="54"/>
      <c r="E155" s="55" t="e">
        <f t="shared" si="11"/>
        <v>#DIV/0!</v>
      </c>
      <c r="F155" s="54"/>
      <c r="G155" s="54"/>
      <c r="H155" s="55"/>
      <c r="I155" s="56">
        <f t="shared" si="12"/>
        <v>0</v>
      </c>
      <c r="J155" s="56">
        <f t="shared" si="13"/>
        <v>0</v>
      </c>
      <c r="K155" s="55" t="e">
        <f t="shared" si="14"/>
        <v>#DIV/0!</v>
      </c>
      <c r="L155" s="104"/>
    </row>
    <row r="156" spans="1:12" s="9" customFormat="1" ht="102.75" customHeight="1" hidden="1">
      <c r="A156" s="98"/>
      <c r="B156" s="71"/>
      <c r="C156" s="54"/>
      <c r="D156" s="54"/>
      <c r="E156" s="55" t="e">
        <f t="shared" si="11"/>
        <v>#DIV/0!</v>
      </c>
      <c r="F156" s="54"/>
      <c r="G156" s="54"/>
      <c r="H156" s="55"/>
      <c r="I156" s="56">
        <f t="shared" si="12"/>
        <v>0</v>
      </c>
      <c r="J156" s="56">
        <f t="shared" si="13"/>
        <v>0</v>
      </c>
      <c r="K156" s="55" t="e">
        <f t="shared" si="14"/>
        <v>#DIV/0!</v>
      </c>
      <c r="L156" s="104"/>
    </row>
    <row r="157" spans="1:12" s="9" customFormat="1" ht="54.75" customHeight="1">
      <c r="A157" s="85">
        <v>41035400</v>
      </c>
      <c r="B157" s="86" t="s">
        <v>162</v>
      </c>
      <c r="C157" s="58">
        <f>533346</f>
        <v>533346</v>
      </c>
      <c r="D157" s="58">
        <v>96984</v>
      </c>
      <c r="E157" s="55">
        <f t="shared" si="11"/>
        <v>18.18406812838195</v>
      </c>
      <c r="F157" s="58"/>
      <c r="G157" s="58"/>
      <c r="H157" s="55"/>
      <c r="I157" s="56">
        <f t="shared" si="12"/>
        <v>533346</v>
      </c>
      <c r="J157" s="56">
        <f t="shared" si="13"/>
        <v>96984</v>
      </c>
      <c r="K157" s="55">
        <f t="shared" si="14"/>
        <v>18.18406812838195</v>
      </c>
      <c r="L157" s="104"/>
    </row>
    <row r="158" spans="1:12" s="9" customFormat="1" ht="179.25" customHeight="1">
      <c r="A158" s="32">
        <v>41035800</v>
      </c>
      <c r="B158" s="86" t="s">
        <v>163</v>
      </c>
      <c r="C158" s="54">
        <v>2415100</v>
      </c>
      <c r="D158" s="54">
        <v>397254.8</v>
      </c>
      <c r="E158" s="55">
        <f t="shared" si="11"/>
        <v>16.44879301064138</v>
      </c>
      <c r="F158" s="54"/>
      <c r="G158" s="54"/>
      <c r="H158" s="55"/>
      <c r="I158" s="56">
        <f t="shared" si="12"/>
        <v>2415100</v>
      </c>
      <c r="J158" s="56">
        <f t="shared" si="13"/>
        <v>397254.8</v>
      </c>
      <c r="K158" s="55">
        <f t="shared" si="14"/>
        <v>16.44879301064138</v>
      </c>
      <c r="L158" s="101">
        <v>9</v>
      </c>
    </row>
    <row r="159" spans="1:12" s="9" customFormat="1" ht="98.25" customHeight="1" hidden="1">
      <c r="A159" s="32">
        <v>41036100</v>
      </c>
      <c r="B159" s="71" t="s">
        <v>146</v>
      </c>
      <c r="C159" s="54"/>
      <c r="D159" s="54"/>
      <c r="E159" s="55" t="e">
        <f t="shared" si="11"/>
        <v>#DIV/0!</v>
      </c>
      <c r="F159" s="54"/>
      <c r="G159" s="54"/>
      <c r="H159" s="55" t="e">
        <f>G159/F159*100</f>
        <v>#DIV/0!</v>
      </c>
      <c r="I159" s="56">
        <f t="shared" si="12"/>
        <v>0</v>
      </c>
      <c r="J159" s="56">
        <f t="shared" si="13"/>
        <v>0</v>
      </c>
      <c r="K159" s="55" t="e">
        <f t="shared" si="14"/>
        <v>#DIV/0!</v>
      </c>
      <c r="L159" s="101"/>
    </row>
    <row r="160" spans="1:12" s="9" customFormat="1" ht="203.25" customHeight="1" hidden="1">
      <c r="A160" s="32">
        <v>41036600</v>
      </c>
      <c r="B160" s="71" t="s">
        <v>145</v>
      </c>
      <c r="C160" s="54"/>
      <c r="D160" s="54"/>
      <c r="E160" s="55" t="e">
        <f t="shared" si="11"/>
        <v>#DIV/0!</v>
      </c>
      <c r="F160" s="54"/>
      <c r="G160" s="54"/>
      <c r="H160" s="55" t="e">
        <f>G160/F160*100</f>
        <v>#DIV/0!</v>
      </c>
      <c r="I160" s="56">
        <f t="shared" si="12"/>
        <v>0</v>
      </c>
      <c r="J160" s="56">
        <f t="shared" si="13"/>
        <v>0</v>
      </c>
      <c r="K160" s="55" t="e">
        <f t="shared" si="14"/>
        <v>#DIV/0!</v>
      </c>
      <c r="L160" s="101"/>
    </row>
    <row r="161" spans="1:12" s="9" customFormat="1" ht="48" customHeight="1" hidden="1">
      <c r="A161" s="32">
        <v>41037000</v>
      </c>
      <c r="B161" s="71" t="s">
        <v>152</v>
      </c>
      <c r="C161" s="54"/>
      <c r="D161" s="54"/>
      <c r="E161" s="55" t="e">
        <f t="shared" si="11"/>
        <v>#DIV/0!</v>
      </c>
      <c r="F161" s="54"/>
      <c r="G161" s="54"/>
      <c r="H161" s="55" t="e">
        <f>G161/F161*100</f>
        <v>#DIV/0!</v>
      </c>
      <c r="I161" s="56">
        <f t="shared" si="12"/>
        <v>0</v>
      </c>
      <c r="J161" s="56">
        <f t="shared" si="13"/>
        <v>0</v>
      </c>
      <c r="K161" s="55" t="e">
        <f t="shared" si="14"/>
        <v>#DIV/0!</v>
      </c>
      <c r="L161" s="101"/>
    </row>
    <row r="162" spans="1:12" s="9" customFormat="1" ht="9.75" customHeight="1" hidden="1">
      <c r="A162" s="32">
        <v>41039700</v>
      </c>
      <c r="B162" s="71" t="s">
        <v>143</v>
      </c>
      <c r="C162" s="54"/>
      <c r="D162" s="54"/>
      <c r="E162" s="55" t="e">
        <f t="shared" si="11"/>
        <v>#DIV/0!</v>
      </c>
      <c r="F162" s="54"/>
      <c r="G162" s="54"/>
      <c r="H162" s="55" t="e">
        <f>G162/F162*100</f>
        <v>#DIV/0!</v>
      </c>
      <c r="I162" s="56">
        <f t="shared" si="12"/>
        <v>0</v>
      </c>
      <c r="J162" s="56">
        <f t="shared" si="13"/>
        <v>0</v>
      </c>
      <c r="K162" s="55" t="e">
        <f t="shared" si="14"/>
        <v>#DIV/0!</v>
      </c>
      <c r="L162" s="101"/>
    </row>
    <row r="163" spans="1:12" s="14" customFormat="1" ht="15.75">
      <c r="A163" s="32"/>
      <c r="B163" s="12" t="s">
        <v>20</v>
      </c>
      <c r="C163" s="13">
        <f>C122+C123</f>
        <v>2579445521</v>
      </c>
      <c r="D163" s="13">
        <f>D122+D123</f>
        <v>823268504.96</v>
      </c>
      <c r="E163" s="44">
        <f t="shared" si="11"/>
        <v>31.916491286888476</v>
      </c>
      <c r="F163" s="13">
        <f>F122+F123</f>
        <v>70571107</v>
      </c>
      <c r="G163" s="13">
        <f>G122+G123</f>
        <v>17263382.8</v>
      </c>
      <c r="H163" s="44">
        <f>G163/F163*100</f>
        <v>24.462394787147097</v>
      </c>
      <c r="I163" s="43">
        <f t="shared" si="12"/>
        <v>2650016628</v>
      </c>
      <c r="J163" s="43">
        <f t="shared" si="13"/>
        <v>840531887.76</v>
      </c>
      <c r="K163" s="44">
        <f t="shared" si="14"/>
        <v>31.71798542239185</v>
      </c>
      <c r="L163" s="101"/>
    </row>
    <row r="164" spans="1:12" s="14" customFormat="1" ht="31.5">
      <c r="A164" s="87"/>
      <c r="B164" s="88" t="s">
        <v>195</v>
      </c>
      <c r="C164" s="54">
        <v>200831</v>
      </c>
      <c r="D164" s="13"/>
      <c r="E164" s="13"/>
      <c r="F164" s="13"/>
      <c r="G164" s="13"/>
      <c r="H164" s="13"/>
      <c r="I164" s="56">
        <f t="shared" si="12"/>
        <v>200831</v>
      </c>
      <c r="J164" s="13"/>
      <c r="K164" s="13"/>
      <c r="L164" s="101"/>
    </row>
    <row r="165" spans="1:12" s="14" customFormat="1" ht="15.75" customHeight="1" hidden="1">
      <c r="A165" s="15"/>
      <c r="B165" s="16"/>
      <c r="C165" s="17"/>
      <c r="D165" s="17"/>
      <c r="E165" s="17"/>
      <c r="F165" s="17"/>
      <c r="G165" s="17"/>
      <c r="H165" s="17"/>
      <c r="I165" s="17"/>
      <c r="J165" s="17"/>
      <c r="K165" s="17"/>
      <c r="L165" s="101"/>
    </row>
    <row r="166" spans="1:12" s="14" customFormat="1" ht="15.75" customHeight="1">
      <c r="A166" s="15"/>
      <c r="B166" s="16"/>
      <c r="C166" s="17"/>
      <c r="D166" s="17"/>
      <c r="E166" s="17"/>
      <c r="F166" s="17"/>
      <c r="G166" s="17"/>
      <c r="H166" s="17"/>
      <c r="I166" s="17"/>
      <c r="J166" s="17"/>
      <c r="K166" s="17"/>
      <c r="L166" s="101"/>
    </row>
    <row r="167" spans="1:12" s="14" customFormat="1" ht="15.75" customHeight="1" hidden="1">
      <c r="A167" s="15"/>
      <c r="B167" s="16"/>
      <c r="C167" s="17"/>
      <c r="D167" s="17"/>
      <c r="E167" s="17"/>
      <c r="F167" s="17"/>
      <c r="G167" s="17"/>
      <c r="H167" s="17"/>
      <c r="I167" s="17"/>
      <c r="J167" s="17"/>
      <c r="K167" s="17"/>
      <c r="L167" s="101"/>
    </row>
    <row r="168" spans="1:12" s="14" customFormat="1" ht="15.75" customHeight="1">
      <c r="A168" s="15"/>
      <c r="B168" s="16"/>
      <c r="C168" s="17"/>
      <c r="D168" s="17"/>
      <c r="E168" s="17"/>
      <c r="F168" s="17"/>
      <c r="G168" s="17"/>
      <c r="H168" s="17"/>
      <c r="I168" s="17"/>
      <c r="J168" s="17"/>
      <c r="K168" s="17"/>
      <c r="L168" s="101"/>
    </row>
    <row r="169" spans="1:12" s="14" customFormat="1" ht="15.75" customHeight="1">
      <c r="A169" s="15"/>
      <c r="B169" s="16"/>
      <c r="C169" s="17"/>
      <c r="D169" s="17"/>
      <c r="E169" s="17"/>
      <c r="F169" s="17"/>
      <c r="G169" s="17"/>
      <c r="H169" s="17"/>
      <c r="I169" s="17"/>
      <c r="J169" s="17"/>
      <c r="K169" s="17"/>
      <c r="L169" s="101"/>
    </row>
    <row r="170" spans="1:12" s="14" customFormat="1" ht="15.75" customHeight="1">
      <c r="A170" s="15"/>
      <c r="B170" s="16"/>
      <c r="C170" s="17"/>
      <c r="D170" s="17"/>
      <c r="E170" s="17"/>
      <c r="F170" s="17"/>
      <c r="G170" s="17"/>
      <c r="H170" s="17"/>
      <c r="I170" s="17"/>
      <c r="J170" s="17"/>
      <c r="K170" s="17"/>
      <c r="L170" s="101"/>
    </row>
    <row r="171" spans="1:12" s="14" customFormat="1" ht="15.75" customHeight="1">
      <c r="A171" s="15"/>
      <c r="B171" s="16"/>
      <c r="C171" s="17"/>
      <c r="D171" s="17"/>
      <c r="E171" s="17"/>
      <c r="F171" s="17"/>
      <c r="G171" s="17"/>
      <c r="H171" s="17"/>
      <c r="I171" s="17"/>
      <c r="J171" s="17"/>
      <c r="K171" s="17"/>
      <c r="L171" s="101"/>
    </row>
    <row r="172" spans="1:12" s="14" customFormat="1" ht="15.75" customHeight="1">
      <c r="A172" s="15"/>
      <c r="B172" s="16"/>
      <c r="C172" s="17"/>
      <c r="D172" s="17"/>
      <c r="E172" s="17"/>
      <c r="F172" s="17"/>
      <c r="G172" s="17"/>
      <c r="H172" s="17"/>
      <c r="I172" s="17"/>
      <c r="J172" s="17"/>
      <c r="K172" s="17"/>
      <c r="L172" s="101"/>
    </row>
    <row r="173" spans="3:12" ht="16.5" customHeight="1">
      <c r="C173" s="18"/>
      <c r="D173" s="18"/>
      <c r="E173" s="18"/>
      <c r="L173" s="101"/>
    </row>
    <row r="174" spans="1:12" s="42" customFormat="1" ht="27" customHeight="1">
      <c r="A174" s="40" t="s">
        <v>199</v>
      </c>
      <c r="B174" s="41"/>
      <c r="D174" s="41"/>
      <c r="E174" s="41"/>
      <c r="F174" s="41"/>
      <c r="G174" s="41"/>
      <c r="H174" s="41"/>
      <c r="I174" s="91" t="s">
        <v>200</v>
      </c>
      <c r="J174" s="91"/>
      <c r="K174" s="91"/>
      <c r="L174" s="101"/>
    </row>
    <row r="175" spans="2:12" s="19" customFormat="1" ht="10.5" customHeight="1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101"/>
    </row>
    <row r="176" spans="2:12" s="19" customFormat="1" ht="16.5" customHeight="1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101"/>
    </row>
    <row r="177" spans="1:12" s="19" customFormat="1" ht="20.2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101"/>
    </row>
    <row r="178" spans="1:12" s="19" customFormat="1" ht="20.2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101"/>
    </row>
    <row r="179" spans="1:12" s="19" customFormat="1" ht="15" customHeight="1">
      <c r="A179" s="93"/>
      <c r="B179" s="93"/>
      <c r="C179" s="20"/>
      <c r="D179" s="20"/>
      <c r="E179" s="20"/>
      <c r="F179" s="20"/>
      <c r="G179" s="20"/>
      <c r="H179" s="20"/>
      <c r="I179" s="20"/>
      <c r="J179" s="20"/>
      <c r="K179" s="20"/>
      <c r="L179" s="101"/>
    </row>
    <row r="180" spans="1:12" s="22" customFormat="1" ht="20.25" customHeight="1">
      <c r="A180" s="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101"/>
    </row>
    <row r="181" spans="1:12" s="22" customFormat="1" ht="20.25" customHeight="1">
      <c r="A181" s="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101"/>
    </row>
    <row r="182" spans="1:12" s="22" customFormat="1" ht="20.25" customHeight="1">
      <c r="A182" s="1"/>
      <c r="B182" s="21"/>
      <c r="C182" s="21"/>
      <c r="D182" s="38"/>
      <c r="E182" s="21"/>
      <c r="F182" s="21"/>
      <c r="G182" s="21"/>
      <c r="H182" s="21"/>
      <c r="I182" s="21"/>
      <c r="J182" s="21"/>
      <c r="K182" s="21"/>
      <c r="L182" s="101"/>
    </row>
    <row r="183" spans="1:12" s="22" customFormat="1" ht="20.25" customHeight="1">
      <c r="A183" s="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101"/>
    </row>
    <row r="184" ht="15" customHeight="1">
      <c r="L184" s="101"/>
    </row>
    <row r="185" ht="15" customHeight="1">
      <c r="L185" s="101"/>
    </row>
    <row r="186" ht="15" customHeight="1">
      <c r="L186" s="101"/>
    </row>
    <row r="187" ht="15" customHeight="1">
      <c r="L187" s="101"/>
    </row>
    <row r="188" ht="15" customHeight="1">
      <c r="L188" s="101"/>
    </row>
    <row r="189" ht="15" customHeight="1">
      <c r="L189" s="101"/>
    </row>
    <row r="190" ht="15" customHeight="1">
      <c r="L190" s="101"/>
    </row>
    <row r="191" ht="15" customHeight="1">
      <c r="L191" s="101"/>
    </row>
    <row r="192" ht="15" customHeight="1">
      <c r="L192" s="101"/>
    </row>
    <row r="193" ht="15" customHeight="1"/>
    <row r="194" ht="15" customHeight="1"/>
  </sheetData>
  <sheetProtection/>
  <mergeCells count="20">
    <mergeCell ref="L114:L135"/>
    <mergeCell ref="L136:L157"/>
    <mergeCell ref="L4:L24"/>
    <mergeCell ref="L69:L87"/>
    <mergeCell ref="L89:L113"/>
    <mergeCell ref="L158:L192"/>
    <mergeCell ref="I2:L2"/>
    <mergeCell ref="I3:L3"/>
    <mergeCell ref="L25:L49"/>
    <mergeCell ref="L50:L68"/>
    <mergeCell ref="A8:K8"/>
    <mergeCell ref="A10:A11"/>
    <mergeCell ref="B10:B11"/>
    <mergeCell ref="C10:E10"/>
    <mergeCell ref="F10:H10"/>
    <mergeCell ref="I10:K10"/>
    <mergeCell ref="A179:B179"/>
    <mergeCell ref="A130:A132"/>
    <mergeCell ref="A142:A156"/>
    <mergeCell ref="A138:A140"/>
  </mergeCells>
  <printOptions horizontalCentered="1"/>
  <pageMargins left="0.5511811023622047" right="0.1968503937007874" top="0.8661417322834646" bottom="0.5905511811023623" header="0.6692913385826772" footer="0.4724409448818898"/>
  <pageSetup fitToHeight="19" fitToWidth="1" horizontalDpi="600" verticalDpi="600" orientation="landscape" paperSize="9" scale="60" r:id="rId1"/>
  <headerFooter alignWithMargins="0">
    <oddHeader>&amp;R&amp;16Продовження додатку 1</oddHeader>
  </headerFooter>
  <rowBreaks count="1" manualBreakCount="1">
    <brk id="14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2017-04-24T07:13:01Z</cp:lastPrinted>
  <dcterms:created xsi:type="dcterms:W3CDTF">2014-01-17T10:52:16Z</dcterms:created>
  <dcterms:modified xsi:type="dcterms:W3CDTF">2017-04-24T07:13:02Z</dcterms:modified>
  <cp:category/>
  <cp:version/>
  <cp:contentType/>
  <cp:contentStatus/>
</cp:coreProperties>
</file>