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1'!$A$1:$P$54</definedName>
    <definedName name="_xlnm.Print_Area" localSheetId="1">'додаток 2'!$A$1:$Q$73</definedName>
    <definedName name="_xlnm.Print_Area" localSheetId="2">'додаток 3'!$A$1:$P$42</definedName>
  </definedNames>
  <calcPr fullCalcOnLoad="1"/>
</workbook>
</file>

<file path=xl/sharedStrings.xml><?xml version="1.0" encoding="utf-8"?>
<sst xmlns="http://schemas.openxmlformats.org/spreadsheetml/2006/main" count="304" uniqueCount="98">
  <si>
    <t xml:space="preserve">       Додаток 1</t>
  </si>
  <si>
    <t>до рішення виконавчого комітету</t>
  </si>
  <si>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</si>
  <si>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</si>
  <si>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</si>
  <si>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</si>
  <si>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</si>
  <si>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</si>
  <si>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</si>
  <si>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</si>
  <si>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</si>
  <si>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</si>
  <si>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</si>
  <si>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</si>
  <si>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</si>
  <si>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</si>
  <si>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</si>
  <si>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</si>
  <si>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</si>
  <si>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 xml:space="preserve">КУ "Сумська міська клінічна лікарня №1" </t>
  </si>
  <si>
    <t>в т.ч. без орендарів</t>
  </si>
  <si>
    <t>2.</t>
  </si>
  <si>
    <t xml:space="preserve">КУ "Сумська міська клінічна лікарня №4" </t>
  </si>
  <si>
    <t>спеціальний фонд</t>
  </si>
  <si>
    <t>3.</t>
  </si>
  <si>
    <t xml:space="preserve">КУ "Сумська міська клінічна лікарня №5" </t>
  </si>
  <si>
    <t>ТОВ "Сумитеплоенерго"</t>
  </si>
  <si>
    <t>Разом, з них:</t>
  </si>
  <si>
    <t>4.</t>
  </si>
  <si>
    <t>Разом лікарні</t>
  </si>
  <si>
    <t>5.</t>
  </si>
  <si>
    <t>7.</t>
  </si>
  <si>
    <t>8.</t>
  </si>
  <si>
    <t xml:space="preserve">Централізована бухгалтерія </t>
  </si>
  <si>
    <t>Всього</t>
  </si>
  <si>
    <t xml:space="preserve">Інформаційно-аналітичний центр медичної статистики </t>
  </si>
  <si>
    <t xml:space="preserve">Органи місцевого самоврядування </t>
  </si>
  <si>
    <t>Додаток 2</t>
  </si>
  <si>
    <t>куб.м.</t>
  </si>
  <si>
    <t>Назва ЛПЗ</t>
  </si>
  <si>
    <t>КУ "Сумська міська клінічна лікарня №1"</t>
  </si>
  <si>
    <t>в т.ч.без орендарів</t>
  </si>
  <si>
    <t>КУ "Сумська міська клінічна лікарня №4"</t>
  </si>
  <si>
    <t>КУ "Сумська міська клінічна лікарня №5"</t>
  </si>
  <si>
    <t xml:space="preserve">Разом   лікарні      </t>
  </si>
  <si>
    <t xml:space="preserve">Разом         </t>
  </si>
  <si>
    <t>кВат/год</t>
  </si>
  <si>
    <t>КУ "Сумська міська клінічна дитяча лікарня Святої Зінаїди"</t>
  </si>
  <si>
    <t>Спеціальнй фонд</t>
  </si>
  <si>
    <t>Спецільний фонд</t>
  </si>
  <si>
    <t>Продовження додатку</t>
  </si>
  <si>
    <t>9.</t>
  </si>
  <si>
    <t>№з/п</t>
  </si>
  <si>
    <t>10.</t>
  </si>
  <si>
    <t>11.</t>
  </si>
  <si>
    <t xml:space="preserve">КУ "Сумська міська клінічна дитяча лікарня Святої Зінаїди"  </t>
  </si>
  <si>
    <t>Органи місцевого самоврядування</t>
  </si>
  <si>
    <t>КУ "Сумська міська дитяча клінічна  лікарня Святої Зінаїди"</t>
  </si>
  <si>
    <t>2015 рік</t>
  </si>
  <si>
    <t>КЗ "Центр первинної медико-санітарної допомги №3              м. Суми"</t>
  </si>
  <si>
    <t>КЗ "Центр первинної медико-санітарної допомги №3 м. Суми"</t>
  </si>
  <si>
    <t>Постачальник</t>
  </si>
  <si>
    <t>КП "Міськводоканал"</t>
  </si>
  <si>
    <t>у т.ч.без орендарів</t>
  </si>
  <si>
    <t>водовідведення разом,</t>
  </si>
  <si>
    <t xml:space="preserve"> споживання холодної води</t>
  </si>
  <si>
    <t xml:space="preserve"> споживання гарячої води води</t>
  </si>
  <si>
    <t xml:space="preserve"> споживання гарячої води </t>
  </si>
  <si>
    <t xml:space="preserve">Разом   (водовідведення)     </t>
  </si>
  <si>
    <t xml:space="preserve">КУ "Сумська міська клінічна стоматологічна поліклініка" </t>
  </si>
  <si>
    <t>12.</t>
  </si>
  <si>
    <t>водовідведення, разом</t>
  </si>
  <si>
    <t>КУ "Сумська міська клінічна стоматологічна поліклініка"</t>
  </si>
  <si>
    <t xml:space="preserve"> </t>
  </si>
  <si>
    <t>Додаток 3</t>
  </si>
  <si>
    <t>13.</t>
  </si>
  <si>
    <t>2016 рік</t>
  </si>
  <si>
    <t>6.</t>
  </si>
  <si>
    <t>у т.ч. без орендарів</t>
  </si>
  <si>
    <t xml:space="preserve"> без орендарів, у т.ч.:</t>
  </si>
  <si>
    <t xml:space="preserve"> без орендарів,   у т.ч.:</t>
  </si>
  <si>
    <t xml:space="preserve"> Разом по  лікарням (водовідведення)     </t>
  </si>
  <si>
    <t>№/зп</t>
  </si>
  <si>
    <t xml:space="preserve"> Дирекція "Котельня Північного промвузла ПАТ "Сумське НВО" </t>
  </si>
  <si>
    <t>2017 рік</t>
  </si>
  <si>
    <t xml:space="preserve">       споживання електричної енергії по установах та закладах відділу охорони здоров'я Сумської міської ради на 2017 рік</t>
  </si>
  <si>
    <t xml:space="preserve">  споживання водопостачання та водовідведення по установах та закладах відділу охорони здоров'я Сумської міської ради на 2017 рік</t>
  </si>
  <si>
    <t>споживання теплової енергії по установах та закладах відділу охорони здоров'я Сумської міської ради на 2017 рік</t>
  </si>
  <si>
    <t xml:space="preserve">КУ "Сумський міський клінічний пологовий будинок  Пресвятої Діви Марії"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</si>
  <si>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</si>
  <si>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КУ "Сумський міський клінічний пологовий будинок Пресвятої Діви Марії" </t>
  </si>
  <si>
    <t>КУ "Сумська міська клінічна поліклініка №6"</t>
  </si>
  <si>
    <t xml:space="preserve">від                                   №  </t>
  </si>
  <si>
    <t xml:space="preserve">від              №   </t>
  </si>
  <si>
    <t xml:space="preserve">від                     № </t>
  </si>
  <si>
    <t>В.о. начальника відділу</t>
  </si>
  <si>
    <t>Н.Б. Кіпенко</t>
  </si>
  <si>
    <t>Н.Б. кіпенко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</si>
</sst>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#,##0.000"/>
    <numFmt numFmtId="202" formatCode="#,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9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0" fillId="0" borderId="0">
      <alignment/>
      <protection/>
    </xf>
    <xf numFmtId="0" fontId="22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4" fillId="32" borderId="0" xfId="0" applyFont="1" applyFill="1" applyBorder="1" applyAlignment="1">
      <alignment wrapText="1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0" fillId="32" borderId="0" xfId="0" applyFill="1" applyAlignment="1">
      <alignment/>
    </xf>
    <xf numFmtId="0" fontId="16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7" fillId="32" borderId="0" xfId="0" applyFont="1" applyFill="1" applyBorder="1" applyAlignment="1">
      <alignment horizontal="left"/>
    </xf>
    <xf numFmtId="0" fontId="18" fillId="32" borderId="10" xfId="0" applyFont="1" applyFill="1" applyBorder="1" applyAlignment="1">
      <alignment/>
    </xf>
    <xf numFmtId="0" fontId="18" fillId="32" borderId="10" xfId="0" applyFont="1" applyFill="1" applyBorder="1" applyAlignment="1">
      <alignment horizontal="center"/>
    </xf>
    <xf numFmtId="1" fontId="18" fillId="32" borderId="10" xfId="0" applyNumberFormat="1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8" fillId="32" borderId="11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196" fontId="19" fillId="0" borderId="0" xfId="0" applyNumberFormat="1" applyFont="1" applyAlignment="1">
      <alignment/>
    </xf>
    <xf numFmtId="1" fontId="11" fillId="32" borderId="10" xfId="0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2" fontId="18" fillId="32" borderId="1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/>
    </xf>
    <xf numFmtId="196" fontId="11" fillId="32" borderId="10" xfId="0" applyNumberFormat="1" applyFont="1" applyFill="1" applyBorder="1" applyAlignment="1">
      <alignment horizontal="center"/>
    </xf>
    <xf numFmtId="196" fontId="18" fillId="32" borderId="10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textRotation="90"/>
    </xf>
    <xf numFmtId="0" fontId="18" fillId="32" borderId="14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96" fontId="18" fillId="32" borderId="11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175" fontId="18" fillId="32" borderId="10" xfId="0" applyNumberFormat="1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/>
    </xf>
    <xf numFmtId="1" fontId="18" fillId="32" borderId="13" xfId="0" applyNumberFormat="1" applyFont="1" applyFill="1" applyBorder="1" applyAlignment="1">
      <alignment horizontal="center"/>
    </xf>
    <xf numFmtId="2" fontId="18" fillId="32" borderId="13" xfId="0" applyNumberFormat="1" applyFont="1" applyFill="1" applyBorder="1" applyAlignment="1">
      <alignment horizontal="center"/>
    </xf>
    <xf numFmtId="202" fontId="18" fillId="0" borderId="10" xfId="0" applyNumberFormat="1" applyFont="1" applyFill="1" applyBorder="1" applyAlignment="1">
      <alignment horizontal="center" vertical="center"/>
    </xf>
    <xf numFmtId="0" fontId="18" fillId="32" borderId="17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196" fontId="18" fillId="0" borderId="10" xfId="0" applyNumberFormat="1" applyFont="1" applyFill="1" applyBorder="1" applyAlignment="1">
      <alignment horizontal="center"/>
    </xf>
    <xf numFmtId="196" fontId="18" fillId="32" borderId="14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0" xfId="0" applyFill="1" applyBorder="1" applyAlignment="1">
      <alignment/>
    </xf>
    <xf numFmtId="196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32" borderId="14" xfId="0" applyFont="1" applyFill="1" applyBorder="1" applyAlignment="1">
      <alignment horizontal="left"/>
    </xf>
    <xf numFmtId="196" fontId="18" fillId="32" borderId="15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8" fillId="32" borderId="10" xfId="0" applyFont="1" applyFill="1" applyBorder="1" applyAlignment="1">
      <alignment horizontal="left"/>
    </xf>
    <xf numFmtId="0" fontId="11" fillId="32" borderId="14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justify"/>
    </xf>
    <xf numFmtId="0" fontId="18" fillId="0" borderId="17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left"/>
    </xf>
    <xf numFmtId="196" fontId="11" fillId="32" borderId="10" xfId="0" applyNumberFormat="1" applyFont="1" applyFill="1" applyBorder="1" applyAlignment="1">
      <alignment horizontal="center" vertical="center"/>
    </xf>
    <xf numFmtId="1" fontId="18" fillId="32" borderId="10" xfId="0" applyNumberFormat="1" applyFont="1" applyFill="1" applyBorder="1" applyAlignment="1">
      <alignment horizontal="left"/>
    </xf>
    <xf numFmtId="1" fontId="18" fillId="32" borderId="14" xfId="0" applyNumberFormat="1" applyFont="1" applyFill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0" fontId="18" fillId="32" borderId="18" xfId="0" applyFont="1" applyFill="1" applyBorder="1" applyAlignment="1">
      <alignment horizontal="center"/>
    </xf>
    <xf numFmtId="0" fontId="18" fillId="0" borderId="10" xfId="52" applyFont="1" applyBorder="1" applyAlignment="1">
      <alignment horizontal="right" vertical="center" wrapText="1"/>
      <protection/>
    </xf>
    <xf numFmtId="196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0" fontId="23" fillId="0" borderId="10" xfId="53" applyFont="1" applyFill="1" applyBorder="1" applyAlignment="1">
      <alignment horizontal="right"/>
      <protection/>
    </xf>
    <xf numFmtId="0" fontId="21" fillId="0" borderId="10" xfId="53" applyFont="1" applyFill="1" applyBorder="1" applyAlignment="1">
      <alignment horizontal="right"/>
      <protection/>
    </xf>
    <xf numFmtId="202" fontId="18" fillId="0" borderId="10" xfId="53" applyNumberFormat="1" applyFont="1" applyFill="1" applyBorder="1" applyAlignment="1">
      <alignment horizontal="right"/>
      <protection/>
    </xf>
    <xf numFmtId="0" fontId="18" fillId="0" borderId="13" xfId="0" applyFont="1" applyFill="1" applyBorder="1" applyAlignment="1">
      <alignment horizontal="left"/>
    </xf>
    <xf numFmtId="196" fontId="58" fillId="32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/>
    </xf>
    <xf numFmtId="0" fontId="10" fillId="32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" fontId="18" fillId="32" borderId="14" xfId="0" applyNumberFormat="1" applyFont="1" applyFill="1" applyBorder="1" applyAlignment="1">
      <alignment horizontal="center"/>
    </xf>
    <xf numFmtId="1" fontId="18" fillId="32" borderId="19" xfId="0" applyNumberFormat="1" applyFont="1" applyFill="1" applyBorder="1" applyAlignment="1">
      <alignment horizontal="center"/>
    </xf>
    <xf numFmtId="1" fontId="18" fillId="32" borderId="17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justify"/>
    </xf>
    <xf numFmtId="0" fontId="18" fillId="32" borderId="17" xfId="0" applyFont="1" applyFill="1" applyBorder="1" applyAlignment="1">
      <alignment horizontal="justify"/>
    </xf>
    <xf numFmtId="0" fontId="18" fillId="32" borderId="14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17" xfId="0" applyFont="1" applyBorder="1" applyAlignment="1">
      <alignment/>
    </xf>
    <xf numFmtId="0" fontId="18" fillId="32" borderId="14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175" fontId="18" fillId="32" borderId="14" xfId="0" applyNumberFormat="1" applyFont="1" applyFill="1" applyBorder="1" applyAlignment="1">
      <alignment horizontal="justify"/>
    </xf>
    <xf numFmtId="175" fontId="18" fillId="32" borderId="17" xfId="0" applyNumberFormat="1" applyFont="1" applyFill="1" applyBorder="1" applyAlignment="1">
      <alignment horizontal="justify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left" vertical="top" wrapText="1"/>
    </xf>
    <xf numFmtId="0" fontId="18" fillId="32" borderId="17" xfId="0" applyFont="1" applyFill="1" applyBorder="1" applyAlignment="1">
      <alignment horizontal="left" vertical="top" wrapText="1"/>
    </xf>
    <xf numFmtId="175" fontId="18" fillId="0" borderId="14" xfId="0" applyNumberFormat="1" applyFont="1" applyFill="1" applyBorder="1" applyAlignment="1">
      <alignment horizontal="justify"/>
    </xf>
    <xf numFmtId="175" fontId="18" fillId="0" borderId="17" xfId="0" applyNumberFormat="1" applyFont="1" applyFill="1" applyBorder="1" applyAlignment="1">
      <alignment horizontal="justify"/>
    </xf>
    <xf numFmtId="0" fontId="18" fillId="32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196" fontId="18" fillId="32" borderId="14" xfId="0" applyNumberFormat="1" applyFont="1" applyFill="1" applyBorder="1" applyAlignment="1">
      <alignment horizontal="center"/>
    </xf>
    <xf numFmtId="196" fontId="18" fillId="32" borderId="19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justify"/>
    </xf>
    <xf numFmtId="0" fontId="18" fillId="0" borderId="17" xfId="0" applyFont="1" applyBorder="1" applyAlignment="1">
      <alignment horizontal="justify"/>
    </xf>
    <xf numFmtId="0" fontId="18" fillId="32" borderId="11" xfId="0" applyFont="1" applyFill="1" applyBorder="1" applyAlignment="1">
      <alignment/>
    </xf>
    <xf numFmtId="0" fontId="18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із енергоносіїв проект 2017-2019 Додаток 3" xfId="52"/>
    <cellStyle name="Обычный_Видат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view="pageBreakPreview" zoomScale="75" zoomScaleNormal="75" zoomScaleSheetLayoutView="75" zoomScalePageLayoutView="0" workbookViewId="0" topLeftCell="A1">
      <selection activeCell="U32" sqref="U32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40.7109375" style="0" customWidth="1"/>
    <col min="4" max="4" width="9.00390625" style="0" customWidth="1"/>
    <col min="5" max="5" width="8.421875" style="0" customWidth="1"/>
    <col min="6" max="6" width="8.140625" style="0" customWidth="1"/>
    <col min="7" max="8" width="8.28125" style="0" customWidth="1"/>
    <col min="9" max="9" width="7.00390625" style="0" customWidth="1"/>
    <col min="10" max="10" width="8.00390625" style="0" customWidth="1"/>
    <col min="11" max="11" width="9.28125" style="0" customWidth="1"/>
    <col min="12" max="12" width="7.28125" style="0" customWidth="1"/>
    <col min="13" max="13" width="8.00390625" style="0" customWidth="1"/>
    <col min="14" max="14" width="8.140625" style="0" customWidth="1"/>
    <col min="15" max="15" width="7.8515625" style="0" customWidth="1"/>
    <col min="16" max="16" width="8.8515625" style="0" customWidth="1"/>
    <col min="17" max="17" width="12.140625" style="0" customWidth="1"/>
  </cols>
  <sheetData>
    <row r="1" spans="10:16" ht="18.75">
      <c r="J1" s="1"/>
      <c r="K1" s="2" t="s">
        <v>0</v>
      </c>
      <c r="L1" s="2"/>
      <c r="M1" s="2"/>
      <c r="N1" s="2"/>
      <c r="O1" s="2"/>
      <c r="P1" s="1"/>
    </row>
    <row r="2" spans="1:16" ht="20.25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1</v>
      </c>
      <c r="L2" s="7"/>
      <c r="M2" s="7"/>
      <c r="N2" s="7"/>
      <c r="O2" s="1"/>
      <c r="P2" s="1"/>
    </row>
    <row r="3" spans="1:16" ht="20.25">
      <c r="A3" s="3"/>
      <c r="B3" s="8"/>
      <c r="C3" s="10"/>
      <c r="D3" s="10"/>
      <c r="E3" s="10"/>
      <c r="F3" s="10"/>
      <c r="G3" s="10"/>
      <c r="H3" s="10"/>
      <c r="I3" s="10"/>
      <c r="J3" s="11"/>
      <c r="K3" s="7" t="s">
        <v>94</v>
      </c>
      <c r="L3" s="12"/>
      <c r="M3" s="12"/>
      <c r="N3" s="7"/>
      <c r="O3" s="9"/>
      <c r="P3" s="1"/>
    </row>
    <row r="4" spans="1:27" ht="20.25">
      <c r="A4" s="13"/>
      <c r="B4" s="14"/>
      <c r="C4" s="15"/>
      <c r="D4" s="16"/>
      <c r="E4" s="16"/>
      <c r="F4" s="16"/>
      <c r="G4" s="16" t="s">
        <v>2</v>
      </c>
      <c r="H4" s="1"/>
      <c r="I4" s="16"/>
      <c r="J4" s="16"/>
      <c r="K4" s="16"/>
      <c r="L4" s="108" t="s">
        <v>2</v>
      </c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1:16" ht="18.75">
      <c r="A5" s="17"/>
      <c r="B5" s="108" t="s">
        <v>87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3:16" ht="15.75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3</v>
      </c>
      <c r="P6" s="17"/>
    </row>
    <row r="7" spans="1:16" ht="52.5">
      <c r="A7" s="33" t="s">
        <v>52</v>
      </c>
      <c r="B7" s="57" t="s">
        <v>4</v>
      </c>
      <c r="C7" s="57" t="s">
        <v>5</v>
      </c>
      <c r="D7" s="47" t="s">
        <v>6</v>
      </c>
      <c r="E7" s="47" t="s">
        <v>7</v>
      </c>
      <c r="F7" s="47" t="s">
        <v>8</v>
      </c>
      <c r="G7" s="47" t="s">
        <v>9</v>
      </c>
      <c r="H7" s="47" t="s">
        <v>10</v>
      </c>
      <c r="I7" s="47" t="s">
        <v>11</v>
      </c>
      <c r="J7" s="47" t="s">
        <v>12</v>
      </c>
      <c r="K7" s="47" t="s">
        <v>13</v>
      </c>
      <c r="L7" s="47" t="s">
        <v>14</v>
      </c>
      <c r="M7" s="47" t="s">
        <v>15</v>
      </c>
      <c r="N7" s="47" t="s">
        <v>16</v>
      </c>
      <c r="O7" s="47" t="s">
        <v>17</v>
      </c>
      <c r="P7" s="47" t="s">
        <v>84</v>
      </c>
    </row>
    <row r="8" spans="1:16" ht="31.5">
      <c r="A8" s="109" t="s">
        <v>18</v>
      </c>
      <c r="B8" s="57" t="s">
        <v>19</v>
      </c>
      <c r="C8" s="115" t="s">
        <v>26</v>
      </c>
      <c r="D8" s="46">
        <v>330</v>
      </c>
      <c r="E8" s="46">
        <v>300</v>
      </c>
      <c r="F8" s="33">
        <v>238.2</v>
      </c>
      <c r="G8" s="33">
        <v>180</v>
      </c>
      <c r="H8" s="33">
        <v>7</v>
      </c>
      <c r="I8" s="33">
        <v>6</v>
      </c>
      <c r="J8" s="33">
        <v>6</v>
      </c>
      <c r="K8" s="33">
        <v>6</v>
      </c>
      <c r="L8" s="33">
        <v>7</v>
      </c>
      <c r="M8" s="33">
        <v>88</v>
      </c>
      <c r="N8" s="33">
        <v>213.8</v>
      </c>
      <c r="O8" s="46">
        <v>317</v>
      </c>
      <c r="P8" s="46">
        <f aca="true" t="shared" si="0" ref="P8:P17">SUM(D8:O8)</f>
        <v>1699</v>
      </c>
    </row>
    <row r="9" spans="1:17" ht="15.75">
      <c r="A9" s="110"/>
      <c r="B9" s="57" t="s">
        <v>78</v>
      </c>
      <c r="C9" s="116"/>
      <c r="D9" s="46">
        <v>310</v>
      </c>
      <c r="E9" s="46">
        <v>280</v>
      </c>
      <c r="F9" s="46">
        <v>200</v>
      </c>
      <c r="G9" s="46">
        <v>160</v>
      </c>
      <c r="H9" s="46">
        <v>6</v>
      </c>
      <c r="I9" s="46">
        <v>6</v>
      </c>
      <c r="J9" s="46">
        <v>6</v>
      </c>
      <c r="K9" s="46">
        <v>6</v>
      </c>
      <c r="L9" s="46">
        <v>6</v>
      </c>
      <c r="M9" s="46">
        <v>70</v>
      </c>
      <c r="N9" s="46">
        <v>200</v>
      </c>
      <c r="O9" s="46">
        <v>300</v>
      </c>
      <c r="P9" s="46">
        <f>SUM(D9:O9)</f>
        <v>1550</v>
      </c>
      <c r="Q9" s="67"/>
    </row>
    <row r="10" spans="1:16" ht="15.75">
      <c r="A10" s="111"/>
      <c r="B10" s="57" t="s">
        <v>23</v>
      </c>
      <c r="C10" s="117"/>
      <c r="D10" s="46">
        <v>0.2</v>
      </c>
      <c r="E10" s="46">
        <v>0.3</v>
      </c>
      <c r="F10" s="46">
        <v>0.3</v>
      </c>
      <c r="G10" s="46">
        <v>0.1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0.2</v>
      </c>
      <c r="N10" s="46">
        <v>0.2</v>
      </c>
      <c r="O10" s="46">
        <v>0.3</v>
      </c>
      <c r="P10" s="46">
        <f t="shared" si="0"/>
        <v>1.6</v>
      </c>
    </row>
    <row r="11" spans="1:16" ht="34.5" customHeight="1">
      <c r="A11" s="109" t="s">
        <v>21</v>
      </c>
      <c r="B11" s="57" t="s">
        <v>22</v>
      </c>
      <c r="C11" s="115" t="s">
        <v>83</v>
      </c>
      <c r="D11" s="46">
        <v>261</v>
      </c>
      <c r="E11" s="46">
        <v>252</v>
      </c>
      <c r="F11" s="46">
        <v>244</v>
      </c>
      <c r="G11" s="46">
        <v>35</v>
      </c>
      <c r="H11" s="46">
        <v>6.2</v>
      </c>
      <c r="I11" s="46">
        <v>3.2</v>
      </c>
      <c r="J11" s="46">
        <v>2.5</v>
      </c>
      <c r="K11" s="46">
        <v>2.5</v>
      </c>
      <c r="L11" s="46">
        <v>5.5</v>
      </c>
      <c r="M11" s="46">
        <v>71</v>
      </c>
      <c r="N11" s="46">
        <v>224</v>
      </c>
      <c r="O11" s="46">
        <v>257</v>
      </c>
      <c r="P11" s="46">
        <f t="shared" si="0"/>
        <v>1363.9</v>
      </c>
    </row>
    <row r="12" spans="1:17" ht="15.75">
      <c r="A12" s="110"/>
      <c r="B12" s="57" t="s">
        <v>78</v>
      </c>
      <c r="C12" s="116"/>
      <c r="D12" s="98">
        <v>235</v>
      </c>
      <c r="E12" s="98">
        <v>230</v>
      </c>
      <c r="F12" s="98">
        <v>225</v>
      </c>
      <c r="G12" s="98">
        <v>26</v>
      </c>
      <c r="H12" s="98">
        <v>5</v>
      </c>
      <c r="I12" s="98">
        <v>2</v>
      </c>
      <c r="J12" s="98">
        <v>2</v>
      </c>
      <c r="K12" s="98">
        <v>2</v>
      </c>
      <c r="L12" s="98">
        <v>5</v>
      </c>
      <c r="M12" s="98">
        <v>65</v>
      </c>
      <c r="N12" s="98">
        <v>205</v>
      </c>
      <c r="O12" s="98">
        <v>235</v>
      </c>
      <c r="P12" s="99">
        <f t="shared" si="0"/>
        <v>1237</v>
      </c>
      <c r="Q12" s="67"/>
    </row>
    <row r="13" spans="1:16" ht="15.75">
      <c r="A13" s="111"/>
      <c r="B13" s="57" t="s">
        <v>23</v>
      </c>
      <c r="C13" s="117"/>
      <c r="D13" s="100">
        <v>18</v>
      </c>
      <c r="E13" s="100">
        <v>16</v>
      </c>
      <c r="F13" s="100">
        <v>14</v>
      </c>
      <c r="G13" s="100">
        <v>7</v>
      </c>
      <c r="H13" s="100">
        <v>0.5</v>
      </c>
      <c r="I13" s="100">
        <v>0.5</v>
      </c>
      <c r="J13" s="100">
        <v>0.1</v>
      </c>
      <c r="K13" s="100">
        <v>0.1</v>
      </c>
      <c r="L13" s="100">
        <v>0.1</v>
      </c>
      <c r="M13" s="100">
        <v>4</v>
      </c>
      <c r="N13" s="100">
        <v>13</v>
      </c>
      <c r="O13" s="100">
        <v>14</v>
      </c>
      <c r="P13" s="99">
        <f t="shared" si="0"/>
        <v>87.30000000000001</v>
      </c>
    </row>
    <row r="14" spans="1:16" ht="31.5">
      <c r="A14" s="109" t="s">
        <v>24</v>
      </c>
      <c r="B14" s="57" t="s">
        <v>25</v>
      </c>
      <c r="C14" s="115" t="s">
        <v>26</v>
      </c>
      <c r="D14" s="46">
        <v>435</v>
      </c>
      <c r="E14" s="46">
        <v>548</v>
      </c>
      <c r="F14" s="46">
        <v>390</v>
      </c>
      <c r="G14" s="46">
        <v>280</v>
      </c>
      <c r="H14" s="46">
        <v>58</v>
      </c>
      <c r="I14" s="46">
        <v>14</v>
      </c>
      <c r="J14" s="46">
        <v>4</v>
      </c>
      <c r="K14" s="46">
        <v>4</v>
      </c>
      <c r="L14" s="46">
        <v>4</v>
      </c>
      <c r="M14" s="72">
        <v>282</v>
      </c>
      <c r="N14" s="46">
        <v>514</v>
      </c>
      <c r="O14" s="46">
        <v>604</v>
      </c>
      <c r="P14" s="46">
        <f>SUM(D14:O14)</f>
        <v>3137</v>
      </c>
    </row>
    <row r="15" spans="1:17" ht="15.75">
      <c r="A15" s="111"/>
      <c r="B15" s="57" t="s">
        <v>78</v>
      </c>
      <c r="C15" s="116"/>
      <c r="D15" s="46">
        <v>420</v>
      </c>
      <c r="E15" s="46">
        <v>500</v>
      </c>
      <c r="F15" s="46">
        <v>380</v>
      </c>
      <c r="G15" s="46">
        <v>270</v>
      </c>
      <c r="H15" s="46">
        <v>55</v>
      </c>
      <c r="I15" s="46">
        <v>13</v>
      </c>
      <c r="J15" s="46">
        <v>4</v>
      </c>
      <c r="K15" s="46">
        <v>4</v>
      </c>
      <c r="L15" s="46">
        <v>4</v>
      </c>
      <c r="M15" s="46">
        <v>250</v>
      </c>
      <c r="N15" s="46">
        <v>450</v>
      </c>
      <c r="O15" s="46">
        <v>550</v>
      </c>
      <c r="P15" s="46">
        <f t="shared" si="0"/>
        <v>2900</v>
      </c>
      <c r="Q15" s="67"/>
    </row>
    <row r="16" spans="1:16" ht="15.75">
      <c r="A16" s="51"/>
      <c r="B16" s="57" t="s">
        <v>23</v>
      </c>
      <c r="C16" s="117"/>
      <c r="D16" s="46">
        <v>3</v>
      </c>
      <c r="E16" s="46">
        <v>3</v>
      </c>
      <c r="F16" s="46">
        <v>3</v>
      </c>
      <c r="G16" s="46">
        <v>2</v>
      </c>
      <c r="H16" s="46">
        <v>2</v>
      </c>
      <c r="I16" s="46">
        <v>0</v>
      </c>
      <c r="J16" s="46">
        <v>0</v>
      </c>
      <c r="K16" s="46">
        <v>0</v>
      </c>
      <c r="L16" s="46">
        <v>0</v>
      </c>
      <c r="M16" s="46">
        <v>1</v>
      </c>
      <c r="N16" s="46">
        <v>2</v>
      </c>
      <c r="O16" s="46">
        <v>2</v>
      </c>
      <c r="P16" s="46">
        <f t="shared" si="0"/>
        <v>18</v>
      </c>
    </row>
    <row r="17" spans="1:16" ht="31.5">
      <c r="A17" s="50"/>
      <c r="B17" s="58" t="s">
        <v>55</v>
      </c>
      <c r="C17" s="57" t="s">
        <v>27</v>
      </c>
      <c r="D17" s="46">
        <v>455</v>
      </c>
      <c r="E17" s="46">
        <v>575</v>
      </c>
      <c r="F17" s="46">
        <v>413</v>
      </c>
      <c r="G17" s="46">
        <v>320</v>
      </c>
      <c r="H17" s="46">
        <v>25</v>
      </c>
      <c r="I17" s="46">
        <v>20</v>
      </c>
      <c r="J17" s="46">
        <v>15</v>
      </c>
      <c r="K17" s="46">
        <v>15</v>
      </c>
      <c r="L17" s="46">
        <v>20</v>
      </c>
      <c r="M17" s="46">
        <v>130</v>
      </c>
      <c r="N17" s="46">
        <v>497</v>
      </c>
      <c r="O17" s="46">
        <v>535</v>
      </c>
      <c r="P17" s="46">
        <f t="shared" si="0"/>
        <v>3020</v>
      </c>
    </row>
    <row r="18" spans="1:16" ht="15.75">
      <c r="A18" s="51"/>
      <c r="B18" s="57" t="s">
        <v>78</v>
      </c>
      <c r="C18" s="57"/>
      <c r="D18" s="46">
        <f>D19+D20</f>
        <v>430</v>
      </c>
      <c r="E18" s="46">
        <f aca="true" t="shared" si="1" ref="E18:P18">E19+E20</f>
        <v>555</v>
      </c>
      <c r="F18" s="46">
        <f t="shared" si="1"/>
        <v>390</v>
      </c>
      <c r="G18" s="46">
        <f t="shared" si="1"/>
        <v>290</v>
      </c>
      <c r="H18" s="46">
        <f t="shared" si="1"/>
        <v>25</v>
      </c>
      <c r="I18" s="46">
        <f t="shared" si="1"/>
        <v>20</v>
      </c>
      <c r="J18" s="46">
        <f t="shared" si="1"/>
        <v>15</v>
      </c>
      <c r="K18" s="46">
        <f t="shared" si="1"/>
        <v>15</v>
      </c>
      <c r="L18" s="46">
        <f t="shared" si="1"/>
        <v>20</v>
      </c>
      <c r="M18" s="46">
        <f t="shared" si="1"/>
        <v>130</v>
      </c>
      <c r="N18" s="46">
        <f t="shared" si="1"/>
        <v>485</v>
      </c>
      <c r="O18" s="46">
        <f t="shared" si="1"/>
        <v>515</v>
      </c>
      <c r="P18" s="46">
        <f t="shared" si="1"/>
        <v>2890</v>
      </c>
    </row>
    <row r="19" spans="1:17" ht="15.75">
      <c r="A19" s="51"/>
      <c r="B19" s="59"/>
      <c r="C19" s="57" t="s">
        <v>26</v>
      </c>
      <c r="D19" s="46">
        <v>370</v>
      </c>
      <c r="E19" s="46">
        <v>490</v>
      </c>
      <c r="F19" s="46">
        <v>340</v>
      </c>
      <c r="G19" s="46">
        <v>270</v>
      </c>
      <c r="H19" s="46">
        <v>25</v>
      </c>
      <c r="I19" s="46">
        <v>20</v>
      </c>
      <c r="J19" s="46">
        <v>15</v>
      </c>
      <c r="K19" s="46">
        <v>15</v>
      </c>
      <c r="L19" s="46">
        <v>15</v>
      </c>
      <c r="M19" s="46">
        <v>120</v>
      </c>
      <c r="N19" s="46">
        <v>420</v>
      </c>
      <c r="O19" s="46">
        <v>450</v>
      </c>
      <c r="P19" s="46">
        <f>SUM(D19:O19)</f>
        <v>2550</v>
      </c>
      <c r="Q19" s="67"/>
    </row>
    <row r="20" spans="1:17" ht="32.25" customHeight="1">
      <c r="A20" s="52" t="s">
        <v>28</v>
      </c>
      <c r="B20" s="60"/>
      <c r="C20" s="57" t="s">
        <v>83</v>
      </c>
      <c r="D20" s="46">
        <v>60</v>
      </c>
      <c r="E20" s="72">
        <v>65</v>
      </c>
      <c r="F20" s="72">
        <v>50</v>
      </c>
      <c r="G20" s="72">
        <v>20</v>
      </c>
      <c r="H20" s="72">
        <v>0</v>
      </c>
      <c r="I20" s="72">
        <v>0</v>
      </c>
      <c r="J20" s="72">
        <v>0</v>
      </c>
      <c r="K20" s="72">
        <v>0</v>
      </c>
      <c r="L20" s="72">
        <v>5</v>
      </c>
      <c r="M20" s="72">
        <v>10</v>
      </c>
      <c r="N20" s="72">
        <v>65</v>
      </c>
      <c r="O20" s="72">
        <v>65</v>
      </c>
      <c r="P20" s="46">
        <f>SUM(D20:O20)</f>
        <v>340</v>
      </c>
      <c r="Q20" s="67"/>
    </row>
    <row r="21" spans="1:16" ht="15.75">
      <c r="A21" s="50"/>
      <c r="B21" s="61" t="s">
        <v>29</v>
      </c>
      <c r="C21" s="62" t="s">
        <v>27</v>
      </c>
      <c r="D21" s="45">
        <f>D8+D11+D14+D17</f>
        <v>1481</v>
      </c>
      <c r="E21" s="45">
        <f aca="true" t="shared" si="2" ref="E21:P21">E8+E11+E14+E17</f>
        <v>1675</v>
      </c>
      <c r="F21" s="45">
        <f t="shared" si="2"/>
        <v>1285.2</v>
      </c>
      <c r="G21" s="45">
        <f t="shared" si="2"/>
        <v>815</v>
      </c>
      <c r="H21" s="45">
        <f t="shared" si="2"/>
        <v>96.2</v>
      </c>
      <c r="I21" s="45">
        <f t="shared" si="2"/>
        <v>43.2</v>
      </c>
      <c r="J21" s="45">
        <f t="shared" si="2"/>
        <v>27.5</v>
      </c>
      <c r="K21" s="45">
        <f t="shared" si="2"/>
        <v>27.5</v>
      </c>
      <c r="L21" s="45">
        <f t="shared" si="2"/>
        <v>36.5</v>
      </c>
      <c r="M21" s="45">
        <f t="shared" si="2"/>
        <v>571</v>
      </c>
      <c r="N21" s="45">
        <f t="shared" si="2"/>
        <v>1448.8</v>
      </c>
      <c r="O21" s="45">
        <f t="shared" si="2"/>
        <v>1713</v>
      </c>
      <c r="P21" s="45">
        <f t="shared" si="2"/>
        <v>9219.9</v>
      </c>
    </row>
    <row r="22" spans="1:16" ht="15.75">
      <c r="A22" s="51"/>
      <c r="B22" s="62" t="s">
        <v>80</v>
      </c>
      <c r="C22" s="62"/>
      <c r="D22" s="45">
        <f>D23+D24</f>
        <v>1395</v>
      </c>
      <c r="E22" s="45">
        <f aca="true" t="shared" si="3" ref="E22:P22">E23+E24</f>
        <v>1565</v>
      </c>
      <c r="F22" s="45">
        <f t="shared" si="3"/>
        <v>1195</v>
      </c>
      <c r="G22" s="45">
        <f t="shared" si="3"/>
        <v>746</v>
      </c>
      <c r="H22" s="45">
        <f t="shared" si="3"/>
        <v>91</v>
      </c>
      <c r="I22" s="45">
        <f t="shared" si="3"/>
        <v>41</v>
      </c>
      <c r="J22" s="45">
        <f t="shared" si="3"/>
        <v>27</v>
      </c>
      <c r="K22" s="45">
        <f t="shared" si="3"/>
        <v>27</v>
      </c>
      <c r="L22" s="45">
        <f t="shared" si="3"/>
        <v>35</v>
      </c>
      <c r="M22" s="45">
        <f t="shared" si="3"/>
        <v>515</v>
      </c>
      <c r="N22" s="45">
        <f t="shared" si="3"/>
        <v>1340</v>
      </c>
      <c r="O22" s="45">
        <f t="shared" si="3"/>
        <v>1600</v>
      </c>
      <c r="P22" s="45">
        <f t="shared" si="3"/>
        <v>8577</v>
      </c>
    </row>
    <row r="23" spans="1:16" ht="21" customHeight="1">
      <c r="A23" s="37"/>
      <c r="B23" s="62"/>
      <c r="C23" s="62" t="s">
        <v>26</v>
      </c>
      <c r="D23" s="45">
        <f>D9+D15+D19</f>
        <v>1100</v>
      </c>
      <c r="E23" s="45">
        <f aca="true" t="shared" si="4" ref="E23:P23">E9+E15+E19</f>
        <v>1270</v>
      </c>
      <c r="F23" s="45">
        <f t="shared" si="4"/>
        <v>920</v>
      </c>
      <c r="G23" s="45">
        <f t="shared" si="4"/>
        <v>700</v>
      </c>
      <c r="H23" s="45">
        <f t="shared" si="4"/>
        <v>86</v>
      </c>
      <c r="I23" s="45">
        <f t="shared" si="4"/>
        <v>39</v>
      </c>
      <c r="J23" s="45">
        <f t="shared" si="4"/>
        <v>25</v>
      </c>
      <c r="K23" s="45">
        <f t="shared" si="4"/>
        <v>25</v>
      </c>
      <c r="L23" s="45">
        <f t="shared" si="4"/>
        <v>25</v>
      </c>
      <c r="M23" s="45">
        <f t="shared" si="4"/>
        <v>440</v>
      </c>
      <c r="N23" s="45">
        <f t="shared" si="4"/>
        <v>1070</v>
      </c>
      <c r="O23" s="45">
        <f t="shared" si="4"/>
        <v>1300</v>
      </c>
      <c r="P23" s="45">
        <f t="shared" si="4"/>
        <v>7000</v>
      </c>
    </row>
    <row r="24" spans="1:16" ht="36" customHeight="1">
      <c r="A24" s="38"/>
      <c r="B24" s="62"/>
      <c r="C24" s="62" t="s">
        <v>83</v>
      </c>
      <c r="D24" s="93">
        <f>D12+D20</f>
        <v>295</v>
      </c>
      <c r="E24" s="93">
        <f aca="true" t="shared" si="5" ref="E24:P24">E12+E20</f>
        <v>295</v>
      </c>
      <c r="F24" s="93">
        <f t="shared" si="5"/>
        <v>275</v>
      </c>
      <c r="G24" s="93">
        <f t="shared" si="5"/>
        <v>46</v>
      </c>
      <c r="H24" s="93">
        <f t="shared" si="5"/>
        <v>5</v>
      </c>
      <c r="I24" s="93">
        <f t="shared" si="5"/>
        <v>2</v>
      </c>
      <c r="J24" s="93">
        <f t="shared" si="5"/>
        <v>2</v>
      </c>
      <c r="K24" s="93">
        <f t="shared" si="5"/>
        <v>2</v>
      </c>
      <c r="L24" s="93">
        <f t="shared" si="5"/>
        <v>10</v>
      </c>
      <c r="M24" s="93">
        <f t="shared" si="5"/>
        <v>75</v>
      </c>
      <c r="N24" s="93">
        <f t="shared" si="5"/>
        <v>270</v>
      </c>
      <c r="O24" s="93">
        <f t="shared" si="5"/>
        <v>300</v>
      </c>
      <c r="P24" s="93">
        <f t="shared" si="5"/>
        <v>1577</v>
      </c>
    </row>
    <row r="25" spans="1:16" ht="15.75">
      <c r="A25" s="37"/>
      <c r="B25" s="62" t="s">
        <v>49</v>
      </c>
      <c r="C25" s="62"/>
      <c r="D25" s="45">
        <f>D10+D13+D16</f>
        <v>21.2</v>
      </c>
      <c r="E25" s="45">
        <f aca="true" t="shared" si="6" ref="E25:P25">E10+E13+E16</f>
        <v>19.3</v>
      </c>
      <c r="F25" s="45">
        <f t="shared" si="6"/>
        <v>17.3</v>
      </c>
      <c r="G25" s="45">
        <f t="shared" si="6"/>
        <v>9.1</v>
      </c>
      <c r="H25" s="45">
        <f t="shared" si="6"/>
        <v>2.5</v>
      </c>
      <c r="I25" s="45">
        <f t="shared" si="6"/>
        <v>0.5</v>
      </c>
      <c r="J25" s="45">
        <f t="shared" si="6"/>
        <v>0.1</v>
      </c>
      <c r="K25" s="45">
        <f t="shared" si="6"/>
        <v>0.1</v>
      </c>
      <c r="L25" s="45">
        <f t="shared" si="6"/>
        <v>0.1</v>
      </c>
      <c r="M25" s="45">
        <f t="shared" si="6"/>
        <v>5.2</v>
      </c>
      <c r="N25" s="45">
        <f t="shared" si="6"/>
        <v>15.2</v>
      </c>
      <c r="O25" s="45">
        <f t="shared" si="6"/>
        <v>16.3</v>
      </c>
      <c r="P25" s="45">
        <f t="shared" si="6"/>
        <v>106.9</v>
      </c>
    </row>
    <row r="26" spans="1:16" ht="15.75">
      <c r="A26" s="37"/>
      <c r="B26" s="62"/>
      <c r="C26" s="62"/>
      <c r="D26" s="41"/>
      <c r="E26" s="41"/>
      <c r="F26" s="41"/>
      <c r="G26" s="41"/>
      <c r="H26" s="41"/>
      <c r="I26" s="41"/>
      <c r="J26" s="41"/>
      <c r="K26" s="41"/>
      <c r="L26" s="41"/>
      <c r="M26" s="112" t="s">
        <v>50</v>
      </c>
      <c r="N26" s="113"/>
      <c r="O26" s="113"/>
      <c r="P26" s="114"/>
    </row>
    <row r="27" spans="1:16" ht="52.5">
      <c r="A27" s="33" t="s">
        <v>52</v>
      </c>
      <c r="B27" s="57" t="s">
        <v>4</v>
      </c>
      <c r="C27" s="57" t="s">
        <v>5</v>
      </c>
      <c r="D27" s="47" t="s">
        <v>6</v>
      </c>
      <c r="E27" s="47" t="s">
        <v>7</v>
      </c>
      <c r="F27" s="47" t="s">
        <v>8</v>
      </c>
      <c r="G27" s="47" t="s">
        <v>9</v>
      </c>
      <c r="H27" s="47" t="s">
        <v>10</v>
      </c>
      <c r="I27" s="47" t="s">
        <v>11</v>
      </c>
      <c r="J27" s="47" t="s">
        <v>12</v>
      </c>
      <c r="K27" s="47" t="s">
        <v>13</v>
      </c>
      <c r="L27" s="47" t="s">
        <v>14</v>
      </c>
      <c r="M27" s="47" t="s">
        <v>15</v>
      </c>
      <c r="N27" s="47" t="s">
        <v>16</v>
      </c>
      <c r="O27" s="47" t="s">
        <v>17</v>
      </c>
      <c r="P27" s="47" t="s">
        <v>58</v>
      </c>
    </row>
    <row r="28" spans="1:16" ht="46.5" customHeight="1">
      <c r="A28" s="109" t="s">
        <v>30</v>
      </c>
      <c r="B28" s="57" t="s">
        <v>88</v>
      </c>
      <c r="C28" s="57"/>
      <c r="D28" s="46">
        <v>290.3</v>
      </c>
      <c r="E28" s="46">
        <v>261.3</v>
      </c>
      <c r="F28" s="46">
        <v>207.3</v>
      </c>
      <c r="G28" s="46">
        <v>160.3</v>
      </c>
      <c r="H28" s="46">
        <v>31.3</v>
      </c>
      <c r="I28" s="46">
        <v>10.3</v>
      </c>
      <c r="J28" s="46">
        <v>15</v>
      </c>
      <c r="K28" s="46">
        <v>10.2</v>
      </c>
      <c r="L28" s="46">
        <v>13.2</v>
      </c>
      <c r="M28" s="46">
        <v>146.2</v>
      </c>
      <c r="N28" s="46">
        <v>218.3</v>
      </c>
      <c r="O28" s="46">
        <v>287.3</v>
      </c>
      <c r="P28" s="46">
        <f aca="true" t="shared" si="7" ref="P28:P35">SUM(D28:O28)</f>
        <v>1651</v>
      </c>
    </row>
    <row r="29" spans="1:16" ht="21" customHeight="1">
      <c r="A29" s="110"/>
      <c r="B29" s="57" t="s">
        <v>78</v>
      </c>
      <c r="C29" s="57"/>
      <c r="D29" s="46">
        <f>D30+D31</f>
        <v>284</v>
      </c>
      <c r="E29" s="46">
        <f aca="true" t="shared" si="8" ref="E29:P29">E30+E31</f>
        <v>254</v>
      </c>
      <c r="F29" s="46">
        <f t="shared" si="8"/>
        <v>199</v>
      </c>
      <c r="G29" s="46">
        <f t="shared" si="8"/>
        <v>152</v>
      </c>
      <c r="H29" s="46">
        <f t="shared" si="8"/>
        <v>31</v>
      </c>
      <c r="I29" s="46">
        <f t="shared" si="8"/>
        <v>11</v>
      </c>
      <c r="J29" s="46">
        <f t="shared" si="8"/>
        <v>16</v>
      </c>
      <c r="K29" s="46">
        <f t="shared" si="8"/>
        <v>11</v>
      </c>
      <c r="L29" s="46">
        <f t="shared" si="8"/>
        <v>14</v>
      </c>
      <c r="M29" s="46">
        <f t="shared" si="8"/>
        <v>151</v>
      </c>
      <c r="N29" s="46">
        <f t="shared" si="8"/>
        <v>215</v>
      </c>
      <c r="O29" s="46">
        <f t="shared" si="8"/>
        <v>278</v>
      </c>
      <c r="P29" s="46">
        <f t="shared" si="8"/>
        <v>1616</v>
      </c>
    </row>
    <row r="30" spans="1:17" ht="15.75">
      <c r="A30" s="110"/>
      <c r="C30" s="57" t="s">
        <v>26</v>
      </c>
      <c r="D30" s="72">
        <v>270</v>
      </c>
      <c r="E30" s="72">
        <v>240</v>
      </c>
      <c r="F30" s="72">
        <v>190</v>
      </c>
      <c r="G30" s="72">
        <v>150</v>
      </c>
      <c r="H30" s="72">
        <v>30</v>
      </c>
      <c r="I30" s="72">
        <v>10</v>
      </c>
      <c r="J30" s="72">
        <v>15</v>
      </c>
      <c r="K30" s="72">
        <v>10</v>
      </c>
      <c r="L30" s="72">
        <v>13</v>
      </c>
      <c r="M30" s="72">
        <v>135</v>
      </c>
      <c r="N30" s="72">
        <v>197</v>
      </c>
      <c r="O30" s="72">
        <v>260</v>
      </c>
      <c r="P30" s="56">
        <f t="shared" si="7"/>
        <v>1520</v>
      </c>
      <c r="Q30" s="67"/>
    </row>
    <row r="31" spans="1:16" ht="31.5">
      <c r="A31" s="110"/>
      <c r="C31" s="57" t="s">
        <v>83</v>
      </c>
      <c r="D31" s="56">
        <v>14</v>
      </c>
      <c r="E31" s="56">
        <v>14</v>
      </c>
      <c r="F31" s="56">
        <v>9</v>
      </c>
      <c r="G31" s="56">
        <v>2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16</v>
      </c>
      <c r="N31" s="56">
        <v>18</v>
      </c>
      <c r="O31" s="56">
        <v>18</v>
      </c>
      <c r="P31" s="56">
        <f t="shared" si="7"/>
        <v>96</v>
      </c>
    </row>
    <row r="32" spans="1:16" ht="15.75">
      <c r="A32" s="111"/>
      <c r="B32" s="57" t="s">
        <v>23</v>
      </c>
      <c r="C32" s="57"/>
      <c r="D32" s="56">
        <v>0.5</v>
      </c>
      <c r="E32" s="56">
        <v>0.6</v>
      </c>
      <c r="F32" s="56">
        <v>0.3</v>
      </c>
      <c r="G32" s="56">
        <v>0.2</v>
      </c>
      <c r="H32" s="56">
        <v>0.2</v>
      </c>
      <c r="I32" s="56">
        <v>0</v>
      </c>
      <c r="J32" s="56">
        <v>0</v>
      </c>
      <c r="K32" s="56">
        <v>0</v>
      </c>
      <c r="L32" s="56">
        <v>0.3</v>
      </c>
      <c r="M32" s="56">
        <v>0.2</v>
      </c>
      <c r="N32" s="56">
        <v>0.3</v>
      </c>
      <c r="O32" s="56">
        <v>0.4</v>
      </c>
      <c r="P32" s="56">
        <f>SUM(D32:O32)</f>
        <v>3</v>
      </c>
    </row>
    <row r="33" spans="1:16" ht="49.5" customHeight="1">
      <c r="A33" s="109" t="s">
        <v>77</v>
      </c>
      <c r="B33" s="60" t="s">
        <v>59</v>
      </c>
      <c r="C33" s="115" t="s">
        <v>83</v>
      </c>
      <c r="D33" s="46">
        <v>52</v>
      </c>
      <c r="E33" s="46">
        <v>62</v>
      </c>
      <c r="F33" s="46">
        <v>49</v>
      </c>
      <c r="G33" s="46">
        <v>22</v>
      </c>
      <c r="H33" s="46"/>
      <c r="I33" s="46"/>
      <c r="J33" s="46"/>
      <c r="K33" s="46"/>
      <c r="L33" s="46"/>
      <c r="M33" s="46">
        <v>23</v>
      </c>
      <c r="N33" s="46">
        <v>57</v>
      </c>
      <c r="O33" s="46">
        <v>67</v>
      </c>
      <c r="P33" s="106">
        <f t="shared" si="7"/>
        <v>332</v>
      </c>
    </row>
    <row r="34" spans="1:17" ht="15.75">
      <c r="A34" s="110"/>
      <c r="B34" s="57" t="s">
        <v>78</v>
      </c>
      <c r="C34" s="116"/>
      <c r="D34" s="77">
        <v>50</v>
      </c>
      <c r="E34" s="77">
        <v>55</v>
      </c>
      <c r="F34" s="77">
        <v>45</v>
      </c>
      <c r="G34" s="77">
        <v>20</v>
      </c>
      <c r="H34" s="77"/>
      <c r="I34" s="77"/>
      <c r="J34" s="77"/>
      <c r="K34" s="77"/>
      <c r="L34" s="77"/>
      <c r="M34" s="77">
        <v>20</v>
      </c>
      <c r="N34" s="77">
        <v>50</v>
      </c>
      <c r="O34" s="77">
        <v>60</v>
      </c>
      <c r="P34" s="46">
        <f t="shared" si="7"/>
        <v>300</v>
      </c>
      <c r="Q34" s="67"/>
    </row>
    <row r="35" spans="1:16" ht="15.75">
      <c r="A35" s="111"/>
      <c r="B35" s="57" t="s">
        <v>23</v>
      </c>
      <c r="C35" s="117"/>
      <c r="D35" s="101">
        <v>1</v>
      </c>
      <c r="E35" s="101">
        <v>1</v>
      </c>
      <c r="F35" s="101">
        <v>1</v>
      </c>
      <c r="G35" s="101">
        <v>1</v>
      </c>
      <c r="H35" s="101"/>
      <c r="I35" s="101"/>
      <c r="J35" s="101"/>
      <c r="K35" s="101"/>
      <c r="L35" s="101"/>
      <c r="M35" s="101">
        <v>1</v>
      </c>
      <c r="N35" s="101">
        <v>1</v>
      </c>
      <c r="O35" s="101">
        <v>1</v>
      </c>
      <c r="P35" s="106">
        <f t="shared" si="7"/>
        <v>7</v>
      </c>
    </row>
    <row r="36" spans="1:16" ht="31.5">
      <c r="A36" s="109" t="s">
        <v>31</v>
      </c>
      <c r="B36" s="57" t="s">
        <v>91</v>
      </c>
      <c r="C36" s="115" t="s">
        <v>26</v>
      </c>
      <c r="D36" s="46">
        <f>D37+D38</f>
        <v>44</v>
      </c>
      <c r="E36" s="46">
        <f>E37+E38</f>
        <v>37</v>
      </c>
      <c r="F36" s="46">
        <f>F37+F38</f>
        <v>17</v>
      </c>
      <c r="G36" s="46">
        <f>G37+G38</f>
        <v>12</v>
      </c>
      <c r="H36" s="46"/>
      <c r="I36" s="46"/>
      <c r="J36" s="46"/>
      <c r="K36" s="46"/>
      <c r="L36" s="46"/>
      <c r="M36" s="46">
        <f>M37+M38</f>
        <v>4</v>
      </c>
      <c r="N36" s="46">
        <f>N37+N38</f>
        <v>17</v>
      </c>
      <c r="O36" s="46">
        <f>O37+O38</f>
        <v>31</v>
      </c>
      <c r="P36" s="46">
        <f>SUM(D36:O36)</f>
        <v>162</v>
      </c>
    </row>
    <row r="37" spans="1:16" ht="15.75">
      <c r="A37" s="110"/>
      <c r="B37" s="57" t="s">
        <v>78</v>
      </c>
      <c r="C37" s="116"/>
      <c r="D37" s="46">
        <v>16</v>
      </c>
      <c r="E37" s="46">
        <v>13</v>
      </c>
      <c r="F37" s="46">
        <v>2</v>
      </c>
      <c r="G37" s="46">
        <v>2</v>
      </c>
      <c r="H37" s="46"/>
      <c r="I37" s="46"/>
      <c r="J37" s="46"/>
      <c r="K37" s="46"/>
      <c r="L37" s="46"/>
      <c r="M37" s="46">
        <v>1</v>
      </c>
      <c r="N37" s="46">
        <v>4</v>
      </c>
      <c r="O37" s="46">
        <v>12</v>
      </c>
      <c r="P37" s="46">
        <f>SUM(D37:O37)</f>
        <v>50</v>
      </c>
    </row>
    <row r="38" spans="1:16" ht="15.75">
      <c r="A38" s="111"/>
      <c r="B38" s="57" t="s">
        <v>23</v>
      </c>
      <c r="C38" s="117"/>
      <c r="D38" s="43">
        <v>28</v>
      </c>
      <c r="E38" s="43">
        <v>24</v>
      </c>
      <c r="F38" s="43">
        <v>15</v>
      </c>
      <c r="G38" s="43">
        <v>10</v>
      </c>
      <c r="H38" s="43"/>
      <c r="I38" s="43"/>
      <c r="J38" s="43"/>
      <c r="K38" s="43"/>
      <c r="L38" s="43"/>
      <c r="M38" s="43">
        <v>3</v>
      </c>
      <c r="N38" s="43">
        <v>13</v>
      </c>
      <c r="O38" s="43">
        <v>19</v>
      </c>
      <c r="P38" s="46">
        <f>SUM(D38:O38)</f>
        <v>112</v>
      </c>
    </row>
    <row r="39" spans="1:16" ht="31.5">
      <c r="A39" s="109" t="s">
        <v>32</v>
      </c>
      <c r="B39" s="63" t="s">
        <v>69</v>
      </c>
      <c r="C39" s="115" t="s">
        <v>26</v>
      </c>
      <c r="D39" s="72">
        <v>56</v>
      </c>
      <c r="E39" s="72">
        <v>61</v>
      </c>
      <c r="F39" s="72">
        <v>46</v>
      </c>
      <c r="G39" s="72">
        <v>19</v>
      </c>
      <c r="H39" s="72"/>
      <c r="I39" s="72"/>
      <c r="J39" s="72"/>
      <c r="K39" s="72"/>
      <c r="L39" s="72"/>
      <c r="M39" s="72">
        <v>22</v>
      </c>
      <c r="N39" s="72">
        <v>48</v>
      </c>
      <c r="O39" s="72">
        <v>65</v>
      </c>
      <c r="P39" s="72">
        <f aca="true" t="shared" si="9" ref="P39:P44">SUM(D39:O39)</f>
        <v>317</v>
      </c>
    </row>
    <row r="40" spans="1:17" ht="15.75">
      <c r="A40" s="110"/>
      <c r="B40" s="57" t="s">
        <v>78</v>
      </c>
      <c r="C40" s="116"/>
      <c r="D40" s="46">
        <v>40</v>
      </c>
      <c r="E40" s="46">
        <v>40</v>
      </c>
      <c r="F40" s="46">
        <v>30</v>
      </c>
      <c r="G40" s="46">
        <v>8</v>
      </c>
      <c r="H40" s="46"/>
      <c r="I40" s="46"/>
      <c r="J40" s="46"/>
      <c r="K40" s="46"/>
      <c r="L40" s="46"/>
      <c r="M40" s="46">
        <v>10</v>
      </c>
      <c r="N40" s="46">
        <v>28</v>
      </c>
      <c r="O40" s="46">
        <v>44</v>
      </c>
      <c r="P40" s="46">
        <f t="shared" si="9"/>
        <v>200</v>
      </c>
      <c r="Q40" s="67"/>
    </row>
    <row r="41" spans="1:16" ht="15.75">
      <c r="A41" s="111"/>
      <c r="B41" s="57" t="s">
        <v>23</v>
      </c>
      <c r="C41" s="117"/>
      <c r="D41" s="46">
        <v>12</v>
      </c>
      <c r="E41" s="46">
        <v>17</v>
      </c>
      <c r="F41" s="46">
        <v>12</v>
      </c>
      <c r="G41" s="46">
        <v>7</v>
      </c>
      <c r="H41" s="46"/>
      <c r="I41" s="46"/>
      <c r="J41" s="46"/>
      <c r="K41" s="46"/>
      <c r="L41" s="46"/>
      <c r="M41" s="46">
        <v>8</v>
      </c>
      <c r="N41" s="46">
        <v>14</v>
      </c>
      <c r="O41" s="46">
        <v>17</v>
      </c>
      <c r="P41" s="46">
        <f t="shared" si="9"/>
        <v>87</v>
      </c>
    </row>
    <row r="42" spans="1:17" ht="33" customHeight="1">
      <c r="A42" s="53" t="s">
        <v>51</v>
      </c>
      <c r="B42" s="57" t="s">
        <v>35</v>
      </c>
      <c r="C42" s="115" t="s">
        <v>89</v>
      </c>
      <c r="D42" s="43">
        <v>1</v>
      </c>
      <c r="E42" s="43">
        <v>1</v>
      </c>
      <c r="F42" s="43">
        <v>1</v>
      </c>
      <c r="G42" s="43">
        <v>0.2</v>
      </c>
      <c r="H42" s="34"/>
      <c r="I42" s="34"/>
      <c r="J42" s="34"/>
      <c r="K42" s="34"/>
      <c r="L42" s="34"/>
      <c r="M42" s="43">
        <v>0.3</v>
      </c>
      <c r="N42" s="43">
        <v>1</v>
      </c>
      <c r="O42" s="43">
        <v>1.5</v>
      </c>
      <c r="P42" s="43">
        <f t="shared" si="9"/>
        <v>6</v>
      </c>
      <c r="Q42" s="68"/>
    </row>
    <row r="43" spans="1:17" ht="21" customHeight="1">
      <c r="A43" s="50" t="s">
        <v>53</v>
      </c>
      <c r="B43" s="57" t="s">
        <v>33</v>
      </c>
      <c r="C43" s="116"/>
      <c r="D43" s="43">
        <v>1</v>
      </c>
      <c r="E43" s="43">
        <v>1</v>
      </c>
      <c r="F43" s="43">
        <v>0.5</v>
      </c>
      <c r="G43" s="43">
        <v>0.2</v>
      </c>
      <c r="H43" s="34"/>
      <c r="I43" s="34"/>
      <c r="J43" s="34"/>
      <c r="K43" s="34"/>
      <c r="L43" s="34"/>
      <c r="M43" s="43">
        <v>0.3</v>
      </c>
      <c r="N43" s="43">
        <v>1</v>
      </c>
      <c r="O43" s="43">
        <v>1</v>
      </c>
      <c r="P43" s="43">
        <f t="shared" si="9"/>
        <v>5</v>
      </c>
      <c r="Q43" s="68"/>
    </row>
    <row r="44" spans="1:17" ht="36.75" customHeight="1">
      <c r="A44" s="50" t="s">
        <v>54</v>
      </c>
      <c r="B44" s="57" t="s">
        <v>56</v>
      </c>
      <c r="C44" s="117"/>
      <c r="D44" s="43">
        <v>2.2</v>
      </c>
      <c r="E44" s="43">
        <v>2.2</v>
      </c>
      <c r="F44" s="43">
        <v>1</v>
      </c>
      <c r="G44" s="43">
        <v>0.5</v>
      </c>
      <c r="H44" s="34"/>
      <c r="I44" s="34"/>
      <c r="J44" s="34"/>
      <c r="K44" s="34"/>
      <c r="L44" s="34"/>
      <c r="M44" s="43">
        <v>0.6</v>
      </c>
      <c r="N44" s="43">
        <v>1.5</v>
      </c>
      <c r="O44" s="43">
        <v>2</v>
      </c>
      <c r="P44" s="43">
        <f t="shared" si="9"/>
        <v>10</v>
      </c>
      <c r="Q44" s="68"/>
    </row>
    <row r="45" spans="1:16" ht="15.75">
      <c r="A45" s="109"/>
      <c r="B45" s="64" t="s">
        <v>34</v>
      </c>
      <c r="C45" s="62" t="s">
        <v>27</v>
      </c>
      <c r="D45" s="45">
        <f>D21+D28+D33+D36+D39+D42+D43+D44</f>
        <v>1927.5</v>
      </c>
      <c r="E45" s="45">
        <f aca="true" t="shared" si="10" ref="E45:P45">E21+E28+E33+E36+E39+E42+E43+E44</f>
        <v>2100.5</v>
      </c>
      <c r="F45" s="45">
        <f t="shared" si="10"/>
        <v>1607</v>
      </c>
      <c r="G45" s="45">
        <f t="shared" si="10"/>
        <v>1029.2</v>
      </c>
      <c r="H45" s="45">
        <f t="shared" si="10"/>
        <v>127.5</v>
      </c>
      <c r="I45" s="45">
        <f t="shared" si="10"/>
        <v>53.5</v>
      </c>
      <c r="J45" s="45">
        <f t="shared" si="10"/>
        <v>42.5</v>
      </c>
      <c r="K45" s="45">
        <f t="shared" si="10"/>
        <v>37.7</v>
      </c>
      <c r="L45" s="45">
        <f t="shared" si="10"/>
        <v>49.7</v>
      </c>
      <c r="M45" s="45">
        <f t="shared" si="10"/>
        <v>767.4</v>
      </c>
      <c r="N45" s="45">
        <f t="shared" si="10"/>
        <v>1792.6</v>
      </c>
      <c r="O45" s="45">
        <f t="shared" si="10"/>
        <v>2167.8</v>
      </c>
      <c r="P45" s="45">
        <f t="shared" si="10"/>
        <v>11702.9</v>
      </c>
    </row>
    <row r="46" spans="1:16" ht="15.75">
      <c r="A46" s="110"/>
      <c r="B46" s="62" t="s">
        <v>79</v>
      </c>
      <c r="C46" s="62"/>
      <c r="D46" s="45">
        <f>D47+D48</f>
        <v>1789.2</v>
      </c>
      <c r="E46" s="45">
        <f aca="true" t="shared" si="11" ref="E46:P46">E47+E48</f>
        <v>1931.2</v>
      </c>
      <c r="F46" s="45">
        <f t="shared" si="11"/>
        <v>1473.5</v>
      </c>
      <c r="G46" s="45">
        <f t="shared" si="11"/>
        <v>928.9000000000001</v>
      </c>
      <c r="H46" s="45">
        <f t="shared" si="11"/>
        <v>122</v>
      </c>
      <c r="I46" s="45">
        <f t="shared" si="11"/>
        <v>52</v>
      </c>
      <c r="J46" s="45">
        <f t="shared" si="11"/>
        <v>43</v>
      </c>
      <c r="K46" s="45">
        <f t="shared" si="11"/>
        <v>38</v>
      </c>
      <c r="L46" s="45">
        <f t="shared" si="11"/>
        <v>49</v>
      </c>
      <c r="M46" s="45">
        <f t="shared" si="11"/>
        <v>698.1999999999999</v>
      </c>
      <c r="N46" s="45">
        <f t="shared" si="11"/>
        <v>1640.5</v>
      </c>
      <c r="O46" s="45">
        <f t="shared" si="11"/>
        <v>1998.5</v>
      </c>
      <c r="P46" s="45">
        <f t="shared" si="11"/>
        <v>10764</v>
      </c>
    </row>
    <row r="47" spans="1:16" ht="19.5" customHeight="1">
      <c r="A47" s="110"/>
      <c r="B47" s="65"/>
      <c r="C47" s="62" t="s">
        <v>26</v>
      </c>
      <c r="D47" s="45">
        <f>D23+D30+D37+D40+D44+D43</f>
        <v>1429.2</v>
      </c>
      <c r="E47" s="45">
        <f aca="true" t="shared" si="12" ref="E47:P47">E23+E30+E37+E40+E44+E43</f>
        <v>1566.2</v>
      </c>
      <c r="F47" s="45">
        <f t="shared" si="12"/>
        <v>1143.5</v>
      </c>
      <c r="G47" s="45">
        <f t="shared" si="12"/>
        <v>860.7</v>
      </c>
      <c r="H47" s="45">
        <f t="shared" si="12"/>
        <v>116</v>
      </c>
      <c r="I47" s="45">
        <f t="shared" si="12"/>
        <v>49</v>
      </c>
      <c r="J47" s="45">
        <f t="shared" si="12"/>
        <v>40</v>
      </c>
      <c r="K47" s="45">
        <f t="shared" si="12"/>
        <v>35</v>
      </c>
      <c r="L47" s="45">
        <f t="shared" si="12"/>
        <v>38</v>
      </c>
      <c r="M47" s="45">
        <f t="shared" si="12"/>
        <v>586.9</v>
      </c>
      <c r="N47" s="45">
        <f t="shared" si="12"/>
        <v>1301.5</v>
      </c>
      <c r="O47" s="45">
        <f t="shared" si="12"/>
        <v>1619</v>
      </c>
      <c r="P47" s="45">
        <f t="shared" si="12"/>
        <v>8785</v>
      </c>
    </row>
    <row r="48" spans="1:16" ht="33.75" customHeight="1">
      <c r="A48" s="111"/>
      <c r="B48" s="65"/>
      <c r="C48" s="62" t="s">
        <v>83</v>
      </c>
      <c r="D48" s="45">
        <f>D24+D31+D34+D42</f>
        <v>360</v>
      </c>
      <c r="E48" s="45">
        <f aca="true" t="shared" si="13" ref="E48:P48">E24+E31+E34+E42</f>
        <v>365</v>
      </c>
      <c r="F48" s="45">
        <f t="shared" si="13"/>
        <v>330</v>
      </c>
      <c r="G48" s="45">
        <f t="shared" si="13"/>
        <v>68.2</v>
      </c>
      <c r="H48" s="45">
        <f t="shared" si="13"/>
        <v>6</v>
      </c>
      <c r="I48" s="45">
        <f t="shared" si="13"/>
        <v>3</v>
      </c>
      <c r="J48" s="45">
        <f t="shared" si="13"/>
        <v>3</v>
      </c>
      <c r="K48" s="45">
        <f t="shared" si="13"/>
        <v>3</v>
      </c>
      <c r="L48" s="45">
        <f t="shared" si="13"/>
        <v>11</v>
      </c>
      <c r="M48" s="45">
        <f t="shared" si="13"/>
        <v>111.3</v>
      </c>
      <c r="N48" s="45">
        <f t="shared" si="13"/>
        <v>339</v>
      </c>
      <c r="O48" s="45">
        <f t="shared" si="13"/>
        <v>379.5</v>
      </c>
      <c r="P48" s="45">
        <f t="shared" si="13"/>
        <v>1979</v>
      </c>
    </row>
    <row r="49" spans="1:16" ht="15.75">
      <c r="A49" s="42"/>
      <c r="B49" s="66" t="s">
        <v>48</v>
      </c>
      <c r="C49" s="66"/>
      <c r="D49" s="45">
        <f>D25+D32+D35+D38+D41</f>
        <v>62.7</v>
      </c>
      <c r="E49" s="45">
        <f aca="true" t="shared" si="14" ref="E49:P49">E25+E32+E35+E38+E41</f>
        <v>61.900000000000006</v>
      </c>
      <c r="F49" s="45">
        <f t="shared" si="14"/>
        <v>45.6</v>
      </c>
      <c r="G49" s="45">
        <f t="shared" si="14"/>
        <v>27.299999999999997</v>
      </c>
      <c r="H49" s="45">
        <f t="shared" si="14"/>
        <v>2.7</v>
      </c>
      <c r="I49" s="45">
        <f t="shared" si="14"/>
        <v>0.5</v>
      </c>
      <c r="J49" s="45">
        <f t="shared" si="14"/>
        <v>0.1</v>
      </c>
      <c r="K49" s="45">
        <f t="shared" si="14"/>
        <v>0.1</v>
      </c>
      <c r="L49" s="45">
        <f t="shared" si="14"/>
        <v>0.4</v>
      </c>
      <c r="M49" s="45">
        <f t="shared" si="14"/>
        <v>17.4</v>
      </c>
      <c r="N49" s="45">
        <f t="shared" si="14"/>
        <v>43.5</v>
      </c>
      <c r="O49" s="45">
        <f t="shared" si="14"/>
        <v>53.7</v>
      </c>
      <c r="P49" s="45">
        <f t="shared" si="14"/>
        <v>315.9</v>
      </c>
    </row>
    <row r="50" spans="1:16" ht="15.75">
      <c r="A50" s="21"/>
      <c r="B50" s="39"/>
      <c r="C50" s="39"/>
      <c r="D50" s="40"/>
      <c r="E50" s="39"/>
      <c r="F50" s="39"/>
      <c r="G50" s="39"/>
      <c r="H50" s="44"/>
      <c r="I50" s="39"/>
      <c r="J50" s="39"/>
      <c r="K50" s="39"/>
      <c r="L50" s="39"/>
      <c r="M50" s="39"/>
      <c r="N50" s="39"/>
      <c r="O50" s="39"/>
      <c r="P50" s="39"/>
    </row>
    <row r="51" spans="1:16" ht="15.75">
      <c r="A51" s="21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ht="15">
      <c r="A52" s="39"/>
      <c r="B52" s="39"/>
      <c r="C52" s="39"/>
      <c r="D52" s="4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8.75">
      <c r="A54" s="39"/>
      <c r="B54" s="22" t="s">
        <v>95</v>
      </c>
      <c r="C54" s="22"/>
      <c r="D54" s="16"/>
      <c r="E54" s="16"/>
      <c r="F54" s="16"/>
      <c r="G54" s="16"/>
      <c r="H54" s="16"/>
      <c r="I54" s="16"/>
      <c r="J54" s="16"/>
      <c r="K54" s="16"/>
      <c r="L54" s="55"/>
      <c r="M54" s="55" t="s">
        <v>96</v>
      </c>
      <c r="N54" s="55"/>
      <c r="O54" s="55"/>
      <c r="P54" s="21"/>
    </row>
  </sheetData>
  <sheetProtection/>
  <mergeCells count="18">
    <mergeCell ref="C36:C38"/>
    <mergeCell ref="C39:C41"/>
    <mergeCell ref="A28:A32"/>
    <mergeCell ref="A45:A48"/>
    <mergeCell ref="A39:A41"/>
    <mergeCell ref="A14:A15"/>
    <mergeCell ref="A33:A35"/>
    <mergeCell ref="A36:A38"/>
    <mergeCell ref="L4:AA4"/>
    <mergeCell ref="B5:P5"/>
    <mergeCell ref="A11:A13"/>
    <mergeCell ref="M26:P26"/>
    <mergeCell ref="A8:A10"/>
    <mergeCell ref="C42:C44"/>
    <mergeCell ref="C8:C10"/>
    <mergeCell ref="C11:C13"/>
    <mergeCell ref="C14:C16"/>
    <mergeCell ref="C33:C35"/>
  </mergeCells>
  <printOptions/>
  <pageMargins left="0.5905511811023623" right="0.3937007874015748" top="1.1811023622047245" bottom="0.1968503937007874" header="0.5118110236220472" footer="0.5118110236220472"/>
  <pageSetup horizontalDpi="600" verticalDpi="600" orientation="landscape" paperSize="9" scale="69" r:id="rId1"/>
  <rowBreaks count="1" manualBreakCount="1">
    <brk id="2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view="pageBreakPreview" zoomScale="75" zoomScaleNormal="75" zoomScaleSheetLayoutView="75" zoomScalePageLayoutView="0" workbookViewId="0" topLeftCell="B52">
      <selection activeCell="D71" sqref="D71"/>
    </sheetView>
  </sheetViews>
  <sheetFormatPr defaultColWidth="9.140625" defaultRowHeight="12.75"/>
  <cols>
    <col min="1" max="1" width="5.140625" style="0" customWidth="1"/>
    <col min="3" max="3" width="32.00390625" style="0" customWidth="1"/>
    <col min="4" max="4" width="22.8515625" style="0" customWidth="1"/>
    <col min="5" max="5" width="9.57421875" style="0" customWidth="1"/>
    <col min="6" max="6" width="8.7109375" style="0" customWidth="1"/>
    <col min="7" max="7" width="9.7109375" style="0" customWidth="1"/>
    <col min="8" max="8" width="8.7109375" style="0" customWidth="1"/>
    <col min="9" max="9" width="9.00390625" style="0" customWidth="1"/>
    <col min="10" max="10" width="8.8515625" style="0" customWidth="1"/>
    <col min="11" max="11" width="8.57421875" style="0" customWidth="1"/>
    <col min="12" max="12" width="9.28125" style="0" bestFit="1" customWidth="1"/>
    <col min="13" max="13" width="9.7109375" style="0" customWidth="1"/>
    <col min="14" max="14" width="9.57421875" style="0" customWidth="1"/>
    <col min="15" max="15" width="10.8515625" style="0" customWidth="1"/>
    <col min="16" max="16" width="9.8515625" style="0" bestFit="1" customWidth="1"/>
    <col min="17" max="17" width="10.28125" style="0" customWidth="1"/>
  </cols>
  <sheetData>
    <row r="1" spans="12:17" ht="18.75">
      <c r="L1" s="1"/>
      <c r="M1" s="12" t="s">
        <v>37</v>
      </c>
      <c r="N1" s="12"/>
      <c r="O1" s="12"/>
      <c r="P1" s="1"/>
      <c r="Q1" s="1"/>
    </row>
    <row r="2" spans="1:17" ht="18.75">
      <c r="A2" s="23"/>
      <c r="B2" s="24"/>
      <c r="C2" s="24"/>
      <c r="D2" s="24"/>
      <c r="E2" s="25"/>
      <c r="F2" s="25"/>
      <c r="G2" s="25"/>
      <c r="H2" s="25"/>
      <c r="I2" s="25"/>
      <c r="J2" s="26"/>
      <c r="K2" s="5"/>
      <c r="L2" s="7" t="s">
        <v>1</v>
      </c>
      <c r="M2" s="7"/>
      <c r="N2" s="7"/>
      <c r="O2" s="7"/>
      <c r="P2" s="1"/>
      <c r="Q2" s="1"/>
    </row>
    <row r="3" spans="1:17" ht="18.75">
      <c r="A3" s="23"/>
      <c r="B3" s="24"/>
      <c r="C3" s="24"/>
      <c r="D3" s="24"/>
      <c r="E3" s="25"/>
      <c r="F3" s="25"/>
      <c r="G3" s="25"/>
      <c r="H3" s="25"/>
      <c r="I3" s="25"/>
      <c r="J3" s="26"/>
      <c r="K3" s="5"/>
      <c r="L3" s="7" t="s">
        <v>93</v>
      </c>
      <c r="M3" s="12"/>
      <c r="N3" s="12"/>
      <c r="O3" s="7"/>
      <c r="P3" s="9"/>
      <c r="Q3" s="1"/>
    </row>
    <row r="4" spans="1:17" ht="18.75">
      <c r="A4" s="27"/>
      <c r="B4" s="108" t="s">
        <v>2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8.75">
      <c r="A5" s="27"/>
      <c r="B5" s="108" t="s">
        <v>86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6" ht="18.75">
      <c r="A6" s="27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8" t="s">
        <v>38</v>
      </c>
    </row>
    <row r="7" spans="1:17" ht="15.75">
      <c r="A7" s="32" t="s">
        <v>52</v>
      </c>
      <c r="B7" s="122" t="s">
        <v>39</v>
      </c>
      <c r="C7" s="123"/>
      <c r="D7" s="70" t="s">
        <v>61</v>
      </c>
      <c r="E7" s="33" t="s">
        <v>6</v>
      </c>
      <c r="F7" s="33" t="s">
        <v>7</v>
      </c>
      <c r="G7" s="33" t="s">
        <v>8</v>
      </c>
      <c r="H7" s="33" t="s">
        <v>9</v>
      </c>
      <c r="I7" s="33" t="s">
        <v>10</v>
      </c>
      <c r="J7" s="33" t="s">
        <v>11</v>
      </c>
      <c r="K7" s="33" t="s">
        <v>12</v>
      </c>
      <c r="L7" s="33" t="s">
        <v>13</v>
      </c>
      <c r="M7" s="33" t="s">
        <v>14</v>
      </c>
      <c r="N7" s="33" t="s">
        <v>15</v>
      </c>
      <c r="O7" s="33" t="s">
        <v>16</v>
      </c>
      <c r="P7" s="33" t="s">
        <v>17</v>
      </c>
      <c r="Q7" s="48" t="s">
        <v>84</v>
      </c>
    </row>
    <row r="8" spans="1:17" ht="15.75">
      <c r="A8" s="74"/>
      <c r="B8" s="122" t="s">
        <v>40</v>
      </c>
      <c r="C8" s="123"/>
      <c r="D8" s="70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8"/>
    </row>
    <row r="9" spans="1:17" ht="16.5" customHeight="1">
      <c r="A9" s="137" t="s">
        <v>18</v>
      </c>
      <c r="B9" s="122" t="s">
        <v>64</v>
      </c>
      <c r="C9" s="123"/>
      <c r="D9" s="70" t="s">
        <v>62</v>
      </c>
      <c r="E9" s="46">
        <f>E12+E15</f>
        <v>2000</v>
      </c>
      <c r="F9" s="46">
        <f aca="true" t="shared" si="0" ref="F9:P9">F12+F15</f>
        <v>2099</v>
      </c>
      <c r="G9" s="46">
        <f t="shared" si="0"/>
        <v>2000</v>
      </c>
      <c r="H9" s="46">
        <f t="shared" si="0"/>
        <v>1813</v>
      </c>
      <c r="I9" s="46">
        <f t="shared" si="0"/>
        <v>1723</v>
      </c>
      <c r="J9" s="46">
        <f t="shared" si="0"/>
        <v>1813</v>
      </c>
      <c r="K9" s="46">
        <f t="shared" si="0"/>
        <v>1713</v>
      </c>
      <c r="L9" s="46">
        <f t="shared" si="0"/>
        <v>1763</v>
      </c>
      <c r="M9" s="46">
        <f t="shared" si="0"/>
        <v>1790</v>
      </c>
      <c r="N9" s="46">
        <f t="shared" si="0"/>
        <v>1889</v>
      </c>
      <c r="O9" s="46">
        <f t="shared" si="0"/>
        <v>1915</v>
      </c>
      <c r="P9" s="46">
        <f t="shared" si="0"/>
        <v>2059</v>
      </c>
      <c r="Q9" s="48">
        <f>SUM(P9+O9+N9+M9+L9+K9+J9+I9+H9+G9+F9+E9)</f>
        <v>22577</v>
      </c>
    </row>
    <row r="10" spans="1:17" ht="15.75">
      <c r="A10" s="138"/>
      <c r="B10" s="122" t="s">
        <v>63</v>
      </c>
      <c r="C10" s="123"/>
      <c r="D10" s="70"/>
      <c r="E10" s="46">
        <f>E13+E16</f>
        <v>1800</v>
      </c>
      <c r="F10" s="46">
        <f aca="true" t="shared" si="1" ref="F10:P10">F13+F16</f>
        <v>1900</v>
      </c>
      <c r="G10" s="46">
        <f t="shared" si="1"/>
        <v>1700</v>
      </c>
      <c r="H10" s="46">
        <f t="shared" si="1"/>
        <v>1600</v>
      </c>
      <c r="I10" s="46">
        <f t="shared" si="1"/>
        <v>1500</v>
      </c>
      <c r="J10" s="46">
        <f t="shared" si="1"/>
        <v>1500</v>
      </c>
      <c r="K10" s="46">
        <f t="shared" si="1"/>
        <v>1500</v>
      </c>
      <c r="L10" s="46">
        <f t="shared" si="1"/>
        <v>1550</v>
      </c>
      <c r="M10" s="46">
        <f t="shared" si="1"/>
        <v>1600</v>
      </c>
      <c r="N10" s="46">
        <f t="shared" si="1"/>
        <v>1700</v>
      </c>
      <c r="O10" s="46">
        <f t="shared" si="1"/>
        <v>1700</v>
      </c>
      <c r="P10" s="46">
        <f t="shared" si="1"/>
        <v>1850</v>
      </c>
      <c r="Q10" s="46">
        <f>Q13+Q16</f>
        <v>19900</v>
      </c>
    </row>
    <row r="11" spans="1:17" ht="15.75">
      <c r="A11" s="138"/>
      <c r="B11" s="122" t="s">
        <v>23</v>
      </c>
      <c r="C11" s="123"/>
      <c r="D11" s="70"/>
      <c r="E11" s="46">
        <f>E14+E17</f>
        <v>6</v>
      </c>
      <c r="F11" s="46">
        <f aca="true" t="shared" si="2" ref="F11:P11">F14+F17</f>
        <v>6</v>
      </c>
      <c r="G11" s="46">
        <f t="shared" si="2"/>
        <v>6</v>
      </c>
      <c r="H11" s="46">
        <f t="shared" si="2"/>
        <v>6</v>
      </c>
      <c r="I11" s="46">
        <f t="shared" si="2"/>
        <v>7</v>
      </c>
      <c r="J11" s="46">
        <f t="shared" si="2"/>
        <v>5</v>
      </c>
      <c r="K11" s="46">
        <f t="shared" si="2"/>
        <v>6</v>
      </c>
      <c r="L11" s="46">
        <f t="shared" si="2"/>
        <v>5</v>
      </c>
      <c r="M11" s="46">
        <f t="shared" si="2"/>
        <v>6</v>
      </c>
      <c r="N11" s="46">
        <f t="shared" si="2"/>
        <v>5</v>
      </c>
      <c r="O11" s="46">
        <f t="shared" si="2"/>
        <v>7</v>
      </c>
      <c r="P11" s="46">
        <f t="shared" si="2"/>
        <v>6</v>
      </c>
      <c r="Q11" s="48">
        <f>SUM(P11+O11+N11+M11+L11+K11+J11+I11+H11+G11+F11+E11)</f>
        <v>71</v>
      </c>
    </row>
    <row r="12" spans="1:17" ht="20.25" customHeight="1">
      <c r="A12" s="138"/>
      <c r="B12" s="122" t="s">
        <v>65</v>
      </c>
      <c r="C12" s="123"/>
      <c r="D12" s="70" t="s">
        <v>62</v>
      </c>
      <c r="E12" s="46">
        <v>1330</v>
      </c>
      <c r="F12" s="46">
        <v>1330</v>
      </c>
      <c r="G12" s="46">
        <v>1330</v>
      </c>
      <c r="H12" s="46">
        <v>1244</v>
      </c>
      <c r="I12" s="46">
        <v>1153</v>
      </c>
      <c r="J12" s="46">
        <v>1244</v>
      </c>
      <c r="K12" s="46">
        <v>1244</v>
      </c>
      <c r="L12" s="46">
        <v>1244</v>
      </c>
      <c r="M12" s="46">
        <v>1320</v>
      </c>
      <c r="N12" s="46">
        <v>1320</v>
      </c>
      <c r="O12" s="46">
        <v>1245</v>
      </c>
      <c r="P12" s="46">
        <v>1340</v>
      </c>
      <c r="Q12" s="48">
        <f>SUM(P12+O12+N12+M12+L12+K12+J12+I12+H12+G12+F12+E12)</f>
        <v>15344</v>
      </c>
    </row>
    <row r="13" spans="1:17" ht="15.75">
      <c r="A13" s="138"/>
      <c r="B13" s="122" t="s">
        <v>63</v>
      </c>
      <c r="C13" s="123"/>
      <c r="D13" s="70"/>
      <c r="E13" s="46">
        <v>1200</v>
      </c>
      <c r="F13" s="46">
        <v>1200</v>
      </c>
      <c r="G13" s="46">
        <v>1100</v>
      </c>
      <c r="H13" s="46">
        <v>1100</v>
      </c>
      <c r="I13" s="46">
        <v>1000</v>
      </c>
      <c r="J13" s="46">
        <v>1000</v>
      </c>
      <c r="K13" s="46">
        <v>1100</v>
      </c>
      <c r="L13" s="46">
        <v>1100</v>
      </c>
      <c r="M13" s="46">
        <v>1200</v>
      </c>
      <c r="N13" s="46">
        <v>1200</v>
      </c>
      <c r="O13" s="46">
        <v>1100</v>
      </c>
      <c r="P13" s="46">
        <v>1200</v>
      </c>
      <c r="Q13" s="46">
        <f aca="true" t="shared" si="3" ref="Q13:Q18">SUM(E13:P13)</f>
        <v>13500</v>
      </c>
    </row>
    <row r="14" spans="1:17" ht="15.75">
      <c r="A14" s="138"/>
      <c r="B14" s="122" t="s">
        <v>23</v>
      </c>
      <c r="C14" s="123"/>
      <c r="D14" s="70"/>
      <c r="E14" s="46">
        <v>3</v>
      </c>
      <c r="F14" s="46">
        <v>4</v>
      </c>
      <c r="G14" s="46">
        <v>3</v>
      </c>
      <c r="H14" s="46">
        <v>4</v>
      </c>
      <c r="I14" s="46">
        <v>4</v>
      </c>
      <c r="J14" s="46">
        <v>3</v>
      </c>
      <c r="K14" s="46">
        <v>4</v>
      </c>
      <c r="L14" s="46">
        <v>3</v>
      </c>
      <c r="M14" s="46">
        <v>4</v>
      </c>
      <c r="N14" s="46">
        <v>3</v>
      </c>
      <c r="O14" s="46">
        <v>4</v>
      </c>
      <c r="P14" s="46">
        <v>4</v>
      </c>
      <c r="Q14" s="46">
        <f t="shared" si="3"/>
        <v>43</v>
      </c>
    </row>
    <row r="15" spans="1:17" ht="31.5">
      <c r="A15" s="138"/>
      <c r="B15" s="122" t="s">
        <v>67</v>
      </c>
      <c r="C15" s="123"/>
      <c r="D15" s="57" t="s">
        <v>26</v>
      </c>
      <c r="E15" s="46">
        <v>670</v>
      </c>
      <c r="F15" s="46">
        <v>769</v>
      </c>
      <c r="G15" s="46">
        <v>670</v>
      </c>
      <c r="H15" s="46">
        <v>569</v>
      </c>
      <c r="I15" s="46">
        <v>570</v>
      </c>
      <c r="J15" s="46">
        <v>569</v>
      </c>
      <c r="K15" s="46">
        <v>469</v>
      </c>
      <c r="L15" s="46">
        <v>519</v>
      </c>
      <c r="M15" s="46">
        <v>470</v>
      </c>
      <c r="N15" s="46">
        <v>569</v>
      </c>
      <c r="O15" s="46">
        <v>670</v>
      </c>
      <c r="P15" s="46">
        <v>719</v>
      </c>
      <c r="Q15" s="73">
        <f t="shared" si="3"/>
        <v>7233</v>
      </c>
    </row>
    <row r="16" spans="1:17" ht="15.75">
      <c r="A16" s="138"/>
      <c r="B16" s="122" t="s">
        <v>63</v>
      </c>
      <c r="C16" s="123"/>
      <c r="D16" s="70"/>
      <c r="E16" s="46">
        <v>600</v>
      </c>
      <c r="F16" s="46">
        <v>700</v>
      </c>
      <c r="G16" s="46">
        <v>600</v>
      </c>
      <c r="H16" s="46">
        <v>500</v>
      </c>
      <c r="I16" s="46">
        <v>500</v>
      </c>
      <c r="J16" s="46">
        <v>500</v>
      </c>
      <c r="K16" s="46">
        <v>400</v>
      </c>
      <c r="L16" s="46">
        <v>450</v>
      </c>
      <c r="M16" s="46">
        <v>400</v>
      </c>
      <c r="N16" s="46">
        <v>500</v>
      </c>
      <c r="O16" s="46">
        <v>600</v>
      </c>
      <c r="P16" s="46">
        <v>650</v>
      </c>
      <c r="Q16" s="73">
        <f t="shared" si="3"/>
        <v>6400</v>
      </c>
    </row>
    <row r="17" spans="1:17" ht="15.75">
      <c r="A17" s="139"/>
      <c r="B17" s="122" t="s">
        <v>23</v>
      </c>
      <c r="C17" s="123"/>
      <c r="D17" s="70"/>
      <c r="E17" s="46">
        <v>3</v>
      </c>
      <c r="F17" s="46">
        <v>2</v>
      </c>
      <c r="G17" s="46">
        <v>3</v>
      </c>
      <c r="H17" s="46">
        <v>2</v>
      </c>
      <c r="I17" s="46">
        <v>3</v>
      </c>
      <c r="J17" s="46">
        <v>2</v>
      </c>
      <c r="K17" s="46">
        <v>2</v>
      </c>
      <c r="L17" s="46">
        <v>2</v>
      </c>
      <c r="M17" s="46">
        <v>2</v>
      </c>
      <c r="N17" s="46">
        <v>2</v>
      </c>
      <c r="O17" s="46">
        <v>3</v>
      </c>
      <c r="P17" s="46">
        <v>2</v>
      </c>
      <c r="Q17" s="73">
        <f t="shared" si="3"/>
        <v>28</v>
      </c>
    </row>
    <row r="18" spans="1:18" ht="16.5" customHeight="1">
      <c r="A18" s="109" t="s">
        <v>21</v>
      </c>
      <c r="B18" s="122" t="s">
        <v>42</v>
      </c>
      <c r="C18" s="123"/>
      <c r="D18" s="70" t="s">
        <v>62</v>
      </c>
      <c r="E18" s="33">
        <v>1364</v>
      </c>
      <c r="F18" s="33">
        <v>1364</v>
      </c>
      <c r="G18" s="33">
        <v>1264</v>
      </c>
      <c r="H18" s="33">
        <v>1164</v>
      </c>
      <c r="I18" s="33">
        <v>1164</v>
      </c>
      <c r="J18" s="33">
        <v>1264</v>
      </c>
      <c r="K18" s="33">
        <v>1164</v>
      </c>
      <c r="L18" s="33">
        <v>1164</v>
      </c>
      <c r="M18" s="33">
        <v>1164</v>
      </c>
      <c r="N18" s="33">
        <v>1264</v>
      </c>
      <c r="O18" s="33">
        <v>1264</v>
      </c>
      <c r="P18" s="33">
        <v>1364</v>
      </c>
      <c r="Q18" s="48">
        <f t="shared" si="3"/>
        <v>14968</v>
      </c>
      <c r="R18" s="97"/>
    </row>
    <row r="19" spans="1:17" ht="15.75">
      <c r="A19" s="110"/>
      <c r="B19" s="122" t="s">
        <v>63</v>
      </c>
      <c r="C19" s="123"/>
      <c r="D19" s="70"/>
      <c r="E19" s="33">
        <v>1200</v>
      </c>
      <c r="F19" s="33">
        <v>1200</v>
      </c>
      <c r="G19" s="33">
        <v>1100</v>
      </c>
      <c r="H19" s="33">
        <v>1000</v>
      </c>
      <c r="I19" s="33">
        <v>1000</v>
      </c>
      <c r="J19" s="33">
        <v>1100</v>
      </c>
      <c r="K19" s="33">
        <v>1000</v>
      </c>
      <c r="L19" s="33">
        <v>1000</v>
      </c>
      <c r="M19" s="33">
        <v>1000</v>
      </c>
      <c r="N19" s="33">
        <v>1100</v>
      </c>
      <c r="O19" s="33">
        <v>1100</v>
      </c>
      <c r="P19" s="33">
        <v>1200</v>
      </c>
      <c r="Q19" s="48">
        <f>SUM(P19+O19+N19+M19+L19+K19+J19+I19+H19+G19+F19+E19)</f>
        <v>13000</v>
      </c>
    </row>
    <row r="20" spans="1:17" ht="15.75">
      <c r="A20" s="111"/>
      <c r="B20" s="122" t="s">
        <v>23</v>
      </c>
      <c r="C20" s="123"/>
      <c r="D20" s="70"/>
      <c r="E20" s="33">
        <v>114</v>
      </c>
      <c r="F20" s="33">
        <v>114</v>
      </c>
      <c r="G20" s="33">
        <v>114</v>
      </c>
      <c r="H20" s="33">
        <v>114</v>
      </c>
      <c r="I20" s="33">
        <v>114</v>
      </c>
      <c r="J20" s="33">
        <v>114</v>
      </c>
      <c r="K20" s="33">
        <v>114</v>
      </c>
      <c r="L20" s="33">
        <v>114</v>
      </c>
      <c r="M20" s="33">
        <v>114</v>
      </c>
      <c r="N20" s="33">
        <v>114</v>
      </c>
      <c r="O20" s="33">
        <v>114</v>
      </c>
      <c r="P20" s="33">
        <v>114</v>
      </c>
      <c r="Q20" s="48">
        <f>SUM(E20:P20)</f>
        <v>1368</v>
      </c>
    </row>
    <row r="21" spans="1:17" ht="15.75">
      <c r="A21" s="109" t="s">
        <v>24</v>
      </c>
      <c r="B21" s="122" t="s">
        <v>43</v>
      </c>
      <c r="C21" s="123"/>
      <c r="D21" s="70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8"/>
    </row>
    <row r="22" spans="1:17" ht="15.75" customHeight="1">
      <c r="A22" s="110"/>
      <c r="B22" s="122" t="s">
        <v>71</v>
      </c>
      <c r="C22" s="123"/>
      <c r="D22" s="70" t="s">
        <v>62</v>
      </c>
      <c r="E22" s="46">
        <f>E25+E28</f>
        <v>2453</v>
      </c>
      <c r="F22" s="46">
        <f>F25+F28</f>
        <v>2060</v>
      </c>
      <c r="G22" s="46">
        <f>G25+G28</f>
        <v>2449</v>
      </c>
      <c r="H22" s="46">
        <v>2500</v>
      </c>
      <c r="I22" s="46">
        <v>2400</v>
      </c>
      <c r="J22" s="46">
        <v>2000</v>
      </c>
      <c r="K22" s="46">
        <v>2000</v>
      </c>
      <c r="L22" s="46">
        <v>2100</v>
      </c>
      <c r="M22" s="46">
        <v>2200</v>
      </c>
      <c r="N22" s="46">
        <v>2300</v>
      </c>
      <c r="O22" s="46">
        <v>2200</v>
      </c>
      <c r="P22" s="46">
        <v>2300</v>
      </c>
      <c r="Q22" s="46">
        <f>SUM(E22:P22)</f>
        <v>26962</v>
      </c>
    </row>
    <row r="23" spans="1:17" ht="15.75">
      <c r="A23" s="110"/>
      <c r="B23" s="122" t="s">
        <v>63</v>
      </c>
      <c r="C23" s="123"/>
      <c r="D23" s="70"/>
      <c r="E23" s="72">
        <f>E26+E28</f>
        <v>1820</v>
      </c>
      <c r="F23" s="72">
        <f aca="true" t="shared" si="4" ref="F23:L23">F26+F28</f>
        <v>1620</v>
      </c>
      <c r="G23" s="72">
        <f t="shared" si="4"/>
        <v>1925</v>
      </c>
      <c r="H23" s="72">
        <f t="shared" si="4"/>
        <v>1725</v>
      </c>
      <c r="I23" s="72">
        <f t="shared" si="4"/>
        <v>1715</v>
      </c>
      <c r="J23" s="72">
        <f t="shared" si="4"/>
        <v>1605</v>
      </c>
      <c r="K23" s="72">
        <f t="shared" si="4"/>
        <v>1615</v>
      </c>
      <c r="L23" s="72">
        <f t="shared" si="4"/>
        <v>1715</v>
      </c>
      <c r="M23" s="72">
        <v>1800</v>
      </c>
      <c r="N23" s="72">
        <v>1820</v>
      </c>
      <c r="O23" s="72">
        <v>1820</v>
      </c>
      <c r="P23" s="72">
        <v>1820</v>
      </c>
      <c r="Q23" s="72">
        <f>SUM(E23:P23)</f>
        <v>21000</v>
      </c>
    </row>
    <row r="24" spans="1:17" ht="15.75">
      <c r="A24" s="110"/>
      <c r="B24" s="122" t="s">
        <v>23</v>
      </c>
      <c r="C24" s="123"/>
      <c r="D24" s="70"/>
      <c r="E24" s="33">
        <v>8</v>
      </c>
      <c r="F24" s="33">
        <v>10</v>
      </c>
      <c r="G24" s="33">
        <v>24</v>
      </c>
      <c r="H24" s="33">
        <v>12</v>
      </c>
      <c r="I24" s="33">
        <v>24</v>
      </c>
      <c r="J24" s="33">
        <v>0</v>
      </c>
      <c r="K24" s="33">
        <v>11</v>
      </c>
      <c r="L24" s="33">
        <v>25</v>
      </c>
      <c r="M24" s="33">
        <v>25</v>
      </c>
      <c r="N24" s="33">
        <v>25</v>
      </c>
      <c r="O24" s="33">
        <v>25</v>
      </c>
      <c r="P24" s="33">
        <v>25</v>
      </c>
      <c r="Q24" s="72">
        <f>SUM(E24:P24)</f>
        <v>214</v>
      </c>
    </row>
    <row r="25" spans="1:17" ht="21" customHeight="1">
      <c r="A25" s="110"/>
      <c r="B25" s="122" t="s">
        <v>65</v>
      </c>
      <c r="C25" s="123"/>
      <c r="D25" s="70" t="s">
        <v>62</v>
      </c>
      <c r="E25" s="46">
        <v>2433</v>
      </c>
      <c r="F25" s="46">
        <v>2040</v>
      </c>
      <c r="G25" s="46">
        <v>2424</v>
      </c>
      <c r="H25" s="46">
        <v>2892</v>
      </c>
      <c r="I25" s="46">
        <v>2510</v>
      </c>
      <c r="J25" s="46">
        <v>2260</v>
      </c>
      <c r="K25" s="46">
        <v>2600</v>
      </c>
      <c r="L25" s="46">
        <v>2500</v>
      </c>
      <c r="M25" s="46">
        <v>2550</v>
      </c>
      <c r="N25" s="46">
        <v>2630</v>
      </c>
      <c r="O25" s="46">
        <v>2830</v>
      </c>
      <c r="P25" s="46">
        <v>2830</v>
      </c>
      <c r="Q25" s="46">
        <f>SUM(E25:P25)</f>
        <v>30499</v>
      </c>
    </row>
    <row r="26" spans="1:17" ht="15.75">
      <c r="A26" s="110"/>
      <c r="B26" s="122" t="s">
        <v>63</v>
      </c>
      <c r="C26" s="123"/>
      <c r="D26" s="70"/>
      <c r="E26" s="100">
        <v>1800</v>
      </c>
      <c r="F26" s="100">
        <v>1600</v>
      </c>
      <c r="G26" s="100">
        <v>1900</v>
      </c>
      <c r="H26" s="100">
        <v>1700</v>
      </c>
      <c r="I26" s="100">
        <v>1700</v>
      </c>
      <c r="J26" s="100">
        <v>1600</v>
      </c>
      <c r="K26" s="100">
        <v>1600</v>
      </c>
      <c r="L26" s="100">
        <v>1700</v>
      </c>
      <c r="M26" s="100">
        <v>1800</v>
      </c>
      <c r="N26" s="100">
        <v>1800</v>
      </c>
      <c r="O26" s="100">
        <v>1800</v>
      </c>
      <c r="P26" s="100">
        <v>1800</v>
      </c>
      <c r="Q26" s="46">
        <f>SUM(E26:P26)</f>
        <v>20800</v>
      </c>
    </row>
    <row r="27" spans="1:17" ht="15.75">
      <c r="A27" s="110"/>
      <c r="B27" s="122" t="s">
        <v>23</v>
      </c>
      <c r="C27" s="123"/>
      <c r="D27" s="70"/>
      <c r="E27" s="33">
        <f>E24</f>
        <v>8</v>
      </c>
      <c r="F27" s="33">
        <f aca="true" t="shared" si="5" ref="F27:Q27">F24</f>
        <v>10</v>
      </c>
      <c r="G27" s="33">
        <f t="shared" si="5"/>
        <v>24</v>
      </c>
      <c r="H27" s="33">
        <f t="shared" si="5"/>
        <v>12</v>
      </c>
      <c r="I27" s="33">
        <f t="shared" si="5"/>
        <v>24</v>
      </c>
      <c r="J27" s="33">
        <f t="shared" si="5"/>
        <v>0</v>
      </c>
      <c r="K27" s="33">
        <f t="shared" si="5"/>
        <v>11</v>
      </c>
      <c r="L27" s="33">
        <f t="shared" si="5"/>
        <v>25</v>
      </c>
      <c r="M27" s="33">
        <f t="shared" si="5"/>
        <v>25</v>
      </c>
      <c r="N27" s="33">
        <f t="shared" si="5"/>
        <v>25</v>
      </c>
      <c r="O27" s="33">
        <f t="shared" si="5"/>
        <v>25</v>
      </c>
      <c r="P27" s="33">
        <f t="shared" si="5"/>
        <v>25</v>
      </c>
      <c r="Q27" s="33">
        <f t="shared" si="5"/>
        <v>214</v>
      </c>
    </row>
    <row r="28" spans="1:17" ht="31.5">
      <c r="A28" s="111"/>
      <c r="B28" s="122" t="s">
        <v>67</v>
      </c>
      <c r="C28" s="123"/>
      <c r="D28" s="57" t="s">
        <v>26</v>
      </c>
      <c r="E28" s="34">
        <v>20</v>
      </c>
      <c r="F28" s="34">
        <v>20</v>
      </c>
      <c r="G28" s="34">
        <v>25</v>
      </c>
      <c r="H28" s="34">
        <v>25</v>
      </c>
      <c r="I28" s="34">
        <v>15</v>
      </c>
      <c r="J28" s="34">
        <v>5</v>
      </c>
      <c r="K28" s="34">
        <v>15</v>
      </c>
      <c r="L28" s="34">
        <v>15</v>
      </c>
      <c r="M28" s="34">
        <v>25</v>
      </c>
      <c r="N28" s="34">
        <v>25</v>
      </c>
      <c r="O28" s="34">
        <v>25</v>
      </c>
      <c r="P28" s="34">
        <v>25</v>
      </c>
      <c r="Q28" s="73">
        <f>SUM(E28:P28)</f>
        <v>240</v>
      </c>
    </row>
    <row r="29" spans="1:17" ht="32.25" customHeight="1">
      <c r="A29" s="109" t="s">
        <v>28</v>
      </c>
      <c r="B29" s="120" t="s">
        <v>47</v>
      </c>
      <c r="C29" s="121"/>
      <c r="D29" s="8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73"/>
    </row>
    <row r="30" spans="1:17" ht="18" customHeight="1">
      <c r="A30" s="110"/>
      <c r="B30" s="122" t="s">
        <v>71</v>
      </c>
      <c r="C30" s="123"/>
      <c r="D30" s="70" t="s">
        <v>62</v>
      </c>
      <c r="E30" s="104">
        <v>2422</v>
      </c>
      <c r="F30" s="104">
        <v>2389</v>
      </c>
      <c r="G30" s="104">
        <v>2376</v>
      </c>
      <c r="H30" s="104">
        <v>2281</v>
      </c>
      <c r="I30" s="104">
        <v>2182</v>
      </c>
      <c r="J30" s="104">
        <v>2026</v>
      </c>
      <c r="K30" s="104">
        <v>2023</v>
      </c>
      <c r="L30" s="104">
        <v>1918</v>
      </c>
      <c r="M30" s="104">
        <v>2128</v>
      </c>
      <c r="N30" s="104">
        <v>2366</v>
      </c>
      <c r="O30" s="104">
        <v>2397</v>
      </c>
      <c r="P30" s="104">
        <v>2408</v>
      </c>
      <c r="Q30" s="46">
        <f>SUM(E30:P30)</f>
        <v>26916</v>
      </c>
    </row>
    <row r="31" spans="1:17" ht="17.25" customHeight="1">
      <c r="A31" s="110"/>
      <c r="B31" s="122" t="s">
        <v>63</v>
      </c>
      <c r="C31" s="123"/>
      <c r="D31" s="70"/>
      <c r="E31" s="46">
        <f>E33+E34</f>
        <v>2280</v>
      </c>
      <c r="F31" s="46">
        <f aca="true" t="shared" si="6" ref="F31:Q31">F33+F34</f>
        <v>2270</v>
      </c>
      <c r="G31" s="46">
        <f t="shared" si="6"/>
        <v>2270</v>
      </c>
      <c r="H31" s="46">
        <f t="shared" si="6"/>
        <v>2160</v>
      </c>
      <c r="I31" s="46">
        <f t="shared" si="6"/>
        <v>2060</v>
      </c>
      <c r="J31" s="46">
        <f t="shared" si="6"/>
        <v>1930</v>
      </c>
      <c r="K31" s="46">
        <f t="shared" si="6"/>
        <v>1920</v>
      </c>
      <c r="L31" s="46">
        <f t="shared" si="6"/>
        <v>1820</v>
      </c>
      <c r="M31" s="46">
        <f t="shared" si="6"/>
        <v>2050</v>
      </c>
      <c r="N31" s="46">
        <f t="shared" si="6"/>
        <v>2260</v>
      </c>
      <c r="O31" s="46">
        <f t="shared" si="6"/>
        <v>2270</v>
      </c>
      <c r="P31" s="46">
        <f t="shared" si="6"/>
        <v>2270</v>
      </c>
      <c r="Q31" s="46">
        <f t="shared" si="6"/>
        <v>25560</v>
      </c>
    </row>
    <row r="32" spans="1:17" ht="15" customHeight="1">
      <c r="A32" s="110"/>
      <c r="B32" s="122" t="s">
        <v>65</v>
      </c>
      <c r="C32" s="123"/>
      <c r="D32" s="70" t="s">
        <v>62</v>
      </c>
      <c r="E32" s="46">
        <f>114+E33+E34</f>
        <v>2394</v>
      </c>
      <c r="F32" s="46">
        <f>114+F33+F34</f>
        <v>2384</v>
      </c>
      <c r="G32" s="46">
        <f>106+G33+G34</f>
        <v>2376</v>
      </c>
      <c r="H32" s="46">
        <f>106+H33+H34</f>
        <v>2266</v>
      </c>
      <c r="I32" s="46">
        <f>114+I33+I34</f>
        <v>2174</v>
      </c>
      <c r="J32" s="46">
        <f>106+J33+J34</f>
        <v>2036</v>
      </c>
      <c r="K32" s="46">
        <f>106+K33+K34</f>
        <v>2026</v>
      </c>
      <c r="L32" s="46">
        <f>110+L33+L34</f>
        <v>1930</v>
      </c>
      <c r="M32" s="46">
        <f>110+M33+M34</f>
        <v>2160</v>
      </c>
      <c r="N32" s="46">
        <f>110+N33+N34</f>
        <v>2370</v>
      </c>
      <c r="O32" s="46">
        <f>112+O33+O34</f>
        <v>2382</v>
      </c>
      <c r="P32" s="46">
        <f>112+P33+P34</f>
        <v>2382</v>
      </c>
      <c r="Q32" s="73">
        <f>SUM(E32:P32)</f>
        <v>26880</v>
      </c>
    </row>
    <row r="33" spans="1:17" ht="15" customHeight="1">
      <c r="A33" s="110"/>
      <c r="B33" s="122" t="s">
        <v>63</v>
      </c>
      <c r="C33" s="123"/>
      <c r="D33" s="70"/>
      <c r="E33" s="103">
        <v>2200</v>
      </c>
      <c r="F33" s="103">
        <v>2200</v>
      </c>
      <c r="G33" s="102">
        <v>2200</v>
      </c>
      <c r="H33" s="102">
        <v>2100</v>
      </c>
      <c r="I33" s="102">
        <v>2000</v>
      </c>
      <c r="J33" s="102">
        <v>1900</v>
      </c>
      <c r="K33" s="102">
        <v>1900</v>
      </c>
      <c r="L33" s="102">
        <v>1800</v>
      </c>
      <c r="M33" s="102">
        <v>2000</v>
      </c>
      <c r="N33" s="102">
        <v>2200</v>
      </c>
      <c r="O33" s="102">
        <v>2200</v>
      </c>
      <c r="P33" s="102">
        <v>2200</v>
      </c>
      <c r="Q33" s="73">
        <f>SUM(E33:P33)</f>
        <v>24900</v>
      </c>
    </row>
    <row r="34" spans="1:17" ht="31.5">
      <c r="A34" s="51"/>
      <c r="B34" s="122" t="s">
        <v>67</v>
      </c>
      <c r="C34" s="123"/>
      <c r="D34" s="57" t="s">
        <v>26</v>
      </c>
      <c r="E34" s="69">
        <v>80</v>
      </c>
      <c r="F34" s="69">
        <v>70</v>
      </c>
      <c r="G34" s="69">
        <v>70</v>
      </c>
      <c r="H34" s="69">
        <v>60</v>
      </c>
      <c r="I34" s="69">
        <v>60</v>
      </c>
      <c r="J34" s="69">
        <v>30</v>
      </c>
      <c r="K34" s="69">
        <v>20</v>
      </c>
      <c r="L34" s="69">
        <v>20</v>
      </c>
      <c r="M34" s="69">
        <v>50</v>
      </c>
      <c r="N34" s="69">
        <v>60</v>
      </c>
      <c r="O34" s="69">
        <v>70</v>
      </c>
      <c r="P34" s="69">
        <v>70</v>
      </c>
      <c r="Q34" s="73">
        <f>SUM(E34:P34)</f>
        <v>660</v>
      </c>
    </row>
    <row r="35" spans="1:17" ht="15" customHeight="1">
      <c r="A35" s="109"/>
      <c r="B35" s="118" t="s">
        <v>81</v>
      </c>
      <c r="C35" s="119"/>
      <c r="D35" s="71" t="s">
        <v>62</v>
      </c>
      <c r="E35" s="45">
        <f aca="true" t="shared" si="7" ref="E35:Q35">E38+E43</f>
        <v>8291</v>
      </c>
      <c r="F35" s="45">
        <f t="shared" si="7"/>
        <v>7977</v>
      </c>
      <c r="G35" s="45">
        <f t="shared" si="7"/>
        <v>8159</v>
      </c>
      <c r="H35" s="45">
        <f t="shared" si="7"/>
        <v>8220</v>
      </c>
      <c r="I35" s="45">
        <f t="shared" si="7"/>
        <v>7646</v>
      </c>
      <c r="J35" s="45">
        <f t="shared" si="7"/>
        <v>7408</v>
      </c>
      <c r="K35" s="45">
        <f t="shared" si="7"/>
        <v>7538</v>
      </c>
      <c r="L35" s="45">
        <f t="shared" si="7"/>
        <v>7392</v>
      </c>
      <c r="M35" s="45">
        <f t="shared" si="7"/>
        <v>7739</v>
      </c>
      <c r="N35" s="45">
        <f t="shared" si="7"/>
        <v>8238</v>
      </c>
      <c r="O35" s="45">
        <f t="shared" si="7"/>
        <v>8486</v>
      </c>
      <c r="P35" s="45">
        <f t="shared" si="7"/>
        <v>8730</v>
      </c>
      <c r="Q35" s="45">
        <f t="shared" si="7"/>
        <v>95824</v>
      </c>
    </row>
    <row r="36" spans="1:17" ht="15.75">
      <c r="A36" s="110"/>
      <c r="B36" s="118" t="s">
        <v>41</v>
      </c>
      <c r="C36" s="119"/>
      <c r="D36" s="71"/>
      <c r="E36" s="45">
        <f aca="true" t="shared" si="8" ref="E36:Q36">E39+E44</f>
        <v>7100</v>
      </c>
      <c r="F36" s="45">
        <f t="shared" si="8"/>
        <v>6990</v>
      </c>
      <c r="G36" s="45">
        <f t="shared" si="8"/>
        <v>6995</v>
      </c>
      <c r="H36" s="45">
        <f t="shared" si="8"/>
        <v>6485</v>
      </c>
      <c r="I36" s="45">
        <f t="shared" si="8"/>
        <v>6275</v>
      </c>
      <c r="J36" s="45">
        <f t="shared" si="8"/>
        <v>6135</v>
      </c>
      <c r="K36" s="45">
        <f t="shared" si="8"/>
        <v>6035</v>
      </c>
      <c r="L36" s="45">
        <f t="shared" si="8"/>
        <v>6085</v>
      </c>
      <c r="M36" s="45">
        <f t="shared" si="8"/>
        <v>6475</v>
      </c>
      <c r="N36" s="45">
        <f t="shared" si="8"/>
        <v>6885</v>
      </c>
      <c r="O36" s="45">
        <f t="shared" si="8"/>
        <v>6895</v>
      </c>
      <c r="P36" s="45">
        <f t="shared" si="8"/>
        <v>7145</v>
      </c>
      <c r="Q36" s="45">
        <f t="shared" si="8"/>
        <v>79500</v>
      </c>
    </row>
    <row r="37" spans="1:17" ht="15.75">
      <c r="A37" s="111"/>
      <c r="B37" s="118" t="s">
        <v>23</v>
      </c>
      <c r="C37" s="119"/>
      <c r="D37" s="71"/>
      <c r="E37" s="45">
        <f aca="true" t="shared" si="9" ref="E37:Q37">E40+E45</f>
        <v>128</v>
      </c>
      <c r="F37" s="45">
        <f t="shared" si="9"/>
        <v>130</v>
      </c>
      <c r="G37" s="45">
        <f t="shared" si="9"/>
        <v>144</v>
      </c>
      <c r="H37" s="45">
        <f t="shared" si="9"/>
        <v>132</v>
      </c>
      <c r="I37" s="45">
        <f t="shared" si="9"/>
        <v>145</v>
      </c>
      <c r="J37" s="45">
        <f t="shared" si="9"/>
        <v>119</v>
      </c>
      <c r="K37" s="45">
        <f t="shared" si="9"/>
        <v>131</v>
      </c>
      <c r="L37" s="45">
        <f t="shared" si="9"/>
        <v>144</v>
      </c>
      <c r="M37" s="45">
        <f t="shared" si="9"/>
        <v>145</v>
      </c>
      <c r="N37" s="45">
        <f t="shared" si="9"/>
        <v>144</v>
      </c>
      <c r="O37" s="45">
        <f t="shared" si="9"/>
        <v>146</v>
      </c>
      <c r="P37" s="45">
        <f t="shared" si="9"/>
        <v>145</v>
      </c>
      <c r="Q37" s="45">
        <f t="shared" si="9"/>
        <v>1653</v>
      </c>
    </row>
    <row r="38" spans="1:17" ht="16.5" customHeight="1">
      <c r="A38" s="51"/>
      <c r="B38" s="118" t="s">
        <v>65</v>
      </c>
      <c r="C38" s="119"/>
      <c r="D38" s="71" t="s">
        <v>62</v>
      </c>
      <c r="E38" s="45">
        <f>E12+E18+E25+E32</f>
        <v>7521</v>
      </c>
      <c r="F38" s="45">
        <f aca="true" t="shared" si="10" ref="F38:Q38">F12+F18+F25+F32</f>
        <v>7118</v>
      </c>
      <c r="G38" s="45">
        <f t="shared" si="10"/>
        <v>7394</v>
      </c>
      <c r="H38" s="45">
        <f t="shared" si="10"/>
        <v>7566</v>
      </c>
      <c r="I38" s="45">
        <f t="shared" si="10"/>
        <v>7001</v>
      </c>
      <c r="J38" s="45">
        <f t="shared" si="10"/>
        <v>6804</v>
      </c>
      <c r="K38" s="45">
        <f t="shared" si="10"/>
        <v>7034</v>
      </c>
      <c r="L38" s="45">
        <f t="shared" si="10"/>
        <v>6838</v>
      </c>
      <c r="M38" s="45">
        <f t="shared" si="10"/>
        <v>7194</v>
      </c>
      <c r="N38" s="45">
        <f t="shared" si="10"/>
        <v>7584</v>
      </c>
      <c r="O38" s="45">
        <f t="shared" si="10"/>
        <v>7721</v>
      </c>
      <c r="P38" s="45">
        <f t="shared" si="10"/>
        <v>7916</v>
      </c>
      <c r="Q38" s="45">
        <f t="shared" si="10"/>
        <v>87691</v>
      </c>
    </row>
    <row r="39" spans="1:17" ht="15.75">
      <c r="A39" s="51"/>
      <c r="B39" s="118" t="s">
        <v>63</v>
      </c>
      <c r="C39" s="119"/>
      <c r="D39" s="71"/>
      <c r="E39" s="45">
        <f>E13+E19+E26+E33</f>
        <v>6400</v>
      </c>
      <c r="F39" s="45">
        <f aca="true" t="shared" si="11" ref="F39:Q39">F13+F19+F26+F33</f>
        <v>6200</v>
      </c>
      <c r="G39" s="45">
        <f t="shared" si="11"/>
        <v>6300</v>
      </c>
      <c r="H39" s="45">
        <f t="shared" si="11"/>
        <v>5900</v>
      </c>
      <c r="I39" s="45">
        <f t="shared" si="11"/>
        <v>5700</v>
      </c>
      <c r="J39" s="45">
        <f t="shared" si="11"/>
        <v>5600</v>
      </c>
      <c r="K39" s="45">
        <f t="shared" si="11"/>
        <v>5600</v>
      </c>
      <c r="L39" s="45">
        <f t="shared" si="11"/>
        <v>5600</v>
      </c>
      <c r="M39" s="45">
        <f t="shared" si="11"/>
        <v>6000</v>
      </c>
      <c r="N39" s="45">
        <f t="shared" si="11"/>
        <v>6300</v>
      </c>
      <c r="O39" s="45">
        <f t="shared" si="11"/>
        <v>6200</v>
      </c>
      <c r="P39" s="45">
        <f t="shared" si="11"/>
        <v>6400</v>
      </c>
      <c r="Q39" s="45">
        <f t="shared" si="11"/>
        <v>72200</v>
      </c>
    </row>
    <row r="40" spans="1:17" ht="15.75">
      <c r="A40" s="51"/>
      <c r="B40" s="118" t="s">
        <v>23</v>
      </c>
      <c r="C40" s="119"/>
      <c r="D40" s="71"/>
      <c r="E40" s="45">
        <f>E14+E20+E27</f>
        <v>125</v>
      </c>
      <c r="F40" s="45">
        <f aca="true" t="shared" si="12" ref="F40:Q40">F14+F20+F27</f>
        <v>128</v>
      </c>
      <c r="G40" s="45">
        <f t="shared" si="12"/>
        <v>141</v>
      </c>
      <c r="H40" s="45">
        <f t="shared" si="12"/>
        <v>130</v>
      </c>
      <c r="I40" s="45">
        <f t="shared" si="12"/>
        <v>142</v>
      </c>
      <c r="J40" s="45">
        <f t="shared" si="12"/>
        <v>117</v>
      </c>
      <c r="K40" s="45">
        <f t="shared" si="12"/>
        <v>129</v>
      </c>
      <c r="L40" s="45">
        <f t="shared" si="12"/>
        <v>142</v>
      </c>
      <c r="M40" s="45">
        <f t="shared" si="12"/>
        <v>143</v>
      </c>
      <c r="N40" s="45">
        <f t="shared" si="12"/>
        <v>142</v>
      </c>
      <c r="O40" s="45">
        <f t="shared" si="12"/>
        <v>143</v>
      </c>
      <c r="P40" s="45">
        <f t="shared" si="12"/>
        <v>143</v>
      </c>
      <c r="Q40" s="45">
        <f t="shared" si="12"/>
        <v>1625</v>
      </c>
    </row>
    <row r="41" spans="1:17" ht="15.75">
      <c r="A41" s="51"/>
      <c r="B41" s="87"/>
      <c r="C41" s="71"/>
      <c r="D41" s="71"/>
      <c r="E41" s="45"/>
      <c r="F41" s="45"/>
      <c r="G41" s="45"/>
      <c r="H41" s="45"/>
      <c r="I41" s="45"/>
      <c r="J41" s="45"/>
      <c r="K41" s="45"/>
      <c r="L41" s="45"/>
      <c r="M41" s="45"/>
      <c r="N41" s="140" t="s">
        <v>50</v>
      </c>
      <c r="O41" s="141"/>
      <c r="P41" s="141"/>
      <c r="Q41" s="141"/>
    </row>
    <row r="42" spans="1:17" ht="15.75">
      <c r="A42" s="51" t="s">
        <v>82</v>
      </c>
      <c r="B42" s="122" t="s">
        <v>39</v>
      </c>
      <c r="C42" s="123"/>
      <c r="D42" s="70"/>
      <c r="E42" s="33" t="s">
        <v>6</v>
      </c>
      <c r="F42" s="33" t="s">
        <v>7</v>
      </c>
      <c r="G42" s="33" t="s">
        <v>8</v>
      </c>
      <c r="H42" s="33" t="s">
        <v>9</v>
      </c>
      <c r="I42" s="33" t="s">
        <v>10</v>
      </c>
      <c r="J42" s="33" t="s">
        <v>11</v>
      </c>
      <c r="K42" s="33" t="s">
        <v>12</v>
      </c>
      <c r="L42" s="33" t="s">
        <v>13</v>
      </c>
      <c r="M42" s="33" t="s">
        <v>14</v>
      </c>
      <c r="N42" s="33" t="s">
        <v>15</v>
      </c>
      <c r="O42" s="33" t="s">
        <v>16</v>
      </c>
      <c r="P42" s="33" t="s">
        <v>17</v>
      </c>
      <c r="Q42" s="48" t="s">
        <v>76</v>
      </c>
    </row>
    <row r="43" spans="1:17" ht="31.5">
      <c r="A43" s="51"/>
      <c r="B43" s="118" t="s">
        <v>66</v>
      </c>
      <c r="C43" s="119"/>
      <c r="D43" s="62" t="s">
        <v>26</v>
      </c>
      <c r="E43" s="45">
        <f>E15+E28+E34</f>
        <v>770</v>
      </c>
      <c r="F43" s="45">
        <f aca="true" t="shared" si="13" ref="F43:Q43">F15+F28+F34</f>
        <v>859</v>
      </c>
      <c r="G43" s="45">
        <f t="shared" si="13"/>
        <v>765</v>
      </c>
      <c r="H43" s="45">
        <f t="shared" si="13"/>
        <v>654</v>
      </c>
      <c r="I43" s="45">
        <f t="shared" si="13"/>
        <v>645</v>
      </c>
      <c r="J43" s="45">
        <f t="shared" si="13"/>
        <v>604</v>
      </c>
      <c r="K43" s="45">
        <f t="shared" si="13"/>
        <v>504</v>
      </c>
      <c r="L43" s="45">
        <f t="shared" si="13"/>
        <v>554</v>
      </c>
      <c r="M43" s="45">
        <f t="shared" si="13"/>
        <v>545</v>
      </c>
      <c r="N43" s="45">
        <f t="shared" si="13"/>
        <v>654</v>
      </c>
      <c r="O43" s="45">
        <f t="shared" si="13"/>
        <v>765</v>
      </c>
      <c r="P43" s="45">
        <f t="shared" si="13"/>
        <v>814</v>
      </c>
      <c r="Q43" s="45">
        <f t="shared" si="13"/>
        <v>8133</v>
      </c>
    </row>
    <row r="44" spans="1:17" ht="15.75">
      <c r="A44" s="51"/>
      <c r="B44" s="118" t="s">
        <v>63</v>
      </c>
      <c r="C44" s="119"/>
      <c r="D44" s="71"/>
      <c r="E44" s="45">
        <f>E16+E28+E34</f>
        <v>700</v>
      </c>
      <c r="F44" s="45">
        <f aca="true" t="shared" si="14" ref="F44:Q44">F16+F28+F34</f>
        <v>790</v>
      </c>
      <c r="G44" s="45">
        <f t="shared" si="14"/>
        <v>695</v>
      </c>
      <c r="H44" s="45">
        <f t="shared" si="14"/>
        <v>585</v>
      </c>
      <c r="I44" s="45">
        <f t="shared" si="14"/>
        <v>575</v>
      </c>
      <c r="J44" s="45">
        <f t="shared" si="14"/>
        <v>535</v>
      </c>
      <c r="K44" s="45">
        <f t="shared" si="14"/>
        <v>435</v>
      </c>
      <c r="L44" s="45">
        <f t="shared" si="14"/>
        <v>485</v>
      </c>
      <c r="M44" s="45">
        <f t="shared" si="14"/>
        <v>475</v>
      </c>
      <c r="N44" s="45">
        <f t="shared" si="14"/>
        <v>585</v>
      </c>
      <c r="O44" s="45">
        <f t="shared" si="14"/>
        <v>695</v>
      </c>
      <c r="P44" s="45">
        <f t="shared" si="14"/>
        <v>745</v>
      </c>
      <c r="Q44" s="45">
        <f t="shared" si="14"/>
        <v>7300</v>
      </c>
    </row>
    <row r="45" spans="1:17" ht="15.75">
      <c r="A45" s="51"/>
      <c r="B45" s="118" t="s">
        <v>23</v>
      </c>
      <c r="C45" s="119"/>
      <c r="D45" s="71"/>
      <c r="E45" s="45">
        <f>E17</f>
        <v>3</v>
      </c>
      <c r="F45" s="45">
        <f aca="true" t="shared" si="15" ref="F45:Q45">F17</f>
        <v>2</v>
      </c>
      <c r="G45" s="45">
        <f t="shared" si="15"/>
        <v>3</v>
      </c>
      <c r="H45" s="45">
        <f t="shared" si="15"/>
        <v>2</v>
      </c>
      <c r="I45" s="45">
        <f t="shared" si="15"/>
        <v>3</v>
      </c>
      <c r="J45" s="45">
        <f t="shared" si="15"/>
        <v>2</v>
      </c>
      <c r="K45" s="45">
        <f t="shared" si="15"/>
        <v>2</v>
      </c>
      <c r="L45" s="45">
        <f t="shared" si="15"/>
        <v>2</v>
      </c>
      <c r="M45" s="45">
        <f t="shared" si="15"/>
        <v>2</v>
      </c>
      <c r="N45" s="45">
        <f t="shared" si="15"/>
        <v>2</v>
      </c>
      <c r="O45" s="45">
        <f t="shared" si="15"/>
        <v>3</v>
      </c>
      <c r="P45" s="45">
        <f t="shared" si="15"/>
        <v>2</v>
      </c>
      <c r="Q45" s="45">
        <f t="shared" si="15"/>
        <v>28</v>
      </c>
    </row>
    <row r="46" spans="1:17" ht="49.5" customHeight="1">
      <c r="A46" s="109" t="s">
        <v>30</v>
      </c>
      <c r="B46" s="120" t="s">
        <v>90</v>
      </c>
      <c r="C46" s="121"/>
      <c r="D46" s="70" t="s">
        <v>62</v>
      </c>
      <c r="E46" s="46">
        <v>1340</v>
      </c>
      <c r="F46" s="46">
        <v>1340</v>
      </c>
      <c r="G46" s="46">
        <v>1340</v>
      </c>
      <c r="H46" s="46">
        <v>1340</v>
      </c>
      <c r="I46" s="46">
        <v>1290</v>
      </c>
      <c r="J46" s="46">
        <v>1290</v>
      </c>
      <c r="K46" s="46">
        <v>1290</v>
      </c>
      <c r="L46" s="46">
        <v>1250</v>
      </c>
      <c r="M46" s="46">
        <v>1250</v>
      </c>
      <c r="N46" s="46">
        <v>1340</v>
      </c>
      <c r="O46" s="46">
        <v>1340</v>
      </c>
      <c r="P46" s="46">
        <v>1340</v>
      </c>
      <c r="Q46" s="73">
        <f>SUM(P46+O46+N46+M46+L46+K46+J46+I46+H46+G46+F46+E46)</f>
        <v>15750</v>
      </c>
    </row>
    <row r="47" spans="1:17" ht="15.75">
      <c r="A47" s="110"/>
      <c r="B47" s="122" t="s">
        <v>63</v>
      </c>
      <c r="C47" s="123"/>
      <c r="D47" s="70"/>
      <c r="E47" s="72">
        <v>1300</v>
      </c>
      <c r="F47" s="72">
        <v>1300</v>
      </c>
      <c r="G47" s="72">
        <v>1300</v>
      </c>
      <c r="H47" s="72">
        <v>1300</v>
      </c>
      <c r="I47" s="72">
        <v>1250</v>
      </c>
      <c r="J47" s="72">
        <v>1250</v>
      </c>
      <c r="K47" s="72">
        <v>1250</v>
      </c>
      <c r="L47" s="72">
        <v>1200</v>
      </c>
      <c r="M47" s="72">
        <v>1200</v>
      </c>
      <c r="N47" s="72">
        <v>1300</v>
      </c>
      <c r="O47" s="72">
        <v>1300</v>
      </c>
      <c r="P47" s="72">
        <v>1300</v>
      </c>
      <c r="Q47" s="73">
        <f>SUM(P47+O47+N47+M47+L47+K47+J47+I47+H47+G47+F47+E47)</f>
        <v>15250</v>
      </c>
    </row>
    <row r="48" spans="1:17" ht="15.75">
      <c r="A48" s="111"/>
      <c r="B48" s="122" t="s">
        <v>23</v>
      </c>
      <c r="C48" s="123"/>
      <c r="D48" s="91"/>
      <c r="E48" s="56">
        <v>2</v>
      </c>
      <c r="F48" s="56">
        <v>2</v>
      </c>
      <c r="G48" s="56">
        <v>2</v>
      </c>
      <c r="H48" s="56">
        <v>2</v>
      </c>
      <c r="I48" s="56">
        <v>2</v>
      </c>
      <c r="J48" s="56">
        <v>2</v>
      </c>
      <c r="K48" s="56">
        <v>2</v>
      </c>
      <c r="L48" s="56">
        <v>2</v>
      </c>
      <c r="M48" s="56">
        <v>2</v>
      </c>
      <c r="N48" s="56">
        <v>2</v>
      </c>
      <c r="O48" s="56">
        <v>2</v>
      </c>
      <c r="P48" s="56">
        <v>2</v>
      </c>
      <c r="Q48" s="73">
        <f>SUM(P48+O48+N48+M48+L48+K48+J48+I48+H48+G48+F48+E48)</f>
        <v>24</v>
      </c>
    </row>
    <row r="49" spans="1:17" ht="30" customHeight="1">
      <c r="A49" s="132" t="s">
        <v>31</v>
      </c>
      <c r="B49" s="129" t="s">
        <v>60</v>
      </c>
      <c r="C49" s="130"/>
      <c r="D49" s="70" t="s">
        <v>62</v>
      </c>
      <c r="E49" s="46">
        <v>219</v>
      </c>
      <c r="F49" s="46">
        <v>219</v>
      </c>
      <c r="G49" s="46">
        <v>219</v>
      </c>
      <c r="H49" s="46">
        <v>209</v>
      </c>
      <c r="I49" s="46">
        <v>199</v>
      </c>
      <c r="J49" s="46">
        <v>199</v>
      </c>
      <c r="K49" s="46">
        <v>199</v>
      </c>
      <c r="L49" s="46">
        <v>199</v>
      </c>
      <c r="M49" s="46">
        <v>229</v>
      </c>
      <c r="N49" s="46">
        <v>219</v>
      </c>
      <c r="O49" s="46">
        <v>220</v>
      </c>
      <c r="P49" s="46">
        <v>220</v>
      </c>
      <c r="Q49" s="81">
        <f aca="true" t="shared" si="16" ref="Q49:Q60">SUM(P49+O49+N49+M49+L49+K49+J49+I49+H49+G49+F49+E49)</f>
        <v>2550</v>
      </c>
    </row>
    <row r="50" spans="1:17" ht="15.75">
      <c r="A50" s="132"/>
      <c r="B50" s="122" t="s">
        <v>63</v>
      </c>
      <c r="C50" s="123"/>
      <c r="D50" s="70"/>
      <c r="E50" s="69">
        <v>190</v>
      </c>
      <c r="F50" s="69">
        <v>190</v>
      </c>
      <c r="G50" s="69">
        <v>190</v>
      </c>
      <c r="H50" s="69">
        <v>180</v>
      </c>
      <c r="I50" s="69">
        <v>170</v>
      </c>
      <c r="J50" s="69">
        <v>170</v>
      </c>
      <c r="K50" s="69">
        <v>170</v>
      </c>
      <c r="L50" s="69">
        <v>170</v>
      </c>
      <c r="M50" s="69">
        <v>200</v>
      </c>
      <c r="N50" s="69">
        <v>190</v>
      </c>
      <c r="O50" s="69">
        <v>190</v>
      </c>
      <c r="P50" s="69">
        <v>190</v>
      </c>
      <c r="Q50" s="81">
        <f t="shared" si="16"/>
        <v>2200</v>
      </c>
    </row>
    <row r="51" spans="1:17" ht="15.75">
      <c r="A51" s="132"/>
      <c r="B51" s="122" t="s">
        <v>23</v>
      </c>
      <c r="C51" s="123"/>
      <c r="D51" s="70"/>
      <c r="E51" s="46">
        <v>6</v>
      </c>
      <c r="F51" s="46">
        <v>6</v>
      </c>
      <c r="G51" s="46">
        <v>6</v>
      </c>
      <c r="H51" s="46">
        <v>6</v>
      </c>
      <c r="I51" s="46">
        <v>6</v>
      </c>
      <c r="J51" s="46">
        <v>6</v>
      </c>
      <c r="K51" s="46">
        <v>6</v>
      </c>
      <c r="L51" s="46">
        <v>6</v>
      </c>
      <c r="M51" s="46">
        <v>6</v>
      </c>
      <c r="N51" s="46">
        <v>6</v>
      </c>
      <c r="O51" s="46">
        <v>7</v>
      </c>
      <c r="P51" s="46">
        <v>7</v>
      </c>
      <c r="Q51" s="81">
        <f t="shared" si="16"/>
        <v>74</v>
      </c>
    </row>
    <row r="52" spans="1:17" ht="32.25" customHeight="1">
      <c r="A52" s="109" t="s">
        <v>32</v>
      </c>
      <c r="B52" s="133" t="s">
        <v>91</v>
      </c>
      <c r="C52" s="134"/>
      <c r="D52" s="70" t="s">
        <v>62</v>
      </c>
      <c r="E52" s="46">
        <f>SUM(E53:E54)</f>
        <v>75</v>
      </c>
      <c r="F52" s="46">
        <f aca="true" t="shared" si="17" ref="F52:Q52">SUM(F53:F54)</f>
        <v>65</v>
      </c>
      <c r="G52" s="46">
        <f t="shared" si="17"/>
        <v>70</v>
      </c>
      <c r="H52" s="46">
        <f t="shared" si="17"/>
        <v>75</v>
      </c>
      <c r="I52" s="46">
        <f t="shared" si="17"/>
        <v>72</v>
      </c>
      <c r="J52" s="46">
        <f t="shared" si="17"/>
        <v>55</v>
      </c>
      <c r="K52" s="46">
        <f t="shared" si="17"/>
        <v>55</v>
      </c>
      <c r="L52" s="46">
        <f t="shared" si="17"/>
        <v>55</v>
      </c>
      <c r="M52" s="46">
        <f t="shared" si="17"/>
        <v>65</v>
      </c>
      <c r="N52" s="46">
        <f t="shared" si="17"/>
        <v>75</v>
      </c>
      <c r="O52" s="46">
        <f t="shared" si="17"/>
        <v>78</v>
      </c>
      <c r="P52" s="46">
        <f t="shared" si="17"/>
        <v>80</v>
      </c>
      <c r="Q52" s="46">
        <f t="shared" si="17"/>
        <v>820</v>
      </c>
    </row>
    <row r="53" spans="1:17" ht="15" customHeight="1">
      <c r="A53" s="110"/>
      <c r="B53" s="127" t="s">
        <v>20</v>
      </c>
      <c r="C53" s="128"/>
      <c r="D53" s="90"/>
      <c r="E53" s="46">
        <v>35</v>
      </c>
      <c r="F53" s="46">
        <v>30</v>
      </c>
      <c r="G53" s="46">
        <v>30</v>
      </c>
      <c r="H53" s="46">
        <v>30</v>
      </c>
      <c r="I53" s="46">
        <v>31</v>
      </c>
      <c r="J53" s="46">
        <v>20</v>
      </c>
      <c r="K53" s="46">
        <v>20</v>
      </c>
      <c r="L53" s="46">
        <v>20</v>
      </c>
      <c r="M53" s="46">
        <v>20</v>
      </c>
      <c r="N53" s="46">
        <v>30</v>
      </c>
      <c r="O53" s="46">
        <v>30</v>
      </c>
      <c r="P53" s="46">
        <v>32</v>
      </c>
      <c r="Q53" s="81">
        <f>SUM(E53:P53)</f>
        <v>328</v>
      </c>
    </row>
    <row r="54" spans="1:17" ht="15" customHeight="1">
      <c r="A54" s="111"/>
      <c r="B54" s="127" t="s">
        <v>23</v>
      </c>
      <c r="C54" s="128"/>
      <c r="D54" s="90"/>
      <c r="E54" s="46">
        <v>40</v>
      </c>
      <c r="F54" s="46">
        <v>35</v>
      </c>
      <c r="G54" s="46">
        <v>40</v>
      </c>
      <c r="H54" s="46">
        <v>45</v>
      </c>
      <c r="I54" s="46">
        <v>41</v>
      </c>
      <c r="J54" s="46">
        <v>35</v>
      </c>
      <c r="K54" s="46">
        <v>35</v>
      </c>
      <c r="L54" s="46">
        <v>35</v>
      </c>
      <c r="M54" s="46">
        <v>45</v>
      </c>
      <c r="N54" s="46">
        <v>45</v>
      </c>
      <c r="O54" s="46">
        <v>48</v>
      </c>
      <c r="P54" s="46">
        <v>48</v>
      </c>
      <c r="Q54" s="81">
        <f>SUM(P54+O54+N54+M54+L54+K54+J54+I54+H54+G54+F54+E54)</f>
        <v>492</v>
      </c>
    </row>
    <row r="55" spans="1:17" ht="32.25" customHeight="1">
      <c r="A55" s="132" t="s">
        <v>53</v>
      </c>
      <c r="B55" s="135" t="s">
        <v>72</v>
      </c>
      <c r="C55" s="136"/>
      <c r="D55" s="70" t="s">
        <v>62</v>
      </c>
      <c r="E55" s="33">
        <v>180</v>
      </c>
      <c r="F55" s="33">
        <v>185</v>
      </c>
      <c r="G55" s="33">
        <v>180</v>
      </c>
      <c r="H55" s="33">
        <v>162</v>
      </c>
      <c r="I55" s="33">
        <v>157</v>
      </c>
      <c r="J55" s="33">
        <v>156</v>
      </c>
      <c r="K55" s="33">
        <v>161</v>
      </c>
      <c r="L55" s="33">
        <v>160</v>
      </c>
      <c r="M55" s="33">
        <v>137</v>
      </c>
      <c r="N55" s="33">
        <v>150</v>
      </c>
      <c r="O55" s="33">
        <v>160</v>
      </c>
      <c r="P55" s="33">
        <v>170</v>
      </c>
      <c r="Q55" s="48">
        <f>SUM(E55:P55)</f>
        <v>1958</v>
      </c>
    </row>
    <row r="56" spans="1:17" ht="15.75">
      <c r="A56" s="132"/>
      <c r="B56" s="124" t="s">
        <v>63</v>
      </c>
      <c r="C56" s="125"/>
      <c r="D56" s="89"/>
      <c r="E56" s="33">
        <v>140</v>
      </c>
      <c r="F56" s="33">
        <v>130</v>
      </c>
      <c r="G56" s="33">
        <v>130</v>
      </c>
      <c r="H56" s="33">
        <v>120</v>
      </c>
      <c r="I56" s="33">
        <v>120</v>
      </c>
      <c r="J56" s="33">
        <v>120</v>
      </c>
      <c r="K56" s="33">
        <v>120</v>
      </c>
      <c r="L56" s="33">
        <v>120</v>
      </c>
      <c r="M56" s="33">
        <v>100</v>
      </c>
      <c r="N56" s="33">
        <v>100</v>
      </c>
      <c r="O56" s="33">
        <v>120</v>
      </c>
      <c r="P56" s="33">
        <v>130</v>
      </c>
      <c r="Q56" s="49">
        <f t="shared" si="16"/>
        <v>1450</v>
      </c>
    </row>
    <row r="57" spans="1:17" ht="15.75">
      <c r="A57" s="132"/>
      <c r="B57" s="124" t="s">
        <v>23</v>
      </c>
      <c r="C57" s="125"/>
      <c r="D57" s="89"/>
      <c r="E57" s="33">
        <v>40</v>
      </c>
      <c r="F57" s="33">
        <v>40</v>
      </c>
      <c r="G57" s="33">
        <v>40</v>
      </c>
      <c r="H57" s="33">
        <v>30</v>
      </c>
      <c r="I57" s="33">
        <v>30</v>
      </c>
      <c r="J57" s="33">
        <v>30</v>
      </c>
      <c r="K57" s="33">
        <v>30</v>
      </c>
      <c r="L57" s="33">
        <v>30</v>
      </c>
      <c r="M57" s="33">
        <v>30</v>
      </c>
      <c r="N57" s="33">
        <v>40</v>
      </c>
      <c r="O57" s="33">
        <v>30</v>
      </c>
      <c r="P57" s="33">
        <v>30</v>
      </c>
      <c r="Q57" s="49">
        <f t="shared" si="16"/>
        <v>400</v>
      </c>
    </row>
    <row r="58" spans="1:17" ht="31.5" customHeight="1">
      <c r="A58" s="53" t="s">
        <v>54</v>
      </c>
      <c r="B58" s="120" t="s">
        <v>35</v>
      </c>
      <c r="C58" s="126"/>
      <c r="D58" s="70" t="s">
        <v>62</v>
      </c>
      <c r="E58" s="33">
        <v>1</v>
      </c>
      <c r="F58" s="33">
        <v>1</v>
      </c>
      <c r="G58" s="33">
        <v>1</v>
      </c>
      <c r="H58" s="33">
        <v>1</v>
      </c>
      <c r="I58" s="33">
        <v>1</v>
      </c>
      <c r="J58" s="33">
        <v>0.5</v>
      </c>
      <c r="K58" s="33">
        <v>0.5</v>
      </c>
      <c r="L58" s="33">
        <v>0.5</v>
      </c>
      <c r="M58" s="33">
        <v>0.5</v>
      </c>
      <c r="N58" s="33">
        <v>1</v>
      </c>
      <c r="O58" s="33">
        <v>1</v>
      </c>
      <c r="P58" s="33">
        <v>1</v>
      </c>
      <c r="Q58" s="81">
        <f>SUM(E58:P58)</f>
        <v>10</v>
      </c>
    </row>
    <row r="59" spans="1:17" ht="21.75" customHeight="1">
      <c r="A59" s="53" t="s">
        <v>70</v>
      </c>
      <c r="B59" s="122" t="s">
        <v>33</v>
      </c>
      <c r="C59" s="123"/>
      <c r="D59" s="70" t="s">
        <v>62</v>
      </c>
      <c r="E59" s="46">
        <v>4</v>
      </c>
      <c r="F59" s="46">
        <v>4</v>
      </c>
      <c r="G59" s="46">
        <v>4</v>
      </c>
      <c r="H59" s="46">
        <v>4</v>
      </c>
      <c r="I59" s="46">
        <v>4</v>
      </c>
      <c r="J59" s="46">
        <v>4</v>
      </c>
      <c r="K59" s="46">
        <v>3.6</v>
      </c>
      <c r="L59" s="46">
        <v>4</v>
      </c>
      <c r="M59" s="46">
        <v>4</v>
      </c>
      <c r="N59" s="46">
        <v>4</v>
      </c>
      <c r="O59" s="46">
        <v>4.5</v>
      </c>
      <c r="P59" s="46">
        <v>4.5</v>
      </c>
      <c r="Q59" s="81">
        <f>SUM(E59:P59)</f>
        <v>48.6</v>
      </c>
    </row>
    <row r="60" spans="1:17" ht="18.75" customHeight="1">
      <c r="A60" s="53" t="s">
        <v>75</v>
      </c>
      <c r="B60" s="122" t="s">
        <v>36</v>
      </c>
      <c r="C60" s="123"/>
      <c r="D60" s="70" t="s">
        <v>62</v>
      </c>
      <c r="E60" s="33">
        <v>1</v>
      </c>
      <c r="F60" s="33">
        <v>1</v>
      </c>
      <c r="G60" s="33">
        <v>1</v>
      </c>
      <c r="H60" s="33">
        <v>1</v>
      </c>
      <c r="I60" s="33">
        <v>1</v>
      </c>
      <c r="J60" s="33">
        <v>1</v>
      </c>
      <c r="K60" s="33">
        <v>1</v>
      </c>
      <c r="L60" s="33">
        <v>1</v>
      </c>
      <c r="M60" s="33">
        <v>1</v>
      </c>
      <c r="N60" s="33">
        <v>1</v>
      </c>
      <c r="O60" s="33">
        <v>1</v>
      </c>
      <c r="P60" s="33">
        <v>1</v>
      </c>
      <c r="Q60" s="49">
        <f t="shared" si="16"/>
        <v>12</v>
      </c>
    </row>
    <row r="61" spans="1:17" ht="15.75">
      <c r="A61" s="131"/>
      <c r="B61" s="118" t="s">
        <v>68</v>
      </c>
      <c r="C61" s="119"/>
      <c r="D61" s="71" t="s">
        <v>62</v>
      </c>
      <c r="E61" s="45">
        <f>E64+E67</f>
        <v>10111</v>
      </c>
      <c r="F61" s="45">
        <f aca="true" t="shared" si="18" ref="F61:Q61">F64+F67</f>
        <v>9792</v>
      </c>
      <c r="G61" s="45">
        <f t="shared" si="18"/>
        <v>9974</v>
      </c>
      <c r="H61" s="45">
        <f t="shared" si="18"/>
        <v>10012</v>
      </c>
      <c r="I61" s="45">
        <f t="shared" si="18"/>
        <v>9370</v>
      </c>
      <c r="J61" s="45">
        <f t="shared" si="18"/>
        <v>9113.5</v>
      </c>
      <c r="K61" s="45">
        <f t="shared" si="18"/>
        <v>9248.1</v>
      </c>
      <c r="L61" s="45">
        <f t="shared" si="18"/>
        <v>9061.5</v>
      </c>
      <c r="M61" s="45">
        <f t="shared" si="18"/>
        <v>9425.5</v>
      </c>
      <c r="N61" s="45">
        <f t="shared" si="18"/>
        <v>10028</v>
      </c>
      <c r="O61" s="45">
        <f t="shared" si="18"/>
        <v>10290.5</v>
      </c>
      <c r="P61" s="45">
        <f t="shared" si="18"/>
        <v>10546.5</v>
      </c>
      <c r="Q61" s="45">
        <f t="shared" si="18"/>
        <v>116972.6</v>
      </c>
    </row>
    <row r="62" spans="1:17" ht="15.75">
      <c r="A62" s="131"/>
      <c r="B62" s="118" t="s">
        <v>63</v>
      </c>
      <c r="C62" s="119"/>
      <c r="D62" s="71"/>
      <c r="E62" s="54">
        <f>E65+E68</f>
        <v>8771</v>
      </c>
      <c r="F62" s="54">
        <f aca="true" t="shared" si="19" ref="F62:Q62">F65+F68</f>
        <v>8646</v>
      </c>
      <c r="G62" s="54">
        <f t="shared" si="19"/>
        <v>8651</v>
      </c>
      <c r="H62" s="54">
        <f t="shared" si="19"/>
        <v>8121</v>
      </c>
      <c r="I62" s="54">
        <f t="shared" si="19"/>
        <v>7852</v>
      </c>
      <c r="J62" s="54">
        <f t="shared" si="19"/>
        <v>7700.5</v>
      </c>
      <c r="K62" s="54">
        <f t="shared" si="19"/>
        <v>7600.1</v>
      </c>
      <c r="L62" s="54">
        <f t="shared" si="19"/>
        <v>7600.5</v>
      </c>
      <c r="M62" s="54">
        <f t="shared" si="19"/>
        <v>8000.5</v>
      </c>
      <c r="N62" s="54">
        <f t="shared" si="19"/>
        <v>8511</v>
      </c>
      <c r="O62" s="54">
        <f t="shared" si="19"/>
        <v>8541.5</v>
      </c>
      <c r="P62" s="54">
        <f t="shared" si="19"/>
        <v>8803.5</v>
      </c>
      <c r="Q62" s="54">
        <f t="shared" si="19"/>
        <v>98798.6</v>
      </c>
    </row>
    <row r="63" spans="1:17" ht="15.75">
      <c r="A63" s="131"/>
      <c r="B63" s="118" t="s">
        <v>23</v>
      </c>
      <c r="C63" s="119"/>
      <c r="D63" s="71"/>
      <c r="E63" s="54">
        <f>E66+E69</f>
        <v>216</v>
      </c>
      <c r="F63" s="54">
        <f aca="true" t="shared" si="20" ref="F63:Q63">F66+F69</f>
        <v>213</v>
      </c>
      <c r="G63" s="54">
        <f t="shared" si="20"/>
        <v>232</v>
      </c>
      <c r="H63" s="54">
        <f t="shared" si="20"/>
        <v>215</v>
      </c>
      <c r="I63" s="54">
        <f t="shared" si="20"/>
        <v>224</v>
      </c>
      <c r="J63" s="54">
        <f t="shared" si="20"/>
        <v>192</v>
      </c>
      <c r="K63" s="54">
        <f t="shared" si="20"/>
        <v>204</v>
      </c>
      <c r="L63" s="54">
        <f t="shared" si="20"/>
        <v>217</v>
      </c>
      <c r="M63" s="54">
        <f t="shared" si="20"/>
        <v>228</v>
      </c>
      <c r="N63" s="54">
        <f t="shared" si="20"/>
        <v>237</v>
      </c>
      <c r="O63" s="54">
        <f t="shared" si="20"/>
        <v>233</v>
      </c>
      <c r="P63" s="54">
        <f t="shared" si="20"/>
        <v>232</v>
      </c>
      <c r="Q63" s="54">
        <f t="shared" si="20"/>
        <v>2643</v>
      </c>
    </row>
    <row r="64" spans="1:17" ht="15.75">
      <c r="A64" s="76"/>
      <c r="B64" s="118" t="s">
        <v>65</v>
      </c>
      <c r="C64" s="119"/>
      <c r="D64" s="71" t="s">
        <v>62</v>
      </c>
      <c r="E64" s="54">
        <f>E38+E46+E49+E52+E55+E58+E59+E60</f>
        <v>9341</v>
      </c>
      <c r="F64" s="54">
        <f aca="true" t="shared" si="21" ref="F64:Q64">F38+F46+F49+F52+F55+F58+F59+F60</f>
        <v>8933</v>
      </c>
      <c r="G64" s="54">
        <f t="shared" si="21"/>
        <v>9209</v>
      </c>
      <c r="H64" s="54">
        <f t="shared" si="21"/>
        <v>9358</v>
      </c>
      <c r="I64" s="54">
        <f t="shared" si="21"/>
        <v>8725</v>
      </c>
      <c r="J64" s="54">
        <f t="shared" si="21"/>
        <v>8509.5</v>
      </c>
      <c r="K64" s="54">
        <f t="shared" si="21"/>
        <v>8744.1</v>
      </c>
      <c r="L64" s="54">
        <f t="shared" si="21"/>
        <v>8507.5</v>
      </c>
      <c r="M64" s="54">
        <f t="shared" si="21"/>
        <v>8880.5</v>
      </c>
      <c r="N64" s="54">
        <f t="shared" si="21"/>
        <v>9374</v>
      </c>
      <c r="O64" s="54">
        <f t="shared" si="21"/>
        <v>9525.5</v>
      </c>
      <c r="P64" s="54">
        <f t="shared" si="21"/>
        <v>9732.5</v>
      </c>
      <c r="Q64" s="54">
        <f t="shared" si="21"/>
        <v>108839.6</v>
      </c>
    </row>
    <row r="65" spans="1:17" ht="15.75">
      <c r="A65" s="76"/>
      <c r="B65" s="118" t="s">
        <v>63</v>
      </c>
      <c r="C65" s="119"/>
      <c r="D65" s="71"/>
      <c r="E65" s="54">
        <f aca="true" t="shared" si="22" ref="E65:Q65">E39+E47+E50+E56+E58+E59+E60+E53</f>
        <v>8071</v>
      </c>
      <c r="F65" s="54">
        <f t="shared" si="22"/>
        <v>7856</v>
      </c>
      <c r="G65" s="54">
        <f t="shared" si="22"/>
        <v>7956</v>
      </c>
      <c r="H65" s="54">
        <f t="shared" si="22"/>
        <v>7536</v>
      </c>
      <c r="I65" s="54">
        <f t="shared" si="22"/>
        <v>7277</v>
      </c>
      <c r="J65" s="54">
        <f t="shared" si="22"/>
        <v>7165.5</v>
      </c>
      <c r="K65" s="54">
        <f t="shared" si="22"/>
        <v>7165.1</v>
      </c>
      <c r="L65" s="54">
        <f t="shared" si="22"/>
        <v>7115.5</v>
      </c>
      <c r="M65" s="54">
        <f t="shared" si="22"/>
        <v>7525.5</v>
      </c>
      <c r="N65" s="54">
        <f t="shared" si="22"/>
        <v>7926</v>
      </c>
      <c r="O65" s="54">
        <f t="shared" si="22"/>
        <v>7846.5</v>
      </c>
      <c r="P65" s="54">
        <f t="shared" si="22"/>
        <v>8058.5</v>
      </c>
      <c r="Q65" s="54">
        <f t="shared" si="22"/>
        <v>91498.6</v>
      </c>
    </row>
    <row r="66" spans="1:17" ht="15.75">
      <c r="A66" s="76"/>
      <c r="B66" s="118" t="s">
        <v>23</v>
      </c>
      <c r="C66" s="119"/>
      <c r="D66" s="71"/>
      <c r="E66" s="54">
        <f aca="true" t="shared" si="23" ref="E66:Q66">E40+E48+E51+E57+E54</f>
        <v>213</v>
      </c>
      <c r="F66" s="54">
        <f t="shared" si="23"/>
        <v>211</v>
      </c>
      <c r="G66" s="54">
        <f t="shared" si="23"/>
        <v>229</v>
      </c>
      <c r="H66" s="54">
        <f t="shared" si="23"/>
        <v>213</v>
      </c>
      <c r="I66" s="54">
        <f t="shared" si="23"/>
        <v>221</v>
      </c>
      <c r="J66" s="54">
        <f t="shared" si="23"/>
        <v>190</v>
      </c>
      <c r="K66" s="54">
        <f t="shared" si="23"/>
        <v>202</v>
      </c>
      <c r="L66" s="54">
        <f t="shared" si="23"/>
        <v>215</v>
      </c>
      <c r="M66" s="54">
        <f t="shared" si="23"/>
        <v>226</v>
      </c>
      <c r="N66" s="54">
        <f t="shared" si="23"/>
        <v>235</v>
      </c>
      <c r="O66" s="54">
        <f t="shared" si="23"/>
        <v>230</v>
      </c>
      <c r="P66" s="54">
        <f t="shared" si="23"/>
        <v>230</v>
      </c>
      <c r="Q66" s="54">
        <f t="shared" si="23"/>
        <v>2615</v>
      </c>
    </row>
    <row r="67" spans="1:17" ht="31.5">
      <c r="A67" s="76"/>
      <c r="B67" s="118" t="s">
        <v>66</v>
      </c>
      <c r="C67" s="119"/>
      <c r="D67" s="62" t="s">
        <v>26</v>
      </c>
      <c r="E67" s="54">
        <f>E43</f>
        <v>770</v>
      </c>
      <c r="F67" s="54">
        <f aca="true" t="shared" si="24" ref="F67:Q67">F43</f>
        <v>859</v>
      </c>
      <c r="G67" s="54">
        <f t="shared" si="24"/>
        <v>765</v>
      </c>
      <c r="H67" s="54">
        <f t="shared" si="24"/>
        <v>654</v>
      </c>
      <c r="I67" s="54">
        <f t="shared" si="24"/>
        <v>645</v>
      </c>
      <c r="J67" s="54">
        <f t="shared" si="24"/>
        <v>604</v>
      </c>
      <c r="K67" s="54">
        <f t="shared" si="24"/>
        <v>504</v>
      </c>
      <c r="L67" s="54">
        <f t="shared" si="24"/>
        <v>554</v>
      </c>
      <c r="M67" s="54">
        <f t="shared" si="24"/>
        <v>545</v>
      </c>
      <c r="N67" s="54">
        <f t="shared" si="24"/>
        <v>654</v>
      </c>
      <c r="O67" s="54">
        <f t="shared" si="24"/>
        <v>765</v>
      </c>
      <c r="P67" s="54">
        <f t="shared" si="24"/>
        <v>814</v>
      </c>
      <c r="Q67" s="54">
        <f t="shared" si="24"/>
        <v>8133</v>
      </c>
    </row>
    <row r="68" spans="1:17" ht="15.75">
      <c r="A68" s="76"/>
      <c r="B68" s="118" t="s">
        <v>63</v>
      </c>
      <c r="C68" s="119"/>
      <c r="D68" s="71"/>
      <c r="E68" s="54">
        <f aca="true" t="shared" si="25" ref="E68:Q69">E44</f>
        <v>700</v>
      </c>
      <c r="F68" s="54">
        <f t="shared" si="25"/>
        <v>790</v>
      </c>
      <c r="G68" s="54">
        <f t="shared" si="25"/>
        <v>695</v>
      </c>
      <c r="H68" s="54">
        <f t="shared" si="25"/>
        <v>585</v>
      </c>
      <c r="I68" s="54">
        <f t="shared" si="25"/>
        <v>575</v>
      </c>
      <c r="J68" s="54">
        <f t="shared" si="25"/>
        <v>535</v>
      </c>
      <c r="K68" s="54">
        <f t="shared" si="25"/>
        <v>435</v>
      </c>
      <c r="L68" s="54">
        <f t="shared" si="25"/>
        <v>485</v>
      </c>
      <c r="M68" s="54">
        <f t="shared" si="25"/>
        <v>475</v>
      </c>
      <c r="N68" s="54">
        <f t="shared" si="25"/>
        <v>585</v>
      </c>
      <c r="O68" s="54">
        <f t="shared" si="25"/>
        <v>695</v>
      </c>
      <c r="P68" s="54">
        <f t="shared" si="25"/>
        <v>745</v>
      </c>
      <c r="Q68" s="54">
        <f t="shared" si="25"/>
        <v>7300</v>
      </c>
    </row>
    <row r="69" spans="1:17" ht="15.75">
      <c r="A69" s="76"/>
      <c r="B69" s="118" t="s">
        <v>23</v>
      </c>
      <c r="C69" s="119"/>
      <c r="D69" s="71"/>
      <c r="E69" s="54">
        <f t="shared" si="25"/>
        <v>3</v>
      </c>
      <c r="F69" s="54">
        <f t="shared" si="25"/>
        <v>2</v>
      </c>
      <c r="G69" s="54">
        <f t="shared" si="25"/>
        <v>3</v>
      </c>
      <c r="H69" s="54">
        <f t="shared" si="25"/>
        <v>2</v>
      </c>
      <c r="I69" s="54">
        <f t="shared" si="25"/>
        <v>3</v>
      </c>
      <c r="J69" s="54">
        <f t="shared" si="25"/>
        <v>2</v>
      </c>
      <c r="K69" s="54">
        <f t="shared" si="25"/>
        <v>2</v>
      </c>
      <c r="L69" s="54">
        <f t="shared" si="25"/>
        <v>2</v>
      </c>
      <c r="M69" s="54">
        <f t="shared" si="25"/>
        <v>2</v>
      </c>
      <c r="N69" s="54">
        <f t="shared" si="25"/>
        <v>2</v>
      </c>
      <c r="O69" s="54">
        <f t="shared" si="25"/>
        <v>3</v>
      </c>
      <c r="P69" s="54">
        <f t="shared" si="25"/>
        <v>2</v>
      </c>
      <c r="Q69" s="54">
        <f t="shared" si="25"/>
        <v>28</v>
      </c>
    </row>
    <row r="70" spans="5:17" ht="15.75"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7:17" ht="15.75">
      <c r="G71" t="s">
        <v>73</v>
      </c>
      <c r="Q71" s="75"/>
    </row>
    <row r="72" spans="5:17" ht="15.75"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2:17" ht="18.75">
      <c r="B73" s="22" t="s">
        <v>95</v>
      </c>
      <c r="C73" s="22"/>
      <c r="D73" s="22"/>
      <c r="E73" s="16"/>
      <c r="F73" s="16"/>
      <c r="G73" s="16"/>
      <c r="H73" s="16"/>
      <c r="I73" s="16"/>
      <c r="J73" s="16"/>
      <c r="K73" s="16"/>
      <c r="L73" s="55"/>
      <c r="M73" s="55" t="s">
        <v>97</v>
      </c>
      <c r="N73" s="55"/>
      <c r="O73" s="55"/>
      <c r="P73" s="21"/>
      <c r="Q73" s="75"/>
    </row>
    <row r="74" spans="16:17" ht="15.75">
      <c r="P74" s="75"/>
      <c r="Q74" s="75"/>
    </row>
    <row r="75" spans="5:17" ht="15.75"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5:17" ht="15.75"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5:17" ht="15.75"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</sheetData>
  <sheetProtection/>
  <mergeCells count="75">
    <mergeCell ref="B20:C20"/>
    <mergeCell ref="B29:C29"/>
    <mergeCell ref="N41:Q41"/>
    <mergeCell ref="B42:C42"/>
    <mergeCell ref="B30:C30"/>
    <mergeCell ref="B31:C31"/>
    <mergeCell ref="B32:C32"/>
    <mergeCell ref="B33:C33"/>
    <mergeCell ref="B34:C34"/>
    <mergeCell ref="B35:C35"/>
    <mergeCell ref="A21:A28"/>
    <mergeCell ref="B22:C22"/>
    <mergeCell ref="B23:C23"/>
    <mergeCell ref="B25:C25"/>
    <mergeCell ref="B28:C28"/>
    <mergeCell ref="B24:C24"/>
    <mergeCell ref="B26:C26"/>
    <mergeCell ref="B27:C27"/>
    <mergeCell ref="B12:C12"/>
    <mergeCell ref="B10:C10"/>
    <mergeCell ref="B11:C11"/>
    <mergeCell ref="B18:C18"/>
    <mergeCell ref="B4:Q4"/>
    <mergeCell ref="B5:Q5"/>
    <mergeCell ref="B7:C7"/>
    <mergeCell ref="B9:C9"/>
    <mergeCell ref="B8:C8"/>
    <mergeCell ref="B44:C44"/>
    <mergeCell ref="B43:C43"/>
    <mergeCell ref="A9:A17"/>
    <mergeCell ref="B16:C16"/>
    <mergeCell ref="B17:C17"/>
    <mergeCell ref="A35:A37"/>
    <mergeCell ref="B36:C36"/>
    <mergeCell ref="B37:C37"/>
    <mergeCell ref="A18:A20"/>
    <mergeCell ref="B19:C19"/>
    <mergeCell ref="A46:A48"/>
    <mergeCell ref="B48:C48"/>
    <mergeCell ref="B60:C60"/>
    <mergeCell ref="A29:A33"/>
    <mergeCell ref="B52:C52"/>
    <mergeCell ref="B40:C40"/>
    <mergeCell ref="A55:A57"/>
    <mergeCell ref="B55:C55"/>
    <mergeCell ref="B56:C56"/>
    <mergeCell ref="A52:A54"/>
    <mergeCell ref="B49:C49"/>
    <mergeCell ref="A61:A63"/>
    <mergeCell ref="B61:C61"/>
    <mergeCell ref="B62:C62"/>
    <mergeCell ref="B63:C63"/>
    <mergeCell ref="B54:C54"/>
    <mergeCell ref="A49:A51"/>
    <mergeCell ref="B50:C50"/>
    <mergeCell ref="B69:C69"/>
    <mergeCell ref="B45:C45"/>
    <mergeCell ref="B65:C65"/>
    <mergeCell ref="B66:C66"/>
    <mergeCell ref="B58:C58"/>
    <mergeCell ref="B59:C59"/>
    <mergeCell ref="B64:C64"/>
    <mergeCell ref="B67:C67"/>
    <mergeCell ref="B51:C51"/>
    <mergeCell ref="B53:C53"/>
    <mergeCell ref="B68:C68"/>
    <mergeCell ref="B46:C46"/>
    <mergeCell ref="B13:C13"/>
    <mergeCell ref="B14:C14"/>
    <mergeCell ref="B15:C15"/>
    <mergeCell ref="B38:C38"/>
    <mergeCell ref="B39:C39"/>
    <mergeCell ref="B57:C57"/>
    <mergeCell ref="B21:C21"/>
    <mergeCell ref="B47:C47"/>
  </mergeCells>
  <printOptions/>
  <pageMargins left="0.3937007874015748" right="0.3937007874015748" top="0.7874015748031497" bottom="0" header="0.5118110236220472" footer="0.5118110236220472"/>
  <pageSetup horizontalDpi="600" verticalDpi="600" orientation="landscape" paperSize="9" scale="74" r:id="rId1"/>
  <rowBreaks count="1" manualBreakCount="1">
    <brk id="4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Q43"/>
  <sheetViews>
    <sheetView view="pageBreakPreview" zoomScale="75" zoomScaleNormal="75" zoomScaleSheetLayoutView="75" zoomScalePageLayoutView="0" workbookViewId="0" topLeftCell="A10">
      <selection activeCell="D30" sqref="D30"/>
    </sheetView>
  </sheetViews>
  <sheetFormatPr defaultColWidth="9.140625" defaultRowHeight="12.75"/>
  <cols>
    <col min="1" max="1" width="5.28125" style="0" customWidth="1"/>
    <col min="3" max="3" width="41.57421875" style="0" customWidth="1"/>
    <col min="4" max="15" width="11.00390625" style="0" bestFit="1" customWidth="1"/>
    <col min="16" max="16" width="10.8515625" style="0" customWidth="1"/>
  </cols>
  <sheetData>
    <row r="1" spans="12:15" ht="18.75">
      <c r="L1" s="1"/>
      <c r="M1" s="1"/>
      <c r="N1" s="12" t="s">
        <v>74</v>
      </c>
      <c r="O1" s="12"/>
    </row>
    <row r="2" spans="1:15" ht="18.75">
      <c r="A2" s="29"/>
      <c r="B2" s="31"/>
      <c r="C2" s="29"/>
      <c r="D2" s="30"/>
      <c r="E2" s="30"/>
      <c r="F2" s="30"/>
      <c r="G2" s="30"/>
      <c r="H2" s="30"/>
      <c r="L2" s="7" t="s">
        <v>1</v>
      </c>
      <c r="M2" s="7"/>
      <c r="N2" s="7"/>
      <c r="O2" s="7"/>
    </row>
    <row r="3" spans="1:16" ht="18.75">
      <c r="A3" s="29"/>
      <c r="B3" s="31"/>
      <c r="C3" s="29"/>
      <c r="D3" s="30"/>
      <c r="E3" s="30"/>
      <c r="F3" s="30"/>
      <c r="G3" s="30"/>
      <c r="H3" s="30"/>
      <c r="L3" s="7" t="s">
        <v>92</v>
      </c>
      <c r="M3" s="12"/>
      <c r="N3" s="12"/>
      <c r="O3" s="7"/>
      <c r="P3" s="9"/>
    </row>
    <row r="4" spans="1:16" ht="18.75">
      <c r="A4" s="27"/>
      <c r="B4" s="108" t="s">
        <v>2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18.75">
      <c r="A5" s="27"/>
      <c r="B5" s="108" t="s">
        <v>85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18.75">
      <c r="A6" s="27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8" t="s">
        <v>46</v>
      </c>
      <c r="P6" s="29"/>
    </row>
    <row r="7" spans="1:16" ht="15.75">
      <c r="A7" s="32" t="s">
        <v>52</v>
      </c>
      <c r="B7" s="78" t="s">
        <v>39</v>
      </c>
      <c r="C7" s="78"/>
      <c r="D7" s="78" t="s">
        <v>6</v>
      </c>
      <c r="E7" s="78" t="s">
        <v>7</v>
      </c>
      <c r="F7" s="78" t="s">
        <v>8</v>
      </c>
      <c r="G7" s="78" t="s">
        <v>9</v>
      </c>
      <c r="H7" s="78" t="s">
        <v>10</v>
      </c>
      <c r="I7" s="78" t="s">
        <v>11</v>
      </c>
      <c r="J7" s="78" t="s">
        <v>12</v>
      </c>
      <c r="K7" s="78" t="s">
        <v>13</v>
      </c>
      <c r="L7" s="78" t="s">
        <v>14</v>
      </c>
      <c r="M7" s="78" t="s">
        <v>15</v>
      </c>
      <c r="N7" s="78" t="s">
        <v>16</v>
      </c>
      <c r="O7" s="78" t="s">
        <v>17</v>
      </c>
      <c r="P7" s="78" t="s">
        <v>84</v>
      </c>
    </row>
    <row r="8" spans="1:16" ht="18.75" customHeight="1">
      <c r="A8" s="137" t="s">
        <v>18</v>
      </c>
      <c r="B8" s="78" t="s">
        <v>40</v>
      </c>
      <c r="C8" s="78"/>
      <c r="D8" s="82">
        <f>8333+D9+D10</f>
        <v>41433</v>
      </c>
      <c r="E8" s="82">
        <f aca="true" t="shared" si="0" ref="E8:N8">8333+E9+E10</f>
        <v>41433</v>
      </c>
      <c r="F8" s="82">
        <f t="shared" si="0"/>
        <v>40933</v>
      </c>
      <c r="G8" s="82">
        <f t="shared" si="0"/>
        <v>38433</v>
      </c>
      <c r="H8" s="82">
        <f t="shared" si="0"/>
        <v>35433</v>
      </c>
      <c r="I8" s="82">
        <f t="shared" si="0"/>
        <v>34433</v>
      </c>
      <c r="J8" s="82">
        <f t="shared" si="0"/>
        <v>32433</v>
      </c>
      <c r="K8" s="82">
        <f t="shared" si="0"/>
        <v>30433</v>
      </c>
      <c r="L8" s="82">
        <f t="shared" si="0"/>
        <v>33933</v>
      </c>
      <c r="M8" s="82">
        <f t="shared" si="0"/>
        <v>41433</v>
      </c>
      <c r="N8" s="82">
        <f t="shared" si="0"/>
        <v>44433</v>
      </c>
      <c r="O8" s="82">
        <v>46437</v>
      </c>
      <c r="P8" s="82">
        <f>SUM(D8:O8)</f>
        <v>461200</v>
      </c>
    </row>
    <row r="9" spans="1:16" ht="15.75">
      <c r="A9" s="138"/>
      <c r="B9" s="78" t="s">
        <v>63</v>
      </c>
      <c r="C9" s="78"/>
      <c r="D9" s="82">
        <v>33000</v>
      </c>
      <c r="E9" s="82">
        <v>33000</v>
      </c>
      <c r="F9" s="82">
        <v>32500</v>
      </c>
      <c r="G9" s="82">
        <v>30000</v>
      </c>
      <c r="H9" s="82">
        <v>27000</v>
      </c>
      <c r="I9" s="82">
        <v>26000</v>
      </c>
      <c r="J9" s="82">
        <v>24000</v>
      </c>
      <c r="K9" s="82">
        <v>22000</v>
      </c>
      <c r="L9" s="82">
        <v>25500</v>
      </c>
      <c r="M9" s="82">
        <v>33000</v>
      </c>
      <c r="N9" s="82">
        <v>36000</v>
      </c>
      <c r="O9" s="82">
        <v>38000</v>
      </c>
      <c r="P9" s="83">
        <f>SUM(D9:O9)</f>
        <v>360000</v>
      </c>
    </row>
    <row r="10" spans="1:16" ht="15.75">
      <c r="A10" s="139"/>
      <c r="B10" s="78" t="s">
        <v>23</v>
      </c>
      <c r="C10" s="78"/>
      <c r="D10" s="82">
        <v>100</v>
      </c>
      <c r="E10" s="82">
        <v>100</v>
      </c>
      <c r="F10" s="82">
        <v>100</v>
      </c>
      <c r="G10" s="82">
        <v>100</v>
      </c>
      <c r="H10" s="82">
        <v>100</v>
      </c>
      <c r="I10" s="82">
        <v>100</v>
      </c>
      <c r="J10" s="82">
        <v>100</v>
      </c>
      <c r="K10" s="82">
        <v>100</v>
      </c>
      <c r="L10" s="82">
        <v>100</v>
      </c>
      <c r="M10" s="82">
        <v>100</v>
      </c>
      <c r="N10" s="82">
        <v>100</v>
      </c>
      <c r="O10" s="82">
        <v>100</v>
      </c>
      <c r="P10" s="83">
        <f aca="true" t="shared" si="1" ref="P10:P36">SUM(D10:O10)</f>
        <v>1200</v>
      </c>
    </row>
    <row r="11" spans="1:16" ht="15.75">
      <c r="A11" s="109" t="s">
        <v>21</v>
      </c>
      <c r="B11" s="78" t="s">
        <v>42</v>
      </c>
      <c r="C11" s="78"/>
      <c r="D11" s="82">
        <v>49700</v>
      </c>
      <c r="E11" s="82">
        <v>44900</v>
      </c>
      <c r="F11" s="82">
        <v>44500</v>
      </c>
      <c r="G11" s="82">
        <v>44000</v>
      </c>
      <c r="H11" s="82">
        <v>40700</v>
      </c>
      <c r="I11" s="82">
        <v>29200</v>
      </c>
      <c r="J11" s="82">
        <v>32500</v>
      </c>
      <c r="K11" s="82">
        <v>28100</v>
      </c>
      <c r="L11" s="82">
        <v>22900</v>
      </c>
      <c r="M11" s="82">
        <v>32900</v>
      </c>
      <c r="N11" s="82">
        <v>34800</v>
      </c>
      <c r="O11" s="82">
        <v>49500</v>
      </c>
      <c r="P11" s="83">
        <f t="shared" si="1"/>
        <v>453700</v>
      </c>
    </row>
    <row r="12" spans="1:17" ht="15.75">
      <c r="A12" s="110"/>
      <c r="B12" s="78" t="s">
        <v>63</v>
      </c>
      <c r="C12" s="78"/>
      <c r="D12" s="82">
        <v>45000</v>
      </c>
      <c r="E12" s="82">
        <v>40500</v>
      </c>
      <c r="F12" s="82">
        <v>40000</v>
      </c>
      <c r="G12" s="82">
        <v>39500</v>
      </c>
      <c r="H12" s="82">
        <v>36500</v>
      </c>
      <c r="I12" s="82">
        <v>26000</v>
      </c>
      <c r="J12" s="82">
        <v>29500</v>
      </c>
      <c r="K12" s="82">
        <v>25000</v>
      </c>
      <c r="L12" s="82">
        <v>20000</v>
      </c>
      <c r="M12" s="82">
        <v>29000</v>
      </c>
      <c r="N12" s="82">
        <v>30000</v>
      </c>
      <c r="O12" s="82">
        <v>45000</v>
      </c>
      <c r="P12" s="83">
        <f t="shared" si="1"/>
        <v>406000</v>
      </c>
      <c r="Q12" s="38"/>
    </row>
    <row r="13" spans="1:16" ht="15.75">
      <c r="A13" s="111"/>
      <c r="B13" s="78" t="s">
        <v>23</v>
      </c>
      <c r="C13" s="78"/>
      <c r="D13" s="82">
        <v>1400</v>
      </c>
      <c r="E13" s="82">
        <v>1200</v>
      </c>
      <c r="F13" s="82">
        <v>1300</v>
      </c>
      <c r="G13" s="82">
        <v>1400</v>
      </c>
      <c r="H13" s="82">
        <v>1300</v>
      </c>
      <c r="I13" s="82">
        <v>1500</v>
      </c>
      <c r="J13" s="82">
        <v>1200</v>
      </c>
      <c r="K13" s="82">
        <v>1300</v>
      </c>
      <c r="L13" s="82">
        <v>1400</v>
      </c>
      <c r="M13" s="82">
        <v>1600</v>
      </c>
      <c r="N13" s="82">
        <v>1700</v>
      </c>
      <c r="O13" s="82">
        <v>1800</v>
      </c>
      <c r="P13" s="83">
        <f t="shared" si="1"/>
        <v>17100</v>
      </c>
    </row>
    <row r="14" spans="1:16" ht="15.75">
      <c r="A14" s="109" t="s">
        <v>24</v>
      </c>
      <c r="B14" s="78" t="s">
        <v>43</v>
      </c>
      <c r="C14" s="78"/>
      <c r="D14" s="82">
        <v>76020</v>
      </c>
      <c r="E14" s="82">
        <v>87080</v>
      </c>
      <c r="F14" s="82">
        <v>66830</v>
      </c>
      <c r="G14" s="82">
        <v>63080</v>
      </c>
      <c r="H14" s="82">
        <v>59145</v>
      </c>
      <c r="I14" s="82">
        <v>57320</v>
      </c>
      <c r="J14" s="82">
        <v>52300</v>
      </c>
      <c r="K14" s="82">
        <v>57760</v>
      </c>
      <c r="L14" s="82">
        <v>57785</v>
      </c>
      <c r="M14" s="82">
        <v>69449</v>
      </c>
      <c r="N14" s="82">
        <v>73470</v>
      </c>
      <c r="O14" s="82">
        <v>76045</v>
      </c>
      <c r="P14" s="83">
        <f t="shared" si="1"/>
        <v>796284</v>
      </c>
    </row>
    <row r="15" spans="1:17" ht="15.75">
      <c r="A15" s="110"/>
      <c r="B15" s="78" t="s">
        <v>63</v>
      </c>
      <c r="C15" s="78"/>
      <c r="D15" s="82">
        <v>49100</v>
      </c>
      <c r="E15" s="82">
        <v>55500</v>
      </c>
      <c r="F15" s="82">
        <v>41500</v>
      </c>
      <c r="G15" s="82">
        <v>40200</v>
      </c>
      <c r="H15" s="82">
        <v>38100</v>
      </c>
      <c r="I15" s="82">
        <v>37000</v>
      </c>
      <c r="J15" s="82">
        <v>36500</v>
      </c>
      <c r="K15" s="82">
        <v>40000</v>
      </c>
      <c r="L15" s="82">
        <v>42100</v>
      </c>
      <c r="M15" s="82">
        <v>41000</v>
      </c>
      <c r="N15" s="82">
        <v>46000</v>
      </c>
      <c r="O15" s="82">
        <v>49000</v>
      </c>
      <c r="P15" s="83">
        <f t="shared" si="1"/>
        <v>516000</v>
      </c>
      <c r="Q15" s="38"/>
    </row>
    <row r="16" spans="1:16" ht="15.75">
      <c r="A16" s="111"/>
      <c r="B16" s="78" t="s">
        <v>23</v>
      </c>
      <c r="C16" s="78"/>
      <c r="D16" s="82">
        <v>120</v>
      </c>
      <c r="E16" s="82">
        <v>80</v>
      </c>
      <c r="F16" s="82">
        <v>330</v>
      </c>
      <c r="G16" s="82">
        <v>80</v>
      </c>
      <c r="H16" s="82">
        <v>45</v>
      </c>
      <c r="I16" s="82">
        <v>320</v>
      </c>
      <c r="J16" s="82">
        <v>300</v>
      </c>
      <c r="K16" s="82">
        <v>60</v>
      </c>
      <c r="L16" s="82">
        <v>85</v>
      </c>
      <c r="M16" s="82">
        <v>49</v>
      </c>
      <c r="N16" s="82">
        <v>70</v>
      </c>
      <c r="O16" s="82">
        <v>145</v>
      </c>
      <c r="P16" s="83">
        <f t="shared" si="1"/>
        <v>1684</v>
      </c>
    </row>
    <row r="17" spans="1:16" ht="30" customHeight="1">
      <c r="A17" s="109" t="s">
        <v>28</v>
      </c>
      <c r="B17" s="142" t="s">
        <v>57</v>
      </c>
      <c r="C17" s="143"/>
      <c r="D17" s="82">
        <v>52800</v>
      </c>
      <c r="E17" s="82">
        <v>52800</v>
      </c>
      <c r="F17" s="82">
        <v>47467</v>
      </c>
      <c r="G17" s="82">
        <v>44060</v>
      </c>
      <c r="H17" s="82">
        <v>41430</v>
      </c>
      <c r="I17" s="82">
        <v>39000</v>
      </c>
      <c r="J17" s="82">
        <v>37000</v>
      </c>
      <c r="K17" s="82">
        <v>37300</v>
      </c>
      <c r="L17" s="82">
        <v>42600</v>
      </c>
      <c r="M17" s="82">
        <v>55100</v>
      </c>
      <c r="N17" s="82">
        <v>53000</v>
      </c>
      <c r="O17" s="82">
        <v>53000</v>
      </c>
      <c r="P17" s="83">
        <f t="shared" si="1"/>
        <v>555557</v>
      </c>
    </row>
    <row r="18" spans="1:17" ht="15.75">
      <c r="A18" s="111"/>
      <c r="B18" s="78" t="s">
        <v>63</v>
      </c>
      <c r="C18" s="78"/>
      <c r="D18" s="82">
        <v>47000</v>
      </c>
      <c r="E18" s="82">
        <v>47000</v>
      </c>
      <c r="F18" s="82">
        <v>45000</v>
      </c>
      <c r="G18" s="82">
        <v>40000</v>
      </c>
      <c r="H18" s="82">
        <v>38000</v>
      </c>
      <c r="I18" s="82">
        <v>38000</v>
      </c>
      <c r="J18" s="82">
        <v>36000</v>
      </c>
      <c r="K18" s="82">
        <v>36000</v>
      </c>
      <c r="L18" s="82">
        <v>37000</v>
      </c>
      <c r="M18" s="82">
        <v>42000</v>
      </c>
      <c r="N18" s="82">
        <v>47000</v>
      </c>
      <c r="O18" s="82">
        <v>47000</v>
      </c>
      <c r="P18" s="83">
        <f>SUM(D18:O18)</f>
        <v>500000</v>
      </c>
      <c r="Q18" s="38"/>
    </row>
    <row r="19" spans="1:16" ht="15.75">
      <c r="A19" s="109"/>
      <c r="B19" s="79" t="s">
        <v>44</v>
      </c>
      <c r="C19" s="79"/>
      <c r="D19" s="84">
        <f>D8+D11+D14+D17</f>
        <v>219953</v>
      </c>
      <c r="E19" s="84">
        <f aca="true" t="shared" si="2" ref="E19:P19">E8+E11+E14+E17</f>
        <v>226213</v>
      </c>
      <c r="F19" s="84">
        <f t="shared" si="2"/>
        <v>199730</v>
      </c>
      <c r="G19" s="84">
        <f t="shared" si="2"/>
        <v>189573</v>
      </c>
      <c r="H19" s="84">
        <f t="shared" si="2"/>
        <v>176708</v>
      </c>
      <c r="I19" s="84">
        <f t="shared" si="2"/>
        <v>159953</v>
      </c>
      <c r="J19" s="84">
        <f t="shared" si="2"/>
        <v>154233</v>
      </c>
      <c r="K19" s="84">
        <f t="shared" si="2"/>
        <v>153593</v>
      </c>
      <c r="L19" s="84">
        <f t="shared" si="2"/>
        <v>157218</v>
      </c>
      <c r="M19" s="84">
        <f t="shared" si="2"/>
        <v>198882</v>
      </c>
      <c r="N19" s="84">
        <f t="shared" si="2"/>
        <v>205703</v>
      </c>
      <c r="O19" s="84">
        <f t="shared" si="2"/>
        <v>224982</v>
      </c>
      <c r="P19" s="84">
        <f t="shared" si="2"/>
        <v>2266741</v>
      </c>
    </row>
    <row r="20" spans="1:16" ht="15.75">
      <c r="A20" s="110"/>
      <c r="B20" s="79" t="s">
        <v>63</v>
      </c>
      <c r="C20" s="79"/>
      <c r="D20" s="84">
        <f>D9+D12+D15+D18</f>
        <v>174100</v>
      </c>
      <c r="E20" s="84">
        <f aca="true" t="shared" si="3" ref="E20:P20">E9+E12+E15+E18</f>
        <v>176000</v>
      </c>
      <c r="F20" s="84">
        <f t="shared" si="3"/>
        <v>159000</v>
      </c>
      <c r="G20" s="84">
        <f t="shared" si="3"/>
        <v>149700</v>
      </c>
      <c r="H20" s="84">
        <f t="shared" si="3"/>
        <v>139600</v>
      </c>
      <c r="I20" s="84">
        <f t="shared" si="3"/>
        <v>127000</v>
      </c>
      <c r="J20" s="84">
        <f t="shared" si="3"/>
        <v>126000</v>
      </c>
      <c r="K20" s="84">
        <f t="shared" si="3"/>
        <v>123000</v>
      </c>
      <c r="L20" s="84">
        <f t="shared" si="3"/>
        <v>124600</v>
      </c>
      <c r="M20" s="84">
        <f t="shared" si="3"/>
        <v>145000</v>
      </c>
      <c r="N20" s="84">
        <f t="shared" si="3"/>
        <v>159000</v>
      </c>
      <c r="O20" s="84">
        <f t="shared" si="3"/>
        <v>179000</v>
      </c>
      <c r="P20" s="84">
        <f t="shared" si="3"/>
        <v>1782000</v>
      </c>
    </row>
    <row r="21" spans="1:16" ht="15.75">
      <c r="A21" s="111"/>
      <c r="B21" s="79" t="s">
        <v>23</v>
      </c>
      <c r="C21" s="79"/>
      <c r="D21" s="84">
        <f>D10+D13+D16</f>
        <v>1620</v>
      </c>
      <c r="E21" s="84">
        <f aca="true" t="shared" si="4" ref="E21:O21">E10+E13+E16</f>
        <v>1380</v>
      </c>
      <c r="F21" s="84">
        <f t="shared" si="4"/>
        <v>1730</v>
      </c>
      <c r="G21" s="84">
        <f t="shared" si="4"/>
        <v>1580</v>
      </c>
      <c r="H21" s="84">
        <f t="shared" si="4"/>
        <v>1445</v>
      </c>
      <c r="I21" s="84">
        <f t="shared" si="4"/>
        <v>1920</v>
      </c>
      <c r="J21" s="84">
        <f t="shared" si="4"/>
        <v>1600</v>
      </c>
      <c r="K21" s="84">
        <f t="shared" si="4"/>
        <v>1460</v>
      </c>
      <c r="L21" s="84">
        <f t="shared" si="4"/>
        <v>1585</v>
      </c>
      <c r="M21" s="84">
        <f t="shared" si="4"/>
        <v>1749</v>
      </c>
      <c r="N21" s="84">
        <f t="shared" si="4"/>
        <v>1870</v>
      </c>
      <c r="O21" s="84">
        <f t="shared" si="4"/>
        <v>2045</v>
      </c>
      <c r="P21" s="85">
        <f t="shared" si="1"/>
        <v>19984</v>
      </c>
    </row>
    <row r="22" spans="1:16" ht="36" customHeight="1">
      <c r="A22" s="109" t="s">
        <v>30</v>
      </c>
      <c r="B22" s="120" t="s">
        <v>90</v>
      </c>
      <c r="C22" s="121"/>
      <c r="D22" s="82">
        <v>39700</v>
      </c>
      <c r="E22" s="82">
        <v>39755</v>
      </c>
      <c r="F22" s="82">
        <v>31555</v>
      </c>
      <c r="G22" s="82">
        <v>31250</v>
      </c>
      <c r="H22" s="82">
        <v>29755</v>
      </c>
      <c r="I22" s="82">
        <v>28855</v>
      </c>
      <c r="J22" s="82">
        <v>23800</v>
      </c>
      <c r="K22" s="82">
        <v>23855</v>
      </c>
      <c r="L22" s="82">
        <v>26255</v>
      </c>
      <c r="M22" s="82">
        <v>34355</v>
      </c>
      <c r="N22" s="82">
        <v>37555</v>
      </c>
      <c r="O22" s="82">
        <v>39555</v>
      </c>
      <c r="P22" s="83">
        <f t="shared" si="1"/>
        <v>386245</v>
      </c>
    </row>
    <row r="23" spans="1:17" ht="15.75">
      <c r="A23" s="110"/>
      <c r="B23" s="78" t="s">
        <v>63</v>
      </c>
      <c r="C23" s="78"/>
      <c r="D23" s="82">
        <v>38000</v>
      </c>
      <c r="E23" s="82">
        <v>38000</v>
      </c>
      <c r="F23" s="82">
        <v>30000</v>
      </c>
      <c r="G23" s="82">
        <v>30000</v>
      </c>
      <c r="H23" s="82">
        <v>28700</v>
      </c>
      <c r="I23" s="82">
        <v>28000</v>
      </c>
      <c r="J23" s="82">
        <v>23000</v>
      </c>
      <c r="K23" s="82">
        <v>23000</v>
      </c>
      <c r="L23" s="82">
        <v>25000</v>
      </c>
      <c r="M23" s="82">
        <v>33000</v>
      </c>
      <c r="N23" s="82">
        <v>36000</v>
      </c>
      <c r="O23" s="82">
        <v>37800</v>
      </c>
      <c r="P23" s="83">
        <f t="shared" si="1"/>
        <v>370500</v>
      </c>
      <c r="Q23" s="38"/>
    </row>
    <row r="24" spans="1:16" ht="15.75">
      <c r="A24" s="111"/>
      <c r="B24" s="78" t="s">
        <v>23</v>
      </c>
      <c r="C24" s="78"/>
      <c r="D24" s="82"/>
      <c r="E24" s="82">
        <v>55</v>
      </c>
      <c r="F24" s="82">
        <v>55</v>
      </c>
      <c r="G24" s="82">
        <v>55</v>
      </c>
      <c r="H24" s="82">
        <v>55</v>
      </c>
      <c r="I24" s="82"/>
      <c r="J24" s="82">
        <v>55</v>
      </c>
      <c r="K24" s="82">
        <v>55</v>
      </c>
      <c r="L24" s="82">
        <v>55</v>
      </c>
      <c r="M24" s="82">
        <v>55</v>
      </c>
      <c r="N24" s="82">
        <v>55</v>
      </c>
      <c r="O24" s="82">
        <v>55</v>
      </c>
      <c r="P24" s="83">
        <f t="shared" si="1"/>
        <v>550</v>
      </c>
    </row>
    <row r="25" spans="1:16" ht="30" customHeight="1">
      <c r="A25" s="109" t="s">
        <v>77</v>
      </c>
      <c r="B25" s="129" t="s">
        <v>60</v>
      </c>
      <c r="C25" s="130"/>
      <c r="D25" s="82">
        <f>117+D26+D27</f>
        <v>6902</v>
      </c>
      <c r="E25" s="82">
        <f>155+E26+E27</f>
        <v>6622</v>
      </c>
      <c r="F25" s="82">
        <f>102+F26+F27</f>
        <v>5594</v>
      </c>
      <c r="G25" s="82">
        <f>158+G26+G27</f>
        <v>4545</v>
      </c>
      <c r="H25" s="82">
        <f>143+H26+H27</f>
        <v>3724</v>
      </c>
      <c r="I25" s="82">
        <f>108+I26+I27</f>
        <v>2886</v>
      </c>
      <c r="J25" s="82">
        <f>108+J26+J27</f>
        <v>2874</v>
      </c>
      <c r="K25" s="82">
        <f>146+K26+K27</f>
        <v>3706</v>
      </c>
      <c r="L25" s="82">
        <f>153+L26+L27</f>
        <v>4917</v>
      </c>
      <c r="M25" s="82">
        <f>156+M26+M27</f>
        <v>5505</v>
      </c>
      <c r="N25" s="82">
        <f>156+N26+N27</f>
        <v>8520</v>
      </c>
      <c r="O25" s="82">
        <f>156+O26+O27</f>
        <v>9020</v>
      </c>
      <c r="P25" s="83">
        <f t="shared" si="1"/>
        <v>64815</v>
      </c>
    </row>
    <row r="26" spans="1:17" ht="15.75">
      <c r="A26" s="110"/>
      <c r="B26" s="78" t="s">
        <v>63</v>
      </c>
      <c r="C26" s="78"/>
      <c r="D26" s="82">
        <v>6500</v>
      </c>
      <c r="E26" s="82">
        <v>6200</v>
      </c>
      <c r="F26" s="82">
        <v>5200</v>
      </c>
      <c r="G26" s="82">
        <v>4100</v>
      </c>
      <c r="H26" s="82">
        <v>3300</v>
      </c>
      <c r="I26" s="82">
        <v>2500</v>
      </c>
      <c r="J26" s="82">
        <v>2500</v>
      </c>
      <c r="K26" s="82">
        <v>3300</v>
      </c>
      <c r="L26" s="82">
        <v>4500</v>
      </c>
      <c r="M26" s="82">
        <v>5200</v>
      </c>
      <c r="N26" s="82">
        <v>8100</v>
      </c>
      <c r="O26" s="82">
        <v>8600</v>
      </c>
      <c r="P26" s="83">
        <f t="shared" si="1"/>
        <v>60000</v>
      </c>
      <c r="Q26" s="38"/>
    </row>
    <row r="27" spans="1:16" ht="15.75">
      <c r="A27" s="111"/>
      <c r="B27" s="78" t="s">
        <v>23</v>
      </c>
      <c r="C27" s="78"/>
      <c r="D27" s="82">
        <v>285</v>
      </c>
      <c r="E27" s="82">
        <v>267</v>
      </c>
      <c r="F27" s="82">
        <v>292</v>
      </c>
      <c r="G27" s="82">
        <v>287</v>
      </c>
      <c r="H27" s="82">
        <v>281</v>
      </c>
      <c r="I27" s="82">
        <v>278</v>
      </c>
      <c r="J27" s="82">
        <v>266</v>
      </c>
      <c r="K27" s="82">
        <v>260</v>
      </c>
      <c r="L27" s="82">
        <v>264</v>
      </c>
      <c r="M27" s="82">
        <v>149</v>
      </c>
      <c r="N27" s="82">
        <v>264</v>
      </c>
      <c r="O27" s="82">
        <v>264</v>
      </c>
      <c r="P27" s="83">
        <f t="shared" si="1"/>
        <v>3157</v>
      </c>
    </row>
    <row r="28" spans="1:16" ht="15.75">
      <c r="A28" s="109" t="s">
        <v>31</v>
      </c>
      <c r="B28" s="133" t="s">
        <v>91</v>
      </c>
      <c r="C28" s="134"/>
      <c r="D28" s="82">
        <f>D29+D30</f>
        <v>2800</v>
      </c>
      <c r="E28" s="82">
        <f aca="true" t="shared" si="5" ref="E28:P28">E29+E30</f>
        <v>3400</v>
      </c>
      <c r="F28" s="82">
        <f t="shared" si="5"/>
        <v>3300</v>
      </c>
      <c r="G28" s="82">
        <f t="shared" si="5"/>
        <v>3000</v>
      </c>
      <c r="H28" s="82">
        <f t="shared" si="5"/>
        <v>2800</v>
      </c>
      <c r="I28" s="82">
        <f t="shared" si="5"/>
        <v>2200</v>
      </c>
      <c r="J28" s="82">
        <f t="shared" si="5"/>
        <v>2200</v>
      </c>
      <c r="K28" s="82">
        <f t="shared" si="5"/>
        <v>2400</v>
      </c>
      <c r="L28" s="82">
        <f t="shared" si="5"/>
        <v>2600</v>
      </c>
      <c r="M28" s="82">
        <f t="shared" si="5"/>
        <v>3100</v>
      </c>
      <c r="N28" s="82">
        <f t="shared" si="5"/>
        <v>3300</v>
      </c>
      <c r="O28" s="82">
        <f t="shared" si="5"/>
        <v>3400</v>
      </c>
      <c r="P28" s="82">
        <f t="shared" si="5"/>
        <v>34500</v>
      </c>
    </row>
    <row r="29" spans="1:16" ht="15.75">
      <c r="A29" s="110"/>
      <c r="B29" s="133" t="s">
        <v>63</v>
      </c>
      <c r="C29" s="134"/>
      <c r="D29" s="82">
        <v>1200</v>
      </c>
      <c r="E29" s="82">
        <v>1100</v>
      </c>
      <c r="F29" s="82">
        <v>1000</v>
      </c>
      <c r="G29" s="82">
        <v>900</v>
      </c>
      <c r="H29" s="82">
        <v>900</v>
      </c>
      <c r="I29" s="82">
        <v>800</v>
      </c>
      <c r="J29" s="82">
        <v>800</v>
      </c>
      <c r="K29" s="82">
        <v>900</v>
      </c>
      <c r="L29" s="82">
        <v>800</v>
      </c>
      <c r="M29" s="82">
        <v>1000</v>
      </c>
      <c r="N29" s="82">
        <v>1100</v>
      </c>
      <c r="O29" s="82">
        <v>1200</v>
      </c>
      <c r="P29" s="83">
        <f>SUM(D29:O29)</f>
        <v>11700</v>
      </c>
    </row>
    <row r="30" spans="1:17" ht="15.75">
      <c r="A30" s="111"/>
      <c r="B30" s="133" t="s">
        <v>23</v>
      </c>
      <c r="C30" s="134"/>
      <c r="D30" s="82">
        <v>1600</v>
      </c>
      <c r="E30" s="82">
        <v>2300</v>
      </c>
      <c r="F30" s="82">
        <v>2300</v>
      </c>
      <c r="G30" s="82">
        <v>2100</v>
      </c>
      <c r="H30" s="82">
        <v>1900</v>
      </c>
      <c r="I30" s="82">
        <v>1400</v>
      </c>
      <c r="J30" s="82">
        <v>1400</v>
      </c>
      <c r="K30" s="82">
        <v>1500</v>
      </c>
      <c r="L30" s="82">
        <v>1800</v>
      </c>
      <c r="M30" s="82">
        <v>2100</v>
      </c>
      <c r="N30" s="82">
        <v>2200</v>
      </c>
      <c r="O30" s="82">
        <v>2200</v>
      </c>
      <c r="P30" s="107">
        <f>SUM(D30:O30)</f>
        <v>22800</v>
      </c>
      <c r="Q30" s="105"/>
    </row>
    <row r="31" spans="1:16" ht="31.5" customHeight="1">
      <c r="A31" s="137" t="s">
        <v>32</v>
      </c>
      <c r="B31" s="135" t="s">
        <v>72</v>
      </c>
      <c r="C31" s="136"/>
      <c r="D31" s="82">
        <v>9220</v>
      </c>
      <c r="E31" s="82">
        <v>8200</v>
      </c>
      <c r="F31" s="82">
        <v>9300</v>
      </c>
      <c r="G31" s="82">
        <v>7800</v>
      </c>
      <c r="H31" s="82">
        <v>7200</v>
      </c>
      <c r="I31" s="82">
        <v>7800</v>
      </c>
      <c r="J31" s="82">
        <v>7500</v>
      </c>
      <c r="K31" s="82">
        <v>6300</v>
      </c>
      <c r="L31" s="82">
        <v>7900</v>
      </c>
      <c r="M31" s="82">
        <v>9100</v>
      </c>
      <c r="N31" s="82">
        <v>10150</v>
      </c>
      <c r="O31" s="82">
        <v>10400</v>
      </c>
      <c r="P31" s="83">
        <f t="shared" si="1"/>
        <v>100870</v>
      </c>
    </row>
    <row r="32" spans="1:17" ht="15.75">
      <c r="A32" s="138"/>
      <c r="B32" s="78" t="s">
        <v>63</v>
      </c>
      <c r="C32" s="78"/>
      <c r="D32" s="82">
        <v>5100</v>
      </c>
      <c r="E32" s="82">
        <v>4800</v>
      </c>
      <c r="F32" s="82">
        <v>3700</v>
      </c>
      <c r="G32" s="82">
        <v>3900</v>
      </c>
      <c r="H32" s="82">
        <v>3600</v>
      </c>
      <c r="I32" s="82">
        <v>3700</v>
      </c>
      <c r="J32" s="82">
        <v>3800</v>
      </c>
      <c r="K32" s="82">
        <v>3000</v>
      </c>
      <c r="L32" s="82">
        <v>4000</v>
      </c>
      <c r="M32" s="82">
        <v>4600</v>
      </c>
      <c r="N32" s="82">
        <v>4900</v>
      </c>
      <c r="O32" s="82">
        <v>4900</v>
      </c>
      <c r="P32" s="83">
        <f t="shared" si="1"/>
        <v>50000</v>
      </c>
      <c r="Q32" s="38"/>
    </row>
    <row r="33" spans="1:16" ht="15.75">
      <c r="A33" s="139"/>
      <c r="B33" s="78" t="s">
        <v>23</v>
      </c>
      <c r="C33" s="78"/>
      <c r="D33" s="82">
        <v>3200</v>
      </c>
      <c r="E33" s="82">
        <v>2500</v>
      </c>
      <c r="F33" s="82">
        <v>3140</v>
      </c>
      <c r="G33" s="82">
        <v>2600</v>
      </c>
      <c r="H33" s="82">
        <v>2230</v>
      </c>
      <c r="I33" s="82">
        <v>3160</v>
      </c>
      <c r="J33" s="82">
        <v>3160</v>
      </c>
      <c r="K33" s="82">
        <v>2750</v>
      </c>
      <c r="L33" s="82">
        <v>3260</v>
      </c>
      <c r="M33" s="82">
        <v>3360</v>
      </c>
      <c r="N33" s="82">
        <v>4350</v>
      </c>
      <c r="O33" s="82">
        <v>4340</v>
      </c>
      <c r="P33" s="83">
        <f t="shared" si="1"/>
        <v>38050</v>
      </c>
    </row>
    <row r="34" spans="1:17" ht="30.75" customHeight="1">
      <c r="A34" s="36" t="s">
        <v>51</v>
      </c>
      <c r="B34" s="120" t="s">
        <v>35</v>
      </c>
      <c r="C34" s="126"/>
      <c r="D34" s="82">
        <v>120</v>
      </c>
      <c r="E34" s="82">
        <v>120</v>
      </c>
      <c r="F34" s="82">
        <v>120</v>
      </c>
      <c r="G34" s="82">
        <v>100</v>
      </c>
      <c r="H34" s="82">
        <v>100</v>
      </c>
      <c r="I34" s="82">
        <v>100</v>
      </c>
      <c r="J34" s="82">
        <v>100</v>
      </c>
      <c r="K34" s="82">
        <v>100</v>
      </c>
      <c r="L34" s="82">
        <v>100</v>
      </c>
      <c r="M34" s="82">
        <v>100</v>
      </c>
      <c r="N34" s="82">
        <v>120</v>
      </c>
      <c r="O34" s="82">
        <v>120</v>
      </c>
      <c r="P34" s="83">
        <f t="shared" si="1"/>
        <v>1300</v>
      </c>
      <c r="Q34" s="38"/>
    </row>
    <row r="35" spans="1:16" ht="15.75">
      <c r="A35" s="36" t="s">
        <v>53</v>
      </c>
      <c r="B35" s="78" t="s">
        <v>33</v>
      </c>
      <c r="C35" s="78"/>
      <c r="D35" s="94">
        <v>800</v>
      </c>
      <c r="E35" s="94">
        <v>700</v>
      </c>
      <c r="F35" s="94">
        <v>700</v>
      </c>
      <c r="G35" s="94">
        <v>600</v>
      </c>
      <c r="H35" s="94">
        <v>500</v>
      </c>
      <c r="I35" s="94">
        <v>500</v>
      </c>
      <c r="J35" s="94">
        <v>400</v>
      </c>
      <c r="K35" s="94">
        <v>400</v>
      </c>
      <c r="L35" s="94">
        <v>400</v>
      </c>
      <c r="M35" s="94">
        <v>500</v>
      </c>
      <c r="N35" s="94">
        <v>700</v>
      </c>
      <c r="O35" s="95">
        <v>800</v>
      </c>
      <c r="P35" s="92">
        <f t="shared" si="1"/>
        <v>7000</v>
      </c>
    </row>
    <row r="36" spans="1:16" ht="15.75">
      <c r="A36" s="36" t="s">
        <v>54</v>
      </c>
      <c r="B36" s="78" t="s">
        <v>36</v>
      </c>
      <c r="C36" s="78"/>
      <c r="D36" s="86">
        <v>430</v>
      </c>
      <c r="E36" s="86">
        <v>410</v>
      </c>
      <c r="F36" s="86">
        <v>410</v>
      </c>
      <c r="G36" s="86">
        <v>400</v>
      </c>
      <c r="H36" s="86">
        <v>320</v>
      </c>
      <c r="I36" s="86">
        <v>320</v>
      </c>
      <c r="J36" s="86">
        <v>220</v>
      </c>
      <c r="K36" s="86">
        <v>200</v>
      </c>
      <c r="L36" s="86">
        <v>210</v>
      </c>
      <c r="M36" s="86">
        <v>310</v>
      </c>
      <c r="N36" s="86">
        <v>350</v>
      </c>
      <c r="O36" s="80">
        <v>420</v>
      </c>
      <c r="P36" s="83">
        <f t="shared" si="1"/>
        <v>4000</v>
      </c>
    </row>
    <row r="37" spans="1:16" ht="15.75">
      <c r="A37" s="144"/>
      <c r="B37" s="79" t="s">
        <v>45</v>
      </c>
      <c r="C37" s="79"/>
      <c r="D37" s="96">
        <f>D19+D22+D25+D31+D34+D35+D36+D28</f>
        <v>279925</v>
      </c>
      <c r="E37" s="96">
        <f aca="true" t="shared" si="6" ref="E37:P37">E19+E22+E25+E31+E34+E35+E36+E28</f>
        <v>285420</v>
      </c>
      <c r="F37" s="96">
        <f t="shared" si="6"/>
        <v>250709</v>
      </c>
      <c r="G37" s="96">
        <f t="shared" si="6"/>
        <v>237268</v>
      </c>
      <c r="H37" s="96">
        <f t="shared" si="6"/>
        <v>221107</v>
      </c>
      <c r="I37" s="96">
        <f t="shared" si="6"/>
        <v>202614</v>
      </c>
      <c r="J37" s="96">
        <f t="shared" si="6"/>
        <v>191327</v>
      </c>
      <c r="K37" s="96">
        <f t="shared" si="6"/>
        <v>190554</v>
      </c>
      <c r="L37" s="96">
        <f t="shared" si="6"/>
        <v>199600</v>
      </c>
      <c r="M37" s="96">
        <f t="shared" si="6"/>
        <v>251852</v>
      </c>
      <c r="N37" s="96">
        <f t="shared" si="6"/>
        <v>266398</v>
      </c>
      <c r="O37" s="96">
        <f t="shared" si="6"/>
        <v>288697</v>
      </c>
      <c r="P37" s="96">
        <f t="shared" si="6"/>
        <v>2865471</v>
      </c>
    </row>
    <row r="38" spans="1:16" ht="15.75">
      <c r="A38" s="145"/>
      <c r="B38" s="79" t="s">
        <v>63</v>
      </c>
      <c r="C38" s="79"/>
      <c r="D38" s="96">
        <f>D20+D23+D26+D32+D34+D35+D36+D29</f>
        <v>226250</v>
      </c>
      <c r="E38" s="96">
        <f aca="true" t="shared" si="7" ref="E38:P38">E20+E23+E26+E32+E34+E35+E36+E29</f>
        <v>227330</v>
      </c>
      <c r="F38" s="96">
        <f t="shared" si="7"/>
        <v>200130</v>
      </c>
      <c r="G38" s="96">
        <f t="shared" si="7"/>
        <v>189700</v>
      </c>
      <c r="H38" s="96">
        <f t="shared" si="7"/>
        <v>177020</v>
      </c>
      <c r="I38" s="96">
        <f t="shared" si="7"/>
        <v>162920</v>
      </c>
      <c r="J38" s="96">
        <f t="shared" si="7"/>
        <v>156820</v>
      </c>
      <c r="K38" s="96">
        <f t="shared" si="7"/>
        <v>153900</v>
      </c>
      <c r="L38" s="96">
        <f t="shared" si="7"/>
        <v>159610</v>
      </c>
      <c r="M38" s="96">
        <f t="shared" si="7"/>
        <v>189710</v>
      </c>
      <c r="N38" s="96">
        <f t="shared" si="7"/>
        <v>210270</v>
      </c>
      <c r="O38" s="96">
        <f t="shared" si="7"/>
        <v>232840</v>
      </c>
      <c r="P38" s="96">
        <f t="shared" si="7"/>
        <v>2286500</v>
      </c>
    </row>
    <row r="39" spans="1:16" ht="15.75">
      <c r="A39" s="146"/>
      <c r="B39" s="79" t="s">
        <v>23</v>
      </c>
      <c r="C39" s="79"/>
      <c r="D39" s="96">
        <f>D21+D24+D27+D33+D30</f>
        <v>6705</v>
      </c>
      <c r="E39" s="96">
        <f aca="true" t="shared" si="8" ref="E39:P39">E21+E24+E27+E33+E30</f>
        <v>6502</v>
      </c>
      <c r="F39" s="96">
        <f t="shared" si="8"/>
        <v>7517</v>
      </c>
      <c r="G39" s="96">
        <f t="shared" si="8"/>
        <v>6622</v>
      </c>
      <c r="H39" s="96">
        <f t="shared" si="8"/>
        <v>5911</v>
      </c>
      <c r="I39" s="96">
        <f t="shared" si="8"/>
        <v>6758</v>
      </c>
      <c r="J39" s="96">
        <f t="shared" si="8"/>
        <v>6481</v>
      </c>
      <c r="K39" s="96">
        <f t="shared" si="8"/>
        <v>6025</v>
      </c>
      <c r="L39" s="96">
        <f t="shared" si="8"/>
        <v>6964</v>
      </c>
      <c r="M39" s="96">
        <f t="shared" si="8"/>
        <v>7413</v>
      </c>
      <c r="N39" s="96">
        <f t="shared" si="8"/>
        <v>8739</v>
      </c>
      <c r="O39" s="96">
        <f t="shared" si="8"/>
        <v>8904</v>
      </c>
      <c r="P39" s="96">
        <f t="shared" si="8"/>
        <v>84541</v>
      </c>
    </row>
    <row r="40" ht="15.75">
      <c r="A40" s="35"/>
    </row>
    <row r="41" ht="15.75">
      <c r="A41" s="20"/>
    </row>
    <row r="42" spans="2:17" ht="18.75">
      <c r="B42" s="22"/>
      <c r="C42" s="22" t="s">
        <v>95</v>
      </c>
      <c r="D42" s="22"/>
      <c r="E42" s="16"/>
      <c r="F42" s="16"/>
      <c r="G42" s="16"/>
      <c r="H42" s="16"/>
      <c r="I42" s="16"/>
      <c r="J42" s="16"/>
      <c r="K42" s="16"/>
      <c r="L42" s="16"/>
      <c r="M42" s="55"/>
      <c r="N42" s="55" t="s">
        <v>96</v>
      </c>
      <c r="O42" s="55"/>
      <c r="P42" s="55"/>
      <c r="Q42" s="21"/>
    </row>
    <row r="43" spans="2:15" ht="18.75">
      <c r="B43" s="22"/>
      <c r="C43" s="22"/>
      <c r="D43" s="16"/>
      <c r="E43" s="16"/>
      <c r="F43" s="16"/>
      <c r="G43" s="16"/>
      <c r="H43" s="16"/>
      <c r="I43" s="16"/>
      <c r="J43" s="16"/>
      <c r="K43" s="16"/>
      <c r="L43" s="55"/>
      <c r="M43" s="55"/>
      <c r="N43" s="55"/>
      <c r="O43" s="55"/>
    </row>
  </sheetData>
  <sheetProtection/>
  <mergeCells count="20">
    <mergeCell ref="A37:A39"/>
    <mergeCell ref="A17:A18"/>
    <mergeCell ref="A14:A16"/>
    <mergeCell ref="A19:A21"/>
    <mergeCell ref="A25:A27"/>
    <mergeCell ref="A22:A24"/>
    <mergeCell ref="A28:A30"/>
    <mergeCell ref="A8:A10"/>
    <mergeCell ref="A11:A13"/>
    <mergeCell ref="A31:A33"/>
    <mergeCell ref="B4:P4"/>
    <mergeCell ref="B5:P5"/>
    <mergeCell ref="B22:C22"/>
    <mergeCell ref="B17:C17"/>
    <mergeCell ref="B34:C34"/>
    <mergeCell ref="B28:C28"/>
    <mergeCell ref="B29:C29"/>
    <mergeCell ref="B30:C30"/>
    <mergeCell ref="B25:C25"/>
    <mergeCell ref="B31:C31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Шуліпа Ольга Василівна</cp:lastModifiedBy>
  <cp:lastPrinted>2016-10-26T06:25:39Z</cp:lastPrinted>
  <dcterms:created xsi:type="dcterms:W3CDTF">1996-10-08T23:32:33Z</dcterms:created>
  <dcterms:modified xsi:type="dcterms:W3CDTF">2017-03-01T12:32:01Z</dcterms:modified>
  <cp:category/>
  <cp:version/>
  <cp:contentType/>
  <cp:contentStatus/>
</cp:coreProperties>
</file>