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10" activeTab="0"/>
  </bookViews>
  <sheets>
    <sheet name="дод 4 (с)" sheetId="1" r:id="rId1"/>
  </sheets>
  <definedNames>
    <definedName name="_xlnm.Print_Titles" localSheetId="0">'дод 4 (с)'!$14:$14</definedName>
    <definedName name="_xlnm.Print_Area" localSheetId="0">'дод 4 (с)'!$A$1:$L$89</definedName>
  </definedNames>
  <calcPr fullCalcOnLoad="1"/>
</workbook>
</file>

<file path=xl/sharedStrings.xml><?xml version="1.0" encoding="utf-8"?>
<sst xmlns="http://schemas.openxmlformats.org/spreadsheetml/2006/main" count="145" uniqueCount="105">
  <si>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</si>
  <si>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</si>
  <si>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</si>
  <si>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</si>
  <si>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</si>
  <si>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</si>
  <si>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</si>
  <si>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х</t>
  </si>
  <si>
    <t>(код бюджету)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</si>
  <si>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</si>
  <si>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</si>
  <si>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</si>
  <si>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</si>
  <si>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</si>
  <si>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2018-2023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</si>
  <si>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</si>
  <si>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</si>
  <si>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</si>
  <si>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</si>
  <si>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</si>
  <si>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</si>
  <si>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0443</t>
  </si>
  <si>
    <t>0490</t>
  </si>
  <si>
    <t>(грн)</t>
  </si>
  <si>
    <t>0470</t>
  </si>
  <si>
    <t>Реконструкція - термомодернізація будівлі КУ ССШ №7 ім. М. Савченка СМР по вул. Лесі Українки, 23 в м. Суми</t>
  </si>
  <si>
    <t>Заходи з енергозбереження</t>
  </si>
  <si>
    <t>Обсяг капітальних вкладень бюджету міської ТГ всього, гривень</t>
  </si>
  <si>
    <t>2022-2023</t>
  </si>
  <si>
    <t>Реконструкція водопровідної мережі Д=400 по вул. Героїв Крут в м. Суми</t>
  </si>
  <si>
    <t>Обсяги капітальних вкладень бюджету у розрізі інвестиційних проектів у 2023 році</t>
  </si>
  <si>
    <t>Обсяг капітальних вкладень бюджету міської ТГ у 2023 році,                       гривень</t>
  </si>
  <si>
    <t>Очікуваний рівень готовності проекту на кінець 2023 року, %</t>
  </si>
  <si>
    <t xml:space="preserve">Нове будівництво водопровідної мережі до КУ Сумська ЗОШ №8 СМР за адресою: м. Суми, вул. Троїцька, 7 </t>
  </si>
  <si>
    <t>Сумський міський голова</t>
  </si>
  <si>
    <t>Олександр ЛИСЕНКО</t>
  </si>
  <si>
    <t>2018-2024</t>
  </si>
  <si>
    <t>Нове будівництво на території Алеї Слави Баранівського кладовища в м. Суми Меморіалу загиблим Захисникам України</t>
  </si>
  <si>
    <t xml:space="preserve">Внесено змін                   +, -               </t>
  </si>
  <si>
    <t>Обсяг капітальних вкладень бюджету міської ТГ у 2023 році                                     з урахуванням змін,                       гривень</t>
  </si>
  <si>
    <t>2022-2024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</si>
  <si>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</si>
  <si>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2019-2023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</si>
  <si>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</si>
  <si>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2020-2023</t>
  </si>
  <si>
    <t>Реконструкція аварійного самотічного колектора  Д-400 мм по вул. Білопільський шлях від КНС-4 до району Тепличного (коригування)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</si>
  <si>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</si>
  <si>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2021-2023</t>
  </si>
  <si>
    <t>Будівництво медичних установ та закладів</t>
  </si>
  <si>
    <t>Реконструкція неврологічного відділення КУ  «СМКЛ № 4» по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</si>
  <si>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</si>
  <si>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</si>
  <si>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Реконструкція теплових мереж від житлового будинку №17 по вулиці Івана Кавалерідзе  до котельні по вулиці Нахімова, 30 в м. Суми</t>
  </si>
  <si>
    <t>«Про      внесення         змін        до         рішення</t>
  </si>
  <si>
    <t xml:space="preserve">Сумської міської  ради  від  14 грудня 2022 року </t>
  </si>
  <si>
    <t xml:space="preserve">№ 3309  - МР  «Про  бюджет   Сумської   міської </t>
  </si>
  <si>
    <t>до      рішення       Сумської        міської       ради</t>
  </si>
  <si>
    <t>територіальної громади на 2023 рік» (зі змінами)</t>
  </si>
  <si>
    <t>0200000</t>
  </si>
  <si>
    <t>Виконавчий комітет Сумської міської ради</t>
  </si>
  <si>
    <t>0210000</t>
  </si>
  <si>
    <t>0320</t>
  </si>
  <si>
    <t>Заходи із запобігання та ліквідації надзвичайних ситуацій та наслідків стихійного лиха</t>
  </si>
  <si>
    <t>0218110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</si>
  <si>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</si>
  <si>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>Нове будівництво модульного найпростішого укриття для закладу дошкільної освіти (ясла – садок) № 37 «Веселі зайчата» Сумської міської ради за адресою: вул. Вишнева, 1, с. Стецьківка, Сумського району, Сумської області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</si>
  <si>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</si>
  <si>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>Реконструкція частини підвального приміщення з облаштуванням укриття  Сумської початкової школи № 30 «Унікум» Сумської міської ради за адресою: м. Суми, вул. Івана Сірка, 2А</t>
  </si>
  <si>
    <t>Проектування, реставрація та охорона пам'яток архітектури</t>
  </si>
  <si>
    <t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</t>
  </si>
  <si>
    <t>Нове будівництво кладовища в районі                                 40-ї підстанції в м. Суми</t>
  </si>
  <si>
    <t>Нове будівництво модульного найпростішого укриття для  Стецьківського закладу загальної  середньої освіти  І-ІІІ ступенів Сумської міської ради за адресою: вул. Шкільна, 5, с. Стецьківка, Сумського району, Сумської області</t>
  </si>
  <si>
    <t xml:space="preserve">Реставраційний ремонт нежитлового приміщення, розташованого за адресою: м. Суми, вул. Покровська, буд. 9 </t>
  </si>
  <si>
    <t>Реставраційний ремонт підвального приміщення  з облаштуванням укриття Комунальної установи Сумська класична гімназія Сумської міської ради за адресою: м. Суми, вул. Троїцька, 5</t>
  </si>
  <si>
    <t xml:space="preserve">Реконструкція каналізаційного напірного колектору від КНС № 1А по вул. Соборній до міських очисних споруд  </t>
  </si>
  <si>
    <t>Реконструкція захисних споруд цивільного захисту неврологічного корпусу КНП  «Клінічна лікарня № 4» СМР за адресою: м. Суми,  вул. Металургів, 38</t>
  </si>
  <si>
    <t xml:space="preserve">Реконструкція систем газопостачання                    м. Суми  по вул. Г. Кондратьєва, 165  </t>
  </si>
  <si>
    <t xml:space="preserve">Реконструкція сталевих ділянок водоводу           Д-500 мм від Лучанського водозабору до перехрестя вул. Чехова та                                                  вул. 2-га Залізнична в м. Суми </t>
  </si>
  <si>
    <t>Реконструкція (санація) самотічного каналізаційного колектора Д 500 мм по вул. Замостянській від перехрестя                                                         вул. Харківська та вул. Сумсько-Київських дивізій  до перехрестя                           вул. Черкаська та вул. Лінійна в м. Суми</t>
  </si>
  <si>
    <t>Реконструкція 1-го поверху КУ «ССШ                     № 3» по вул. 20 років Перемоги, 9</t>
  </si>
  <si>
    <t>Реконструкція - термомодернізація будівлі Піщанського будинку культури за адресою: м. Суми, с. Піщане,                                                                     вул. Шкільна, 47-а</t>
  </si>
  <si>
    <t xml:space="preserve">Реконструкція будівлі комунальної установи Сумська спеціалізована школа                               І-ІІІ ступенів № 17 з впровадженням заходів комплексної термомодернізації за адресою: проспект Михайла Лушпи, 18, м. Суми, Сумської області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</si>
  <si>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</si>
  <si>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Нове будівництво дитячого та спортивного майданчика на території біля озера Чеха в м. Суми </t>
  </si>
  <si>
    <t xml:space="preserve">Реконструкція інженерних мереж селища Ганнівка в м. Суми </t>
  </si>
  <si>
    <t>Розбудова системи централізованого водопостачання Сумської міської територіальної громади (будівництво водозабору в с. Верхнє Піщане та водоводів до м. Суми та с. Стецьківка)</t>
  </si>
  <si>
    <t xml:space="preserve">Ліквідаційний тампонаж експлуатаційних свердловин КП «Міськводоканал» Сумської міської ради в м. Суми </t>
  </si>
  <si>
    <t>Реконструкція приміщення по вул. Шишкіна, 12</t>
  </si>
  <si>
    <t xml:space="preserve">Нове будівництво парку культури і відпочинку «Чешка» в м. Суми </t>
  </si>
  <si>
    <t>Нове будівництво водопровідної мережі до ЗДО № 9  «Світлячок»  СМР за адресою: м. Суми, вул. Інтернаціоналістів,35</t>
  </si>
  <si>
    <t>Будівництво об'єктів житлово-комунального господарства, у т.ч. за рахунок:</t>
  </si>
  <si>
    <t>Реконструкція (санація) самотічного каналізаційного колектора Д 400-500 мм від вул. Романа Атаманюка по вул. Генерала Чібісова, Новорічній до                                         вул. Київської, у т.ч. за рахунок:</t>
  </si>
  <si>
    <t>Департамент інфраструктури міста Сумської міської ради, у т.ч. за рахунок:</t>
  </si>
  <si>
    <t xml:space="preserve">Нове будівництво зовнішньої водопровідної мережі Д-110 мм по вул. Г.Кондратьєва, 158/4 з кільцюванням у діючі водопровідні мережі Д-100 мм та Д-150 мм в м. Суми </t>
  </si>
  <si>
    <t>Усього, у т.ч. за рахунок:</t>
  </si>
  <si>
    <t xml:space="preserve"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 </t>
  </si>
  <si>
    <t xml:space="preserve">Нове будівництво захисної споруди головного корпусу Сумської ТЕЦ по вул. 2-га Залізнична, 10 в м. Суми </t>
  </si>
  <si>
    <t xml:space="preserve">Нове будівництво захисних споруд для силових трансформаторів зв’язку ВРП 110 кВ на Сумській ТЕЦ по вул. 2-га Залізнична, 10 в м. Суми </t>
  </si>
  <si>
    <t>Нове будівництво бомбосховища на території Закладу загальної середньої освіти №12 Сумської міської ради</t>
  </si>
  <si>
    <t>Реконструкція (санація) самотічного каналізаційного колектора Д 400-600  від вул. Харківська, 30/1 по вул. Прокоф'єва до КНС-6</t>
  </si>
  <si>
    <t>Реконструкція приміщення по вул. Родини Янових (Шишкіна), 12 в м. Суми</t>
  </si>
  <si>
    <t>Нове будівництво сховища з допоміжними приміщеннями за адресою: м. Суми, вул. Засумська, 3/1</t>
  </si>
  <si>
    <t>від                            2023    року      №         -  МР</t>
  </si>
  <si>
    <t>Виконавець: Любов СПІВАКОВА ________</t>
  </si>
  <si>
    <t xml:space="preserve">                                 Додаток 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</si>
</sst>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9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4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5" fillId="32" borderId="0" xfId="0" applyFont="1" applyFill="1" applyAlignment="1">
      <alignment/>
    </xf>
    <xf numFmtId="3" fontId="5" fillId="32" borderId="0" xfId="0" applyNumberFormat="1" applyFont="1" applyFill="1" applyAlignment="1">
      <alignment vertical="center"/>
    </xf>
    <xf numFmtId="0" fontId="2" fillId="32" borderId="0" xfId="0" applyNumberFormat="1" applyFont="1" applyFill="1" applyAlignment="1" applyProtection="1">
      <alignment/>
      <protection/>
    </xf>
    <xf numFmtId="3" fontId="2" fillId="32" borderId="0" xfId="0" applyNumberFormat="1" applyFont="1" applyFill="1" applyAlignment="1" applyProtection="1">
      <alignment/>
      <protection/>
    </xf>
    <xf numFmtId="0" fontId="2" fillId="32" borderId="0" xfId="0" applyFont="1" applyFill="1" applyAlignment="1" applyProtection="1">
      <alignment vertical="center"/>
      <protection/>
    </xf>
    <xf numFmtId="0" fontId="2" fillId="32" borderId="0" xfId="0" applyNumberFormat="1" applyFont="1" applyFill="1" applyAlignment="1" applyProtection="1">
      <alignment vertical="center"/>
      <protection/>
    </xf>
    <xf numFmtId="0" fontId="10" fillId="32" borderId="0" xfId="0" applyFont="1" applyFill="1" applyBorder="1" applyAlignment="1">
      <alignment horizontal="center" vertical="center"/>
    </xf>
    <xf numFmtId="3" fontId="10" fillId="32" borderId="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6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36" fillId="32" borderId="0" xfId="0" applyFont="1" applyFill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4" fontId="11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189" fontId="6" fillId="32" borderId="10" xfId="0" applyNumberFormat="1" applyFont="1" applyFill="1" applyBorder="1" applyAlignment="1">
      <alignment horizontal="center" vertical="center" wrapText="1"/>
    </xf>
    <xf numFmtId="3" fontId="35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0" fontId="5" fillId="32" borderId="0" xfId="0" applyNumberFormat="1" applyFont="1" applyFill="1" applyAlignment="1" applyProtection="1">
      <alignment/>
      <protection/>
    </xf>
    <xf numFmtId="0" fontId="2" fillId="32" borderId="0" xfId="0" applyFont="1" applyFill="1" applyAlignment="1">
      <alignment vertical="top"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vertical="center"/>
    </xf>
    <xf numFmtId="1" fontId="3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 textRotation="180"/>
    </xf>
    <xf numFmtId="0" fontId="2" fillId="32" borderId="0" xfId="0" applyFont="1" applyFill="1" applyAlignment="1">
      <alignment horizontal="center"/>
    </xf>
    <xf numFmtId="0" fontId="5" fillId="32" borderId="0" xfId="0" applyFont="1" applyFill="1" applyAlignment="1">
      <alignment vertical="top"/>
    </xf>
    <xf numFmtId="0" fontId="2" fillId="32" borderId="0" xfId="0" applyFont="1" applyFill="1" applyAlignment="1">
      <alignment vertical="center" textRotation="180"/>
    </xf>
    <xf numFmtId="0" fontId="2" fillId="32" borderId="11" xfId="0" applyFont="1" applyFill="1" applyBorder="1" applyAlignment="1">
      <alignment vertical="center" textRotation="180"/>
    </xf>
    <xf numFmtId="0" fontId="37" fillId="32" borderId="0" xfId="0" applyFont="1" applyFill="1" applyAlignment="1">
      <alignment/>
    </xf>
    <xf numFmtId="0" fontId="17" fillId="32" borderId="10" xfId="0" applyFont="1" applyFill="1" applyBorder="1" applyAlignment="1">
      <alignment horizontal="center" vertical="center" wrapText="1"/>
    </xf>
    <xf numFmtId="49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left" vertical="center" wrapText="1"/>
    </xf>
    <xf numFmtId="4" fontId="17" fillId="32" borderId="10" xfId="0" applyNumberFormat="1" applyFont="1" applyFill="1" applyBorder="1" applyAlignment="1">
      <alignment horizontal="center" vertical="center" wrapText="1"/>
    </xf>
    <xf numFmtId="0" fontId="38" fillId="32" borderId="0" xfId="0" applyFont="1" applyFill="1" applyAlignment="1">
      <alignment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left" vertical="center" wrapText="1"/>
    </xf>
    <xf numFmtId="4" fontId="18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39" fillId="32" borderId="10" xfId="0" applyFont="1" applyFill="1" applyBorder="1" applyAlignment="1">
      <alignment/>
    </xf>
    <xf numFmtId="0" fontId="4" fillId="32" borderId="0" xfId="0" applyFont="1" applyFill="1" applyAlignment="1">
      <alignment horizontal="center" vertical="center" textRotation="180"/>
    </xf>
    <xf numFmtId="0" fontId="39" fillId="32" borderId="0" xfId="0" applyFont="1" applyFill="1" applyAlignment="1">
      <alignment/>
    </xf>
    <xf numFmtId="0" fontId="40" fillId="32" borderId="0" xfId="0" applyFont="1" applyFill="1" applyAlignment="1">
      <alignment/>
    </xf>
    <xf numFmtId="0" fontId="16" fillId="32" borderId="10" xfId="0" applyFont="1" applyFill="1" applyBorder="1" applyAlignment="1">
      <alignment horizontal="left" vertical="center" wrapText="1"/>
    </xf>
    <xf numFmtId="4" fontId="16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/>
    </xf>
    <xf numFmtId="3" fontId="5" fillId="32" borderId="0" xfId="0" applyNumberFormat="1" applyFont="1" applyFill="1" applyAlignment="1">
      <alignment horizontal="left" vertical="center"/>
    </xf>
    <xf numFmtId="3" fontId="5" fillId="32" borderId="0" xfId="0" applyNumberFormat="1" applyFont="1" applyFill="1" applyAlignment="1">
      <alignment horizontal="left" vertical="center"/>
    </xf>
    <xf numFmtId="0" fontId="2" fillId="32" borderId="0" xfId="0" applyNumberFormat="1" applyFont="1" applyFill="1" applyAlignment="1" applyProtection="1">
      <alignment horizontal="left"/>
      <protection/>
    </xf>
    <xf numFmtId="0" fontId="2" fillId="32" borderId="0" xfId="0" applyFont="1" applyFill="1" applyBorder="1" applyAlignment="1">
      <alignment horizontal="left" vertical="distributed" wrapText="1"/>
    </xf>
    <xf numFmtId="0" fontId="5" fillId="32" borderId="0" xfId="0" applyNumberFormat="1" applyFont="1" applyFill="1" applyAlignment="1" applyProtection="1">
      <alignment horizontal="left"/>
      <protection/>
    </xf>
    <xf numFmtId="0" fontId="14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distributed" wrapText="1"/>
    </xf>
    <xf numFmtId="0" fontId="15" fillId="32" borderId="0" xfId="0" applyFont="1" applyFill="1" applyAlignment="1">
      <alignment horizontal="center"/>
    </xf>
    <xf numFmtId="14" fontId="5" fillId="32" borderId="0" xfId="0" applyNumberFormat="1" applyFont="1" applyFill="1" applyBorder="1" applyAlignment="1">
      <alignment horizontal="left"/>
    </xf>
    <xf numFmtId="0" fontId="13" fillId="32" borderId="0" xfId="0" applyFont="1" applyFill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showZeros="0" tabSelected="1" view="pageBreakPreview" zoomScale="60" zoomScalePageLayoutView="0" workbookViewId="0" topLeftCell="A1">
      <selection activeCell="L16" sqref="L16"/>
    </sheetView>
  </sheetViews>
  <sheetFormatPr defaultColWidth="8.57421875" defaultRowHeight="15"/>
  <cols>
    <col min="1" max="1" width="10.421875" style="1" customWidth="1"/>
    <col min="2" max="2" width="9.421875" style="1" customWidth="1"/>
    <col min="3" max="3" width="10.57421875" style="1" customWidth="1"/>
    <col min="4" max="4" width="31.421875" style="1" customWidth="1"/>
    <col min="5" max="5" width="42.421875" style="1" customWidth="1"/>
    <col min="6" max="6" width="11.57421875" style="1" customWidth="1"/>
    <col min="7" max="7" width="18.00390625" style="1" customWidth="1"/>
    <col min="8" max="8" width="17.00390625" style="29" customWidth="1"/>
    <col min="9" max="11" width="17.00390625" style="1" customWidth="1"/>
    <col min="12" max="12" width="11.8515625" style="1" customWidth="1"/>
    <col min="13" max="13" width="4.421875" style="40" customWidth="1"/>
    <col min="14" max="16384" width="8.57421875" style="1" customWidth="1"/>
  </cols>
  <sheetData>
    <row r="1" spans="7:12" ht="20.25">
      <c r="G1" s="2"/>
      <c r="H1" s="2"/>
      <c r="I1" s="61" t="s">
        <v>104</v>
      </c>
      <c r="J1" s="61"/>
      <c r="K1" s="61"/>
      <c r="L1" s="61"/>
    </row>
    <row r="2" spans="7:12" ht="20.25">
      <c r="G2" s="2"/>
      <c r="H2" s="2"/>
      <c r="I2" s="61" t="s">
        <v>56</v>
      </c>
      <c r="J2" s="61"/>
      <c r="K2" s="61"/>
      <c r="L2" s="61"/>
    </row>
    <row r="3" spans="7:12" ht="20.25">
      <c r="G3" s="2"/>
      <c r="H3" s="2"/>
      <c r="I3" s="61" t="s">
        <v>53</v>
      </c>
      <c r="J3" s="61"/>
      <c r="K3" s="61"/>
      <c r="L3" s="61"/>
    </row>
    <row r="4" spans="7:12" ht="20.25">
      <c r="G4" s="2"/>
      <c r="H4" s="2"/>
      <c r="I4" s="61" t="s">
        <v>54</v>
      </c>
      <c r="J4" s="61"/>
      <c r="K4" s="61"/>
      <c r="L4" s="61"/>
    </row>
    <row r="5" spans="7:12" ht="20.25">
      <c r="G5" s="2"/>
      <c r="H5" s="2"/>
      <c r="I5" s="61" t="s">
        <v>55</v>
      </c>
      <c r="J5" s="61"/>
      <c r="K5" s="61"/>
      <c r="L5" s="61"/>
    </row>
    <row r="6" spans="7:12" ht="20.25">
      <c r="G6" s="60"/>
      <c r="H6" s="60"/>
      <c r="I6" s="61" t="s">
        <v>57</v>
      </c>
      <c r="J6" s="61"/>
      <c r="K6" s="61"/>
      <c r="L6" s="61"/>
    </row>
    <row r="7" spans="8:12" ht="20.25">
      <c r="H7" s="59"/>
      <c r="I7" s="61" t="s">
        <v>102</v>
      </c>
      <c r="J7" s="61"/>
      <c r="K7" s="61"/>
      <c r="L7" s="61"/>
    </row>
    <row r="8" spans="7:12" ht="18">
      <c r="G8" s="3"/>
      <c r="H8" s="4"/>
      <c r="I8" s="5"/>
      <c r="J8" s="5"/>
      <c r="K8" s="5"/>
      <c r="L8" s="6"/>
    </row>
    <row r="9" spans="1:12" ht="40.5" customHeight="1">
      <c r="A9" s="65" t="s">
        <v>30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20.25">
      <c r="A10" s="67">
        <v>1853100000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14.25">
      <c r="A11" s="69" t="s">
        <v>8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16.5">
      <c r="A12" s="7"/>
      <c r="B12" s="7"/>
      <c r="C12" s="7"/>
      <c r="D12" s="7"/>
      <c r="E12" s="7"/>
      <c r="F12" s="7"/>
      <c r="G12" s="7"/>
      <c r="H12" s="8"/>
      <c r="I12" s="7"/>
      <c r="J12" s="7"/>
      <c r="K12" s="7"/>
      <c r="L12" s="9" t="s">
        <v>23</v>
      </c>
    </row>
    <row r="13" spans="1:12" ht="92.25" customHeight="1">
      <c r="A13" s="10" t="s">
        <v>0</v>
      </c>
      <c r="B13" s="10" t="s">
        <v>1</v>
      </c>
      <c r="C13" s="10" t="s">
        <v>2</v>
      </c>
      <c r="D13" s="11" t="s">
        <v>3</v>
      </c>
      <c r="E13" s="11" t="s">
        <v>4</v>
      </c>
      <c r="F13" s="11" t="s">
        <v>5</v>
      </c>
      <c r="G13" s="11" t="s">
        <v>6</v>
      </c>
      <c r="H13" s="12" t="s">
        <v>27</v>
      </c>
      <c r="I13" s="11" t="s">
        <v>31</v>
      </c>
      <c r="J13" s="11" t="s">
        <v>38</v>
      </c>
      <c r="K13" s="11" t="s">
        <v>39</v>
      </c>
      <c r="L13" s="10" t="s">
        <v>32</v>
      </c>
    </row>
    <row r="14" spans="1:12" ht="14.25" customHeight="1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4">
        <v>8</v>
      </c>
      <c r="I14" s="13">
        <v>9</v>
      </c>
      <c r="J14" s="13">
        <v>10</v>
      </c>
      <c r="K14" s="13">
        <v>11</v>
      </c>
      <c r="L14" s="13">
        <v>12</v>
      </c>
    </row>
    <row r="15" spans="1:13" s="20" customFormat="1" ht="54" customHeight="1">
      <c r="A15" s="15" t="s">
        <v>58</v>
      </c>
      <c r="B15" s="16"/>
      <c r="C15" s="17"/>
      <c r="D15" s="18" t="s">
        <v>59</v>
      </c>
      <c r="E15" s="16"/>
      <c r="F15" s="16"/>
      <c r="G15" s="19">
        <f>G16</f>
        <v>0</v>
      </c>
      <c r="H15" s="19">
        <f aca="true" t="shared" si="0" ref="H15:K17">H16</f>
        <v>0</v>
      </c>
      <c r="I15" s="19">
        <f t="shared" si="0"/>
        <v>2810000</v>
      </c>
      <c r="J15" s="19">
        <f t="shared" si="0"/>
        <v>0</v>
      </c>
      <c r="K15" s="19">
        <f t="shared" si="0"/>
        <v>2810000</v>
      </c>
      <c r="L15" s="16"/>
      <c r="M15" s="40"/>
    </row>
    <row r="16" spans="1:13" s="20" customFormat="1" ht="51" customHeight="1">
      <c r="A16" s="21" t="s">
        <v>60</v>
      </c>
      <c r="B16" s="22"/>
      <c r="C16" s="17"/>
      <c r="D16" s="23" t="s">
        <v>59</v>
      </c>
      <c r="E16" s="16"/>
      <c r="F16" s="16"/>
      <c r="G16" s="24">
        <f>G17</f>
        <v>0</v>
      </c>
      <c r="H16" s="24">
        <f t="shared" si="0"/>
        <v>0</v>
      </c>
      <c r="I16" s="24">
        <f t="shared" si="0"/>
        <v>2810000</v>
      </c>
      <c r="J16" s="24">
        <f t="shared" si="0"/>
        <v>0</v>
      </c>
      <c r="K16" s="24">
        <f t="shared" si="0"/>
        <v>2810000</v>
      </c>
      <c r="L16" s="16"/>
      <c r="M16" s="40"/>
    </row>
    <row r="17" spans="1:13" s="20" customFormat="1" ht="89.25" customHeight="1">
      <c r="A17" s="25" t="s">
        <v>63</v>
      </c>
      <c r="B17" s="15">
        <v>8110</v>
      </c>
      <c r="C17" s="25" t="s">
        <v>61</v>
      </c>
      <c r="D17" s="18" t="s">
        <v>62</v>
      </c>
      <c r="E17" s="16"/>
      <c r="F17" s="16"/>
      <c r="G17" s="19">
        <f>G18</f>
        <v>0</v>
      </c>
      <c r="H17" s="19">
        <f t="shared" si="0"/>
        <v>0</v>
      </c>
      <c r="I17" s="19">
        <f t="shared" si="0"/>
        <v>2810000</v>
      </c>
      <c r="J17" s="19">
        <f t="shared" si="0"/>
        <v>0</v>
      </c>
      <c r="K17" s="19">
        <f t="shared" si="0"/>
        <v>2810000</v>
      </c>
      <c r="L17" s="16"/>
      <c r="M17" s="40"/>
    </row>
    <row r="18" spans="1:13" s="20" customFormat="1" ht="92.25" customHeight="1">
      <c r="A18" s="16"/>
      <c r="B18" s="16"/>
      <c r="C18" s="16"/>
      <c r="D18" s="16"/>
      <c r="E18" s="26" t="s">
        <v>64</v>
      </c>
      <c r="F18" s="16">
        <v>2023</v>
      </c>
      <c r="G18" s="27"/>
      <c r="H18" s="27"/>
      <c r="I18" s="27">
        <v>2810000</v>
      </c>
      <c r="J18" s="27"/>
      <c r="K18" s="27">
        <f>I18+J18</f>
        <v>2810000</v>
      </c>
      <c r="L18" s="16"/>
      <c r="M18" s="40"/>
    </row>
    <row r="19" spans="1:13" s="20" customFormat="1" ht="57" customHeight="1">
      <c r="A19" s="15">
        <v>1200000</v>
      </c>
      <c r="B19" s="16"/>
      <c r="C19" s="17"/>
      <c r="D19" s="18" t="s">
        <v>9</v>
      </c>
      <c r="E19" s="16"/>
      <c r="F19" s="16"/>
      <c r="G19" s="19">
        <f>G20</f>
        <v>173754521</v>
      </c>
      <c r="H19" s="19">
        <f>H20</f>
        <v>173754521</v>
      </c>
      <c r="I19" s="19">
        <f>I20</f>
        <v>57373954</v>
      </c>
      <c r="J19" s="19">
        <f>J20</f>
        <v>200000</v>
      </c>
      <c r="K19" s="19">
        <f>K20</f>
        <v>57573954</v>
      </c>
      <c r="L19" s="16"/>
      <c r="M19" s="40"/>
    </row>
    <row r="20" spans="1:13" s="20" customFormat="1" ht="66.75" customHeight="1">
      <c r="A20" s="21">
        <v>1210000</v>
      </c>
      <c r="B20" s="22"/>
      <c r="C20" s="17"/>
      <c r="D20" s="23" t="s">
        <v>92</v>
      </c>
      <c r="E20" s="16"/>
      <c r="F20" s="16"/>
      <c r="G20" s="24">
        <f>G22+G41+G48</f>
        <v>173754521</v>
      </c>
      <c r="H20" s="24">
        <f>H22+H41+H48</f>
        <v>173754521</v>
      </c>
      <c r="I20" s="24">
        <f>I22+I41+I48</f>
        <v>57373954</v>
      </c>
      <c r="J20" s="24">
        <f>J22+J41+J48</f>
        <v>200000</v>
      </c>
      <c r="K20" s="24">
        <f>K22+K41+K48</f>
        <v>57573954</v>
      </c>
      <c r="L20" s="16"/>
      <c r="M20" s="40"/>
    </row>
    <row r="21" spans="1:13" s="54" customFormat="1" ht="148.5" customHeight="1">
      <c r="A21" s="48"/>
      <c r="B21" s="51"/>
      <c r="C21" s="52"/>
      <c r="D21" s="49" t="s">
        <v>95</v>
      </c>
      <c r="E21" s="13"/>
      <c r="F21" s="13"/>
      <c r="G21" s="50">
        <f>G23</f>
        <v>0</v>
      </c>
      <c r="H21" s="50">
        <f>H23</f>
        <v>0</v>
      </c>
      <c r="I21" s="50">
        <f>I23</f>
        <v>7344000</v>
      </c>
      <c r="J21" s="50">
        <f>J23</f>
        <v>0</v>
      </c>
      <c r="K21" s="50">
        <f>K23</f>
        <v>7344000</v>
      </c>
      <c r="L21" s="13"/>
      <c r="M21" s="53"/>
    </row>
    <row r="22" spans="1:13" s="20" customFormat="1" ht="67.5" customHeight="1">
      <c r="A22" s="15">
        <v>1217310</v>
      </c>
      <c r="B22" s="15">
        <v>7310</v>
      </c>
      <c r="C22" s="25" t="s">
        <v>21</v>
      </c>
      <c r="D22" s="18" t="s">
        <v>90</v>
      </c>
      <c r="E22" s="16"/>
      <c r="F22" s="16"/>
      <c r="G22" s="19">
        <f>SUM(G24:G40)-G35</f>
        <v>169532624</v>
      </c>
      <c r="H22" s="19">
        <f>SUM(H24:H40)-H35</f>
        <v>169532624</v>
      </c>
      <c r="I22" s="19">
        <f>SUM(I24:I40)-I35</f>
        <v>50690954</v>
      </c>
      <c r="J22" s="19">
        <f>SUM(J24:J40)-J35</f>
        <v>0</v>
      </c>
      <c r="K22" s="19">
        <f>SUM(K24:K40)-K35</f>
        <v>50690954</v>
      </c>
      <c r="L22" s="16"/>
      <c r="M22" s="41"/>
    </row>
    <row r="23" spans="1:13" s="47" customFormat="1" ht="118.5" customHeight="1">
      <c r="A23" s="43"/>
      <c r="B23" s="43"/>
      <c r="C23" s="44"/>
      <c r="D23" s="45" t="s">
        <v>95</v>
      </c>
      <c r="E23" s="43"/>
      <c r="F23" s="43"/>
      <c r="G23" s="46">
        <f>G35</f>
        <v>0</v>
      </c>
      <c r="H23" s="46">
        <f>H35</f>
        <v>0</v>
      </c>
      <c r="I23" s="46">
        <f>I35</f>
        <v>7344000</v>
      </c>
      <c r="J23" s="46">
        <f>J35</f>
        <v>0</v>
      </c>
      <c r="K23" s="46">
        <f>K35</f>
        <v>7344000</v>
      </c>
      <c r="L23" s="43"/>
      <c r="M23" s="41"/>
    </row>
    <row r="24" spans="1:13" s="20" customFormat="1" ht="94.5" customHeight="1">
      <c r="A24" s="16"/>
      <c r="B24" s="16"/>
      <c r="C24" s="16"/>
      <c r="D24" s="16"/>
      <c r="E24" s="26" t="s">
        <v>93</v>
      </c>
      <c r="F24" s="16" t="s">
        <v>40</v>
      </c>
      <c r="G24" s="27">
        <v>1033297</v>
      </c>
      <c r="H24" s="27">
        <v>1033297</v>
      </c>
      <c r="I24" s="27">
        <v>84134</v>
      </c>
      <c r="J24" s="27"/>
      <c r="K24" s="27">
        <f aca="true" t="shared" si="1" ref="K24:K40">I24+J24</f>
        <v>84134</v>
      </c>
      <c r="L24" s="16">
        <v>8.1</v>
      </c>
      <c r="M24" s="41"/>
    </row>
    <row r="25" spans="1:13" s="20" customFormat="1" ht="84" customHeight="1">
      <c r="A25" s="16"/>
      <c r="B25" s="16"/>
      <c r="C25" s="16"/>
      <c r="D25" s="16"/>
      <c r="E25" s="26" t="s">
        <v>41</v>
      </c>
      <c r="F25" s="16" t="s">
        <v>42</v>
      </c>
      <c r="G25" s="27">
        <v>14087743</v>
      </c>
      <c r="H25" s="27">
        <v>14087743</v>
      </c>
      <c r="I25" s="27">
        <v>13302</v>
      </c>
      <c r="J25" s="27"/>
      <c r="K25" s="27">
        <f t="shared" si="1"/>
        <v>13302</v>
      </c>
      <c r="L25" s="16">
        <v>100</v>
      </c>
      <c r="M25" s="41"/>
    </row>
    <row r="26" spans="1:13" s="20" customFormat="1" ht="97.5" customHeight="1">
      <c r="A26" s="16"/>
      <c r="B26" s="16"/>
      <c r="C26" s="16"/>
      <c r="D26" s="16"/>
      <c r="E26" s="26" t="s">
        <v>43</v>
      </c>
      <c r="F26" s="16" t="s">
        <v>44</v>
      </c>
      <c r="G26" s="27"/>
      <c r="H26" s="27"/>
      <c r="I26" s="27">
        <v>16531</v>
      </c>
      <c r="J26" s="27"/>
      <c r="K26" s="27">
        <f t="shared" si="1"/>
        <v>16531</v>
      </c>
      <c r="L26" s="16"/>
      <c r="M26" s="41"/>
    </row>
    <row r="27" spans="1:13" s="20" customFormat="1" ht="97.5" customHeight="1">
      <c r="A27" s="16"/>
      <c r="B27" s="16"/>
      <c r="C27" s="16"/>
      <c r="D27" s="16"/>
      <c r="E27" s="26" t="s">
        <v>85</v>
      </c>
      <c r="F27" s="16">
        <v>2023</v>
      </c>
      <c r="G27" s="27"/>
      <c r="H27" s="27"/>
      <c r="I27" s="27">
        <v>100000</v>
      </c>
      <c r="J27" s="27"/>
      <c r="K27" s="27">
        <f t="shared" si="1"/>
        <v>100000</v>
      </c>
      <c r="L27" s="16"/>
      <c r="M27" s="41"/>
    </row>
    <row r="28" spans="1:13" s="20" customFormat="1" ht="60" customHeight="1">
      <c r="A28" s="16"/>
      <c r="B28" s="16"/>
      <c r="C28" s="16"/>
      <c r="D28" s="16"/>
      <c r="E28" s="26" t="s">
        <v>86</v>
      </c>
      <c r="F28" s="16">
        <v>2023</v>
      </c>
      <c r="G28" s="27">
        <v>39883138</v>
      </c>
      <c r="H28" s="27">
        <v>39883138</v>
      </c>
      <c r="I28" s="27">
        <v>3000000</v>
      </c>
      <c r="J28" s="27"/>
      <c r="K28" s="27">
        <f t="shared" si="1"/>
        <v>3000000</v>
      </c>
      <c r="L28" s="16">
        <v>7.5</v>
      </c>
      <c r="M28" s="41"/>
    </row>
    <row r="29" spans="1:13" s="20" customFormat="1" ht="51" customHeight="1">
      <c r="A29" s="16"/>
      <c r="B29" s="16"/>
      <c r="C29" s="16"/>
      <c r="D29" s="16"/>
      <c r="E29" s="26" t="s">
        <v>76</v>
      </c>
      <c r="F29" s="16" t="s">
        <v>44</v>
      </c>
      <c r="G29" s="27">
        <v>2908994</v>
      </c>
      <c r="H29" s="27">
        <v>2908994</v>
      </c>
      <c r="I29" s="27">
        <v>48840</v>
      </c>
      <c r="J29" s="27"/>
      <c r="K29" s="27">
        <f t="shared" si="1"/>
        <v>48840</v>
      </c>
      <c r="L29" s="16">
        <v>12.7</v>
      </c>
      <c r="M29" s="41"/>
    </row>
    <row r="30" spans="1:13" s="20" customFormat="1" ht="87.75" customHeight="1">
      <c r="A30" s="16"/>
      <c r="B30" s="16"/>
      <c r="C30" s="16"/>
      <c r="D30" s="16"/>
      <c r="E30" s="26" t="s">
        <v>52</v>
      </c>
      <c r="F30" s="16" t="s">
        <v>28</v>
      </c>
      <c r="G30" s="27">
        <v>3758772</v>
      </c>
      <c r="H30" s="27">
        <v>3758772</v>
      </c>
      <c r="I30" s="27">
        <f>132396+3316301-85000</f>
        <v>3363697</v>
      </c>
      <c r="J30" s="27"/>
      <c r="K30" s="27">
        <f t="shared" si="1"/>
        <v>3363697</v>
      </c>
      <c r="L30" s="16">
        <v>89.5</v>
      </c>
      <c r="M30" s="41"/>
    </row>
    <row r="31" spans="1:13" s="20" customFormat="1" ht="78.75" customHeight="1">
      <c r="A31" s="16"/>
      <c r="B31" s="16"/>
      <c r="C31" s="16"/>
      <c r="D31" s="16"/>
      <c r="E31" s="26" t="s">
        <v>66</v>
      </c>
      <c r="F31" s="16">
        <v>2023</v>
      </c>
      <c r="G31" s="27"/>
      <c r="H31" s="27"/>
      <c r="I31" s="27">
        <f>400000+7100000</f>
        <v>7500000</v>
      </c>
      <c r="J31" s="27"/>
      <c r="K31" s="27">
        <f t="shared" si="1"/>
        <v>7500000</v>
      </c>
      <c r="L31" s="16"/>
      <c r="M31" s="41"/>
    </row>
    <row r="32" spans="1:13" s="20" customFormat="1" ht="78" customHeight="1">
      <c r="A32" s="16"/>
      <c r="B32" s="16"/>
      <c r="C32" s="16"/>
      <c r="D32" s="16"/>
      <c r="E32" s="26" t="s">
        <v>77</v>
      </c>
      <c r="F32" s="16">
        <v>2023</v>
      </c>
      <c r="G32" s="27"/>
      <c r="H32" s="27"/>
      <c r="I32" s="27">
        <v>5000000</v>
      </c>
      <c r="J32" s="27"/>
      <c r="K32" s="27">
        <f>I32+J32</f>
        <v>5000000</v>
      </c>
      <c r="L32" s="16"/>
      <c r="M32" s="41"/>
    </row>
    <row r="33" spans="1:13" s="20" customFormat="1" ht="62.25" customHeight="1">
      <c r="A33" s="16"/>
      <c r="B33" s="16"/>
      <c r="C33" s="16"/>
      <c r="D33" s="16"/>
      <c r="E33" s="26" t="s">
        <v>74</v>
      </c>
      <c r="F33" s="16">
        <v>2023</v>
      </c>
      <c r="G33" s="27"/>
      <c r="H33" s="27"/>
      <c r="I33" s="27">
        <v>400000</v>
      </c>
      <c r="J33" s="27"/>
      <c r="K33" s="27">
        <f>I33+J33</f>
        <v>400000</v>
      </c>
      <c r="L33" s="16"/>
      <c r="M33" s="41"/>
    </row>
    <row r="34" spans="1:13" s="20" customFormat="1" ht="99" customHeight="1">
      <c r="A34" s="16"/>
      <c r="B34" s="16"/>
      <c r="C34" s="16"/>
      <c r="D34" s="16"/>
      <c r="E34" s="26" t="s">
        <v>91</v>
      </c>
      <c r="F34" s="16" t="s">
        <v>14</v>
      </c>
      <c r="G34" s="27">
        <v>30385768</v>
      </c>
      <c r="H34" s="27">
        <v>30385768</v>
      </c>
      <c r="I34" s="27">
        <f>248551+500000+15000000+9850000</f>
        <v>25598551</v>
      </c>
      <c r="J34" s="27"/>
      <c r="K34" s="27">
        <f t="shared" si="1"/>
        <v>25598551</v>
      </c>
      <c r="L34" s="16">
        <v>100</v>
      </c>
      <c r="M34" s="41"/>
    </row>
    <row r="35" spans="1:13" s="55" customFormat="1" ht="102" customHeight="1">
      <c r="A35" s="51"/>
      <c r="B35" s="51"/>
      <c r="C35" s="51"/>
      <c r="D35" s="51"/>
      <c r="E35" s="56" t="s">
        <v>95</v>
      </c>
      <c r="F35" s="51"/>
      <c r="G35" s="57"/>
      <c r="H35" s="57"/>
      <c r="I35" s="57">
        <v>7344000</v>
      </c>
      <c r="J35" s="57"/>
      <c r="K35" s="57">
        <f t="shared" si="1"/>
        <v>7344000</v>
      </c>
      <c r="L35" s="51"/>
      <c r="M35" s="41"/>
    </row>
    <row r="36" spans="1:13" s="20" customFormat="1" ht="121.5" customHeight="1">
      <c r="A36" s="16"/>
      <c r="B36" s="16"/>
      <c r="C36" s="16"/>
      <c r="D36" s="16"/>
      <c r="E36" s="26" t="s">
        <v>78</v>
      </c>
      <c r="F36" s="16" t="s">
        <v>14</v>
      </c>
      <c r="G36" s="27">
        <v>18603784</v>
      </c>
      <c r="H36" s="27">
        <v>18603784</v>
      </c>
      <c r="I36" s="27">
        <f>17518+50587</f>
        <v>68105</v>
      </c>
      <c r="J36" s="27"/>
      <c r="K36" s="27">
        <f t="shared" si="1"/>
        <v>68105</v>
      </c>
      <c r="L36" s="16">
        <v>74.9</v>
      </c>
      <c r="M36" s="41"/>
    </row>
    <row r="37" spans="1:13" s="20" customFormat="1" ht="78" customHeight="1">
      <c r="A37" s="16"/>
      <c r="B37" s="16"/>
      <c r="C37" s="16"/>
      <c r="D37" s="16"/>
      <c r="E37" s="26" t="s">
        <v>99</v>
      </c>
      <c r="F37" s="16" t="s">
        <v>14</v>
      </c>
      <c r="G37" s="27">
        <v>25572766</v>
      </c>
      <c r="H37" s="27">
        <v>25572766</v>
      </c>
      <c r="I37" s="27">
        <f>5000000+380700+14000000-15000000</f>
        <v>4380700</v>
      </c>
      <c r="J37" s="27"/>
      <c r="K37" s="27">
        <f t="shared" si="1"/>
        <v>4380700</v>
      </c>
      <c r="L37" s="16">
        <v>41.3</v>
      </c>
      <c r="M37" s="41"/>
    </row>
    <row r="38" spans="1:13" s="20" customFormat="1" ht="78" customHeight="1">
      <c r="A38" s="16"/>
      <c r="B38" s="16"/>
      <c r="C38" s="16"/>
      <c r="D38" s="16"/>
      <c r="E38" s="26" t="s">
        <v>82</v>
      </c>
      <c r="F38" s="16" t="s">
        <v>14</v>
      </c>
      <c r="G38" s="27">
        <v>16954259</v>
      </c>
      <c r="H38" s="27">
        <v>16954259</v>
      </c>
      <c r="I38" s="27">
        <v>85000</v>
      </c>
      <c r="J38" s="27"/>
      <c r="K38" s="27">
        <f t="shared" si="1"/>
        <v>85000</v>
      </c>
      <c r="L38" s="16">
        <v>74.6</v>
      </c>
      <c r="M38" s="41"/>
    </row>
    <row r="39" spans="1:13" s="20" customFormat="1" ht="81" customHeight="1">
      <c r="A39" s="16"/>
      <c r="B39" s="16"/>
      <c r="C39" s="16"/>
      <c r="D39" s="16"/>
      <c r="E39" s="26" t="s">
        <v>45</v>
      </c>
      <c r="F39" s="16" t="s">
        <v>44</v>
      </c>
      <c r="G39" s="27">
        <v>16344103</v>
      </c>
      <c r="H39" s="27">
        <v>16344103</v>
      </c>
      <c r="I39" s="27">
        <v>8748</v>
      </c>
      <c r="J39" s="27"/>
      <c r="K39" s="27">
        <f t="shared" si="1"/>
        <v>8748</v>
      </c>
      <c r="L39" s="16">
        <v>5.2</v>
      </c>
      <c r="M39" s="41"/>
    </row>
    <row r="40" spans="1:13" s="20" customFormat="1" ht="108" customHeight="1">
      <c r="A40" s="16"/>
      <c r="B40" s="16"/>
      <c r="C40" s="16"/>
      <c r="D40" s="16"/>
      <c r="E40" s="26" t="s">
        <v>46</v>
      </c>
      <c r="F40" s="16" t="s">
        <v>28</v>
      </c>
      <c r="G40" s="27"/>
      <c r="H40" s="27"/>
      <c r="I40" s="27">
        <f>339606+683740</f>
        <v>1023346</v>
      </c>
      <c r="J40" s="27"/>
      <c r="K40" s="27">
        <f t="shared" si="1"/>
        <v>1023346</v>
      </c>
      <c r="L40" s="16"/>
      <c r="M40" s="41"/>
    </row>
    <row r="41" spans="1:13" s="20" customFormat="1" ht="48.75" customHeight="1">
      <c r="A41" s="15">
        <v>1217330</v>
      </c>
      <c r="B41" s="15">
        <v>7330</v>
      </c>
      <c r="C41" s="25" t="s">
        <v>21</v>
      </c>
      <c r="D41" s="18" t="s">
        <v>11</v>
      </c>
      <c r="E41" s="26"/>
      <c r="F41" s="16"/>
      <c r="G41" s="19">
        <f>SUM(G42:G47)</f>
        <v>4221897</v>
      </c>
      <c r="H41" s="19">
        <f>SUM(H42:H47)</f>
        <v>4221897</v>
      </c>
      <c r="I41" s="19">
        <f>SUM(I42:I47)</f>
        <v>1683000</v>
      </c>
      <c r="J41" s="19">
        <f>SUM(J42:J47)</f>
        <v>200000</v>
      </c>
      <c r="K41" s="19">
        <f>SUM(K42:K47)</f>
        <v>1883000</v>
      </c>
      <c r="L41" s="16"/>
      <c r="M41" s="41"/>
    </row>
    <row r="42" spans="1:13" s="20" customFormat="1" ht="62.25" customHeight="1">
      <c r="A42" s="16"/>
      <c r="B42" s="16"/>
      <c r="C42" s="16"/>
      <c r="D42" s="16"/>
      <c r="E42" s="26" t="s">
        <v>37</v>
      </c>
      <c r="F42" s="16">
        <v>2023</v>
      </c>
      <c r="G42" s="27"/>
      <c r="H42" s="27"/>
      <c r="I42" s="27">
        <f>500000+100000</f>
        <v>600000</v>
      </c>
      <c r="J42" s="27"/>
      <c r="K42" s="27">
        <f aca="true" t="shared" si="2" ref="K42:K47">I42+J42</f>
        <v>600000</v>
      </c>
      <c r="L42" s="16"/>
      <c r="M42" s="41"/>
    </row>
    <row r="43" spans="1:13" s="20" customFormat="1" ht="42" customHeight="1">
      <c r="A43" s="16"/>
      <c r="B43" s="16"/>
      <c r="C43" s="16"/>
      <c r="D43" s="16"/>
      <c r="E43" s="26" t="s">
        <v>88</v>
      </c>
      <c r="F43" s="16">
        <v>2023</v>
      </c>
      <c r="G43" s="27"/>
      <c r="H43" s="27"/>
      <c r="I43" s="27">
        <v>300000</v>
      </c>
      <c r="J43" s="27"/>
      <c r="K43" s="27">
        <f t="shared" si="2"/>
        <v>300000</v>
      </c>
      <c r="L43" s="16"/>
      <c r="M43" s="41"/>
    </row>
    <row r="44" spans="1:13" s="20" customFormat="1" ht="62.25" customHeight="1">
      <c r="A44" s="16"/>
      <c r="B44" s="16"/>
      <c r="C44" s="16"/>
      <c r="D44" s="16"/>
      <c r="E44" s="26" t="s">
        <v>83</v>
      </c>
      <c r="F44" s="16" t="s">
        <v>47</v>
      </c>
      <c r="G44" s="27">
        <v>490430</v>
      </c>
      <c r="H44" s="27">
        <v>490430</v>
      </c>
      <c r="I44" s="27">
        <v>76000</v>
      </c>
      <c r="J44" s="27"/>
      <c r="K44" s="27">
        <f t="shared" si="2"/>
        <v>76000</v>
      </c>
      <c r="L44" s="16">
        <v>100</v>
      </c>
      <c r="M44" s="41"/>
    </row>
    <row r="45" spans="1:13" s="20" customFormat="1" ht="69.75" customHeight="1">
      <c r="A45" s="16"/>
      <c r="B45" s="16"/>
      <c r="C45" s="16"/>
      <c r="D45" s="16"/>
      <c r="E45" s="26" t="s">
        <v>96</v>
      </c>
      <c r="F45" s="16">
        <v>2023</v>
      </c>
      <c r="G45" s="27"/>
      <c r="H45" s="27"/>
      <c r="I45" s="27">
        <v>500000</v>
      </c>
      <c r="J45" s="27"/>
      <c r="K45" s="27">
        <f t="shared" si="2"/>
        <v>500000</v>
      </c>
      <c r="L45" s="16"/>
      <c r="M45" s="41"/>
    </row>
    <row r="46" spans="1:13" s="20" customFormat="1" ht="77.25" customHeight="1">
      <c r="A46" s="16"/>
      <c r="B46" s="16"/>
      <c r="C46" s="16"/>
      <c r="D46" s="16"/>
      <c r="E46" s="26" t="s">
        <v>97</v>
      </c>
      <c r="F46" s="16">
        <v>2023</v>
      </c>
      <c r="G46" s="27"/>
      <c r="H46" s="27"/>
      <c r="I46" s="27">
        <v>207000</v>
      </c>
      <c r="J46" s="27"/>
      <c r="K46" s="27">
        <f t="shared" si="2"/>
        <v>207000</v>
      </c>
      <c r="L46" s="16"/>
      <c r="M46" s="41"/>
    </row>
    <row r="47" spans="1:13" s="20" customFormat="1" ht="38.25" customHeight="1">
      <c r="A47" s="16"/>
      <c r="B47" s="16"/>
      <c r="C47" s="16"/>
      <c r="D47" s="16"/>
      <c r="E47" s="26" t="s">
        <v>100</v>
      </c>
      <c r="F47" s="16" t="s">
        <v>15</v>
      </c>
      <c r="G47" s="27">
        <v>3731467</v>
      </c>
      <c r="H47" s="27">
        <v>3731467</v>
      </c>
      <c r="I47" s="27"/>
      <c r="J47" s="27">
        <v>200000</v>
      </c>
      <c r="K47" s="27">
        <f t="shared" si="2"/>
        <v>200000</v>
      </c>
      <c r="L47" s="28">
        <v>63.5</v>
      </c>
      <c r="M47" s="41"/>
    </row>
    <row r="48" spans="1:13" s="20" customFormat="1" ht="54" customHeight="1">
      <c r="A48" s="15">
        <v>1217340</v>
      </c>
      <c r="B48" s="15">
        <v>7340</v>
      </c>
      <c r="C48" s="25" t="s">
        <v>21</v>
      </c>
      <c r="D48" s="18" t="s">
        <v>68</v>
      </c>
      <c r="E48" s="26"/>
      <c r="F48" s="16"/>
      <c r="G48" s="19">
        <f>G49</f>
        <v>0</v>
      </c>
      <c r="H48" s="19">
        <f>H49</f>
        <v>0</v>
      </c>
      <c r="I48" s="19">
        <f>I49</f>
        <v>5000000</v>
      </c>
      <c r="J48" s="19">
        <f>J49</f>
        <v>0</v>
      </c>
      <c r="K48" s="19">
        <f>K49</f>
        <v>5000000</v>
      </c>
      <c r="L48" s="16"/>
      <c r="M48" s="41"/>
    </row>
    <row r="49" spans="1:13" s="20" customFormat="1" ht="59.25" customHeight="1">
      <c r="A49" s="16"/>
      <c r="B49" s="16"/>
      <c r="C49" s="16"/>
      <c r="D49" s="16"/>
      <c r="E49" s="26" t="s">
        <v>72</v>
      </c>
      <c r="F49" s="16">
        <v>2023</v>
      </c>
      <c r="G49" s="27"/>
      <c r="H49" s="27"/>
      <c r="I49" s="27">
        <v>5000000</v>
      </c>
      <c r="J49" s="27"/>
      <c r="K49" s="27">
        <f>I49+J49</f>
        <v>5000000</v>
      </c>
      <c r="L49" s="16"/>
      <c r="M49" s="41"/>
    </row>
    <row r="50" spans="1:13" s="20" customFormat="1" ht="69" customHeight="1">
      <c r="A50" s="15">
        <v>1500000</v>
      </c>
      <c r="B50" s="16"/>
      <c r="C50" s="16"/>
      <c r="D50" s="18" t="s">
        <v>12</v>
      </c>
      <c r="E50" s="16"/>
      <c r="F50" s="16"/>
      <c r="G50" s="19">
        <f>G51</f>
        <v>329093295</v>
      </c>
      <c r="H50" s="19">
        <f>H51</f>
        <v>287533292</v>
      </c>
      <c r="I50" s="19">
        <f>I51</f>
        <v>64952234</v>
      </c>
      <c r="J50" s="19">
        <f>J51</f>
        <v>7000000</v>
      </c>
      <c r="K50" s="19">
        <f>K51</f>
        <v>71952234</v>
      </c>
      <c r="L50" s="16"/>
      <c r="M50" s="41"/>
    </row>
    <row r="51" spans="1:13" s="20" customFormat="1" ht="81" customHeight="1">
      <c r="A51" s="21">
        <v>1510000</v>
      </c>
      <c r="B51" s="16"/>
      <c r="C51" s="16"/>
      <c r="D51" s="23" t="s">
        <v>12</v>
      </c>
      <c r="E51" s="16"/>
      <c r="F51" s="16"/>
      <c r="G51" s="24">
        <f>G52+G56+G69+G76+G78+G64+G67+G73</f>
        <v>329093295</v>
      </c>
      <c r="H51" s="24">
        <f>H52+H56+H69+H76+H78+H64+H67+H73</f>
        <v>287533292</v>
      </c>
      <c r="I51" s="24">
        <f>I52+I56+I69+I76+I78+I64+I67+I73</f>
        <v>64952234</v>
      </c>
      <c r="J51" s="24">
        <f>J52+J56+J69+J76+J78+J64+J67+J73</f>
        <v>7000000</v>
      </c>
      <c r="K51" s="24">
        <f>K52+K56+K69+K76+K78+K64+K67+K73</f>
        <v>71952234</v>
      </c>
      <c r="L51" s="16"/>
      <c r="M51" s="41"/>
    </row>
    <row r="52" spans="1:13" s="20" customFormat="1" ht="54" customHeight="1">
      <c r="A52" s="15">
        <v>1517310</v>
      </c>
      <c r="B52" s="15">
        <v>7310</v>
      </c>
      <c r="C52" s="25" t="s">
        <v>21</v>
      </c>
      <c r="D52" s="18" t="s">
        <v>10</v>
      </c>
      <c r="E52" s="16"/>
      <c r="F52" s="16"/>
      <c r="G52" s="19">
        <f>SUM(G53:G55)</f>
        <v>0</v>
      </c>
      <c r="H52" s="19">
        <f>SUM(H53:H55)</f>
        <v>0</v>
      </c>
      <c r="I52" s="19">
        <f>SUM(I53:I55)</f>
        <v>4643714</v>
      </c>
      <c r="J52" s="19">
        <f>SUM(J53:J55)</f>
        <v>0</v>
      </c>
      <c r="K52" s="19">
        <f>SUM(K53:K55)</f>
        <v>4643714</v>
      </c>
      <c r="L52" s="16"/>
      <c r="M52" s="41"/>
    </row>
    <row r="53" spans="1:13" s="20" customFormat="1" ht="65.25" customHeight="1">
      <c r="A53" s="16"/>
      <c r="B53" s="16"/>
      <c r="C53" s="16"/>
      <c r="D53" s="16"/>
      <c r="E53" s="26" t="s">
        <v>33</v>
      </c>
      <c r="F53" s="16">
        <v>2023</v>
      </c>
      <c r="G53" s="27"/>
      <c r="H53" s="27"/>
      <c r="I53" s="27">
        <v>200000</v>
      </c>
      <c r="J53" s="27"/>
      <c r="K53" s="27">
        <f>I53+J53</f>
        <v>200000</v>
      </c>
      <c r="L53" s="16"/>
      <c r="M53" s="41"/>
    </row>
    <row r="54" spans="1:13" s="20" customFormat="1" ht="48" customHeight="1">
      <c r="A54" s="16"/>
      <c r="B54" s="16"/>
      <c r="C54" s="16"/>
      <c r="D54" s="16"/>
      <c r="E54" s="26" t="s">
        <v>29</v>
      </c>
      <c r="F54" s="16" t="s">
        <v>28</v>
      </c>
      <c r="G54" s="27"/>
      <c r="H54" s="27"/>
      <c r="I54" s="27">
        <f>4000000+43714</f>
        <v>4043714</v>
      </c>
      <c r="J54" s="27"/>
      <c r="K54" s="27">
        <f>I54+J54</f>
        <v>4043714</v>
      </c>
      <c r="L54" s="16"/>
      <c r="M54" s="41"/>
    </row>
    <row r="55" spans="1:13" s="20" customFormat="1" ht="52.5" customHeight="1">
      <c r="A55" s="16"/>
      <c r="B55" s="16"/>
      <c r="C55" s="16"/>
      <c r="D55" s="16"/>
      <c r="E55" s="26" t="s">
        <v>84</v>
      </c>
      <c r="F55" s="16">
        <v>2023</v>
      </c>
      <c r="G55" s="27"/>
      <c r="H55" s="27"/>
      <c r="I55" s="27">
        <f>200000+200000</f>
        <v>400000</v>
      </c>
      <c r="J55" s="27"/>
      <c r="K55" s="27">
        <f>I55+J55</f>
        <v>400000</v>
      </c>
      <c r="L55" s="16"/>
      <c r="M55" s="41"/>
    </row>
    <row r="56" spans="1:13" s="20" customFormat="1" ht="54" customHeight="1">
      <c r="A56" s="15">
        <v>1517321</v>
      </c>
      <c r="B56" s="15">
        <v>7321</v>
      </c>
      <c r="C56" s="25" t="s">
        <v>21</v>
      </c>
      <c r="D56" s="18" t="s">
        <v>13</v>
      </c>
      <c r="E56" s="16"/>
      <c r="F56" s="16"/>
      <c r="G56" s="19">
        <f>SUM(G57:G63)</f>
        <v>8490505</v>
      </c>
      <c r="H56" s="19">
        <f>SUM(H57:H63)</f>
        <v>8490505</v>
      </c>
      <c r="I56" s="19">
        <f>SUM(I57:I63)</f>
        <v>6654392</v>
      </c>
      <c r="J56" s="19">
        <f>SUM(J57:J63)</f>
        <v>0</v>
      </c>
      <c r="K56" s="19">
        <f>SUM(K57:K63)</f>
        <v>6654392</v>
      </c>
      <c r="L56" s="16"/>
      <c r="M56" s="41"/>
    </row>
    <row r="57" spans="1:13" s="20" customFormat="1" ht="72.75" customHeight="1">
      <c r="A57" s="16"/>
      <c r="B57" s="16"/>
      <c r="C57" s="16"/>
      <c r="D57" s="16"/>
      <c r="E57" s="26" t="s">
        <v>89</v>
      </c>
      <c r="F57" s="16" t="s">
        <v>28</v>
      </c>
      <c r="G57" s="27">
        <v>998730</v>
      </c>
      <c r="H57" s="27">
        <v>998730</v>
      </c>
      <c r="I57" s="27">
        <v>904392</v>
      </c>
      <c r="J57" s="27"/>
      <c r="K57" s="27">
        <f aca="true" t="shared" si="3" ref="K57:K63">I57+J57</f>
        <v>904392</v>
      </c>
      <c r="L57" s="16">
        <v>97.4</v>
      </c>
      <c r="M57" s="41"/>
    </row>
    <row r="58" spans="1:13" s="20" customFormat="1" ht="72.75" customHeight="1">
      <c r="A58" s="16"/>
      <c r="B58" s="16"/>
      <c r="C58" s="16"/>
      <c r="D58" s="16"/>
      <c r="E58" s="26" t="s">
        <v>98</v>
      </c>
      <c r="F58" s="16">
        <v>2023</v>
      </c>
      <c r="G58" s="27"/>
      <c r="H58" s="27"/>
      <c r="I58" s="27">
        <v>500000</v>
      </c>
      <c r="J58" s="27">
        <v>-500000</v>
      </c>
      <c r="K58" s="27">
        <f t="shared" si="3"/>
        <v>0</v>
      </c>
      <c r="L58" s="16"/>
      <c r="M58" s="41"/>
    </row>
    <row r="59" spans="1:13" s="20" customFormat="1" ht="72.75" customHeight="1">
      <c r="A59" s="16"/>
      <c r="B59" s="16"/>
      <c r="C59" s="16"/>
      <c r="D59" s="16"/>
      <c r="E59" s="26" t="s">
        <v>101</v>
      </c>
      <c r="F59" s="16">
        <v>2023</v>
      </c>
      <c r="G59" s="27"/>
      <c r="H59" s="27"/>
      <c r="I59" s="27"/>
      <c r="J59" s="27">
        <v>500000</v>
      </c>
      <c r="K59" s="27">
        <f t="shared" si="3"/>
        <v>500000</v>
      </c>
      <c r="L59" s="16"/>
      <c r="M59" s="41"/>
    </row>
    <row r="60" spans="1:13" s="20" customFormat="1" ht="117.75" customHeight="1">
      <c r="A60" s="16"/>
      <c r="B60" s="16"/>
      <c r="C60" s="16"/>
      <c r="D60" s="16"/>
      <c r="E60" s="26" t="s">
        <v>65</v>
      </c>
      <c r="F60" s="16">
        <v>2023</v>
      </c>
      <c r="G60" s="27"/>
      <c r="H60" s="27"/>
      <c r="I60" s="27">
        <f>1000000+850000</f>
        <v>1850000</v>
      </c>
      <c r="J60" s="27"/>
      <c r="K60" s="27">
        <f t="shared" si="3"/>
        <v>1850000</v>
      </c>
      <c r="L60" s="16"/>
      <c r="M60" s="41"/>
    </row>
    <row r="61" spans="1:13" s="20" customFormat="1" ht="124.5" customHeight="1">
      <c r="A61" s="16"/>
      <c r="B61" s="16"/>
      <c r="C61" s="16"/>
      <c r="D61" s="16"/>
      <c r="E61" s="26" t="s">
        <v>71</v>
      </c>
      <c r="F61" s="16">
        <v>2023</v>
      </c>
      <c r="G61" s="27"/>
      <c r="H61" s="27"/>
      <c r="I61" s="27">
        <v>150000</v>
      </c>
      <c r="J61" s="27"/>
      <c r="K61" s="27">
        <f t="shared" si="3"/>
        <v>150000</v>
      </c>
      <c r="L61" s="16"/>
      <c r="M61" s="41"/>
    </row>
    <row r="62" spans="1:13" s="20" customFormat="1" ht="49.5" customHeight="1">
      <c r="A62" s="16"/>
      <c r="B62" s="16"/>
      <c r="C62" s="16"/>
      <c r="D62" s="16"/>
      <c r="E62" s="26" t="s">
        <v>79</v>
      </c>
      <c r="F62" s="16" t="s">
        <v>14</v>
      </c>
      <c r="G62" s="27">
        <v>7491775</v>
      </c>
      <c r="H62" s="27">
        <v>7491775</v>
      </c>
      <c r="I62" s="27">
        <v>3000000</v>
      </c>
      <c r="J62" s="27"/>
      <c r="K62" s="27">
        <f t="shared" si="3"/>
        <v>3000000</v>
      </c>
      <c r="L62" s="28">
        <v>72</v>
      </c>
      <c r="M62" s="41"/>
    </row>
    <row r="63" spans="1:13" s="20" customFormat="1" ht="105.75" customHeight="1">
      <c r="A63" s="16"/>
      <c r="B63" s="16"/>
      <c r="C63" s="16"/>
      <c r="D63" s="16"/>
      <c r="E63" s="26" t="s">
        <v>67</v>
      </c>
      <c r="F63" s="16">
        <v>2023</v>
      </c>
      <c r="G63" s="27"/>
      <c r="H63" s="27"/>
      <c r="I63" s="27">
        <f>100000+150000</f>
        <v>250000</v>
      </c>
      <c r="J63" s="27"/>
      <c r="K63" s="27">
        <f t="shared" si="3"/>
        <v>250000</v>
      </c>
      <c r="L63" s="28"/>
      <c r="M63" s="41"/>
    </row>
    <row r="64" spans="1:13" s="20" customFormat="1" ht="44.25" customHeight="1">
      <c r="A64" s="15">
        <v>1517322</v>
      </c>
      <c r="B64" s="15">
        <v>7322</v>
      </c>
      <c r="C64" s="25" t="s">
        <v>21</v>
      </c>
      <c r="D64" s="18" t="s">
        <v>48</v>
      </c>
      <c r="E64" s="16"/>
      <c r="F64" s="16"/>
      <c r="G64" s="19">
        <f>G65+G66</f>
        <v>36829214</v>
      </c>
      <c r="H64" s="19">
        <f>H65+H66</f>
        <v>36829214</v>
      </c>
      <c r="I64" s="19">
        <f>I65+I66</f>
        <v>7371975</v>
      </c>
      <c r="J64" s="19">
        <f>J65+J66</f>
        <v>1200000</v>
      </c>
      <c r="K64" s="19">
        <f>K65+K66</f>
        <v>8571975</v>
      </c>
      <c r="L64" s="28"/>
      <c r="M64" s="41"/>
    </row>
    <row r="65" spans="1:13" s="20" customFormat="1" ht="48" customHeight="1">
      <c r="A65" s="16"/>
      <c r="B65" s="16"/>
      <c r="C65" s="16"/>
      <c r="D65" s="16"/>
      <c r="E65" s="26" t="s">
        <v>49</v>
      </c>
      <c r="F65" s="16" t="s">
        <v>14</v>
      </c>
      <c r="G65" s="27">
        <v>36829214</v>
      </c>
      <c r="H65" s="27">
        <v>36829214</v>
      </c>
      <c r="I65" s="27">
        <f>71975+6900000</f>
        <v>6971975</v>
      </c>
      <c r="J65" s="27">
        <v>1200000</v>
      </c>
      <c r="K65" s="27">
        <f>J65+I65</f>
        <v>8171975</v>
      </c>
      <c r="L65" s="28">
        <v>92.1</v>
      </c>
      <c r="M65" s="41"/>
    </row>
    <row r="66" spans="1:13" s="20" customFormat="1" ht="99.75" customHeight="1">
      <c r="A66" s="16"/>
      <c r="B66" s="16"/>
      <c r="C66" s="16"/>
      <c r="D66" s="16"/>
      <c r="E66" s="26" t="s">
        <v>75</v>
      </c>
      <c r="F66" s="16">
        <v>2023</v>
      </c>
      <c r="G66" s="27"/>
      <c r="H66" s="27"/>
      <c r="I66" s="27">
        <v>400000</v>
      </c>
      <c r="J66" s="27"/>
      <c r="K66" s="27">
        <f>J66+I66</f>
        <v>400000</v>
      </c>
      <c r="L66" s="28"/>
      <c r="M66" s="41"/>
    </row>
    <row r="67" spans="1:13" s="20" customFormat="1" ht="52.5" customHeight="1">
      <c r="A67" s="15">
        <v>1517325</v>
      </c>
      <c r="B67" s="15">
        <v>7325</v>
      </c>
      <c r="C67" s="25" t="s">
        <v>21</v>
      </c>
      <c r="D67" s="18" t="s">
        <v>50</v>
      </c>
      <c r="E67" s="26"/>
      <c r="F67" s="16"/>
      <c r="G67" s="19">
        <f>G68</f>
        <v>50106555</v>
      </c>
      <c r="H67" s="19">
        <f>H68</f>
        <v>50106555</v>
      </c>
      <c r="I67" s="19">
        <f>I68</f>
        <v>293385</v>
      </c>
      <c r="J67" s="19">
        <f>J68</f>
        <v>0</v>
      </c>
      <c r="K67" s="19">
        <f>K68</f>
        <v>293385</v>
      </c>
      <c r="L67" s="28"/>
      <c r="M67" s="41"/>
    </row>
    <row r="68" spans="1:13" s="20" customFormat="1" ht="33.75" customHeight="1">
      <c r="A68" s="16"/>
      <c r="B68" s="16"/>
      <c r="C68" s="16"/>
      <c r="D68" s="16"/>
      <c r="E68" s="26" t="s">
        <v>51</v>
      </c>
      <c r="F68" s="16" t="s">
        <v>47</v>
      </c>
      <c r="G68" s="27">
        <v>50106555</v>
      </c>
      <c r="H68" s="27">
        <v>50106555</v>
      </c>
      <c r="I68" s="27">
        <v>293385</v>
      </c>
      <c r="J68" s="27"/>
      <c r="K68" s="27">
        <f>J68+I68</f>
        <v>293385</v>
      </c>
      <c r="L68" s="28">
        <v>2.4</v>
      </c>
      <c r="M68" s="41"/>
    </row>
    <row r="69" spans="1:13" s="20" customFormat="1" ht="50.25" customHeight="1">
      <c r="A69" s="15">
        <v>1517330</v>
      </c>
      <c r="B69" s="15">
        <v>7330</v>
      </c>
      <c r="C69" s="25" t="s">
        <v>21</v>
      </c>
      <c r="D69" s="18" t="s">
        <v>11</v>
      </c>
      <c r="E69" s="16"/>
      <c r="F69" s="16"/>
      <c r="G69" s="19">
        <f>SUM(G70:G72)</f>
        <v>97370225</v>
      </c>
      <c r="H69" s="19">
        <f>SUM(H70:H72)</f>
        <v>97370225</v>
      </c>
      <c r="I69" s="19">
        <f>SUM(I70:I72)</f>
        <v>13151473</v>
      </c>
      <c r="J69" s="19">
        <f>SUM(J70:J72)</f>
        <v>-200000</v>
      </c>
      <c r="K69" s="19">
        <f>SUM(K70:K72)</f>
        <v>12951473</v>
      </c>
      <c r="L69" s="16"/>
      <c r="M69" s="41"/>
    </row>
    <row r="70" spans="1:13" s="20" customFormat="1" ht="48.75" customHeight="1">
      <c r="A70" s="16"/>
      <c r="B70" s="16"/>
      <c r="C70" s="16"/>
      <c r="D70" s="16"/>
      <c r="E70" s="26" t="s">
        <v>70</v>
      </c>
      <c r="F70" s="16" t="s">
        <v>15</v>
      </c>
      <c r="G70" s="27">
        <v>38244949</v>
      </c>
      <c r="H70" s="27">
        <v>38244949</v>
      </c>
      <c r="I70" s="27">
        <f>3000000+1951473</f>
        <v>4951473</v>
      </c>
      <c r="J70" s="27"/>
      <c r="K70" s="27">
        <f>I70+J70</f>
        <v>4951473</v>
      </c>
      <c r="L70" s="16">
        <v>89.1</v>
      </c>
      <c r="M70" s="41"/>
    </row>
    <row r="71" spans="1:13" s="20" customFormat="1" ht="87" customHeight="1">
      <c r="A71" s="16"/>
      <c r="B71" s="16"/>
      <c r="C71" s="16"/>
      <c r="D71" s="16"/>
      <c r="E71" s="26" t="s">
        <v>16</v>
      </c>
      <c r="F71" s="16" t="s">
        <v>17</v>
      </c>
      <c r="G71" s="27">
        <v>55393809</v>
      </c>
      <c r="H71" s="27">
        <v>55393809</v>
      </c>
      <c r="I71" s="27">
        <f>2000000+3000000+3000000</f>
        <v>8000000</v>
      </c>
      <c r="J71" s="27"/>
      <c r="K71" s="27">
        <f>I71+J71</f>
        <v>8000000</v>
      </c>
      <c r="L71" s="28">
        <v>16.5</v>
      </c>
      <c r="M71" s="41"/>
    </row>
    <row r="72" spans="1:13" s="20" customFormat="1" ht="49.5" customHeight="1">
      <c r="A72" s="16"/>
      <c r="B72" s="16"/>
      <c r="C72" s="16"/>
      <c r="D72" s="16"/>
      <c r="E72" s="26" t="s">
        <v>87</v>
      </c>
      <c r="F72" s="16" t="s">
        <v>15</v>
      </c>
      <c r="G72" s="27">
        <v>3731467</v>
      </c>
      <c r="H72" s="27">
        <v>3731467</v>
      </c>
      <c r="I72" s="27">
        <v>200000</v>
      </c>
      <c r="J72" s="27">
        <v>-200000</v>
      </c>
      <c r="K72" s="27">
        <f>I72+J72</f>
        <v>0</v>
      </c>
      <c r="L72" s="28"/>
      <c r="M72" s="41"/>
    </row>
    <row r="73" spans="1:13" s="42" customFormat="1" ht="45" customHeight="1">
      <c r="A73" s="15">
        <v>1517340</v>
      </c>
      <c r="B73" s="15">
        <v>7340</v>
      </c>
      <c r="C73" s="25" t="s">
        <v>21</v>
      </c>
      <c r="D73" s="15" t="s">
        <v>68</v>
      </c>
      <c r="E73" s="18"/>
      <c r="F73" s="15"/>
      <c r="G73" s="19">
        <f>G75+G74</f>
        <v>0</v>
      </c>
      <c r="H73" s="19">
        <f>H75+H74</f>
        <v>0</v>
      </c>
      <c r="I73" s="19">
        <f>I75+I74</f>
        <v>6830266</v>
      </c>
      <c r="J73" s="19">
        <f>J75+J74</f>
        <v>0</v>
      </c>
      <c r="K73" s="19">
        <f>K75+K74</f>
        <v>6830266</v>
      </c>
      <c r="L73" s="19">
        <f>L75</f>
        <v>0</v>
      </c>
      <c r="M73" s="41"/>
    </row>
    <row r="74" spans="1:13" s="42" customFormat="1" ht="99.75" customHeight="1">
      <c r="A74" s="15"/>
      <c r="B74" s="15"/>
      <c r="C74" s="25"/>
      <c r="D74" s="15"/>
      <c r="E74" s="26" t="s">
        <v>73</v>
      </c>
      <c r="F74" s="16">
        <v>2023</v>
      </c>
      <c r="G74" s="27"/>
      <c r="H74" s="27"/>
      <c r="I74" s="27">
        <f>200000+3214758</f>
        <v>3414758</v>
      </c>
      <c r="J74" s="27"/>
      <c r="K74" s="27">
        <f>J74+I74</f>
        <v>3414758</v>
      </c>
      <c r="L74" s="15"/>
      <c r="M74" s="41"/>
    </row>
    <row r="75" spans="1:13" s="42" customFormat="1" ht="102" customHeight="1">
      <c r="A75" s="15"/>
      <c r="B75" s="15"/>
      <c r="C75" s="25"/>
      <c r="D75" s="15"/>
      <c r="E75" s="26" t="s">
        <v>69</v>
      </c>
      <c r="F75" s="16">
        <v>2023</v>
      </c>
      <c r="G75" s="27"/>
      <c r="H75" s="27"/>
      <c r="I75" s="27">
        <f>100000+3315508</f>
        <v>3415508</v>
      </c>
      <c r="J75" s="27"/>
      <c r="K75" s="27">
        <f>J75+I75</f>
        <v>3415508</v>
      </c>
      <c r="L75" s="15"/>
      <c r="M75" s="41"/>
    </row>
    <row r="76" spans="1:13" s="20" customFormat="1" ht="97.5" customHeight="1">
      <c r="A76" s="15">
        <v>1517361</v>
      </c>
      <c r="B76" s="15">
        <v>7361</v>
      </c>
      <c r="C76" s="25" t="s">
        <v>22</v>
      </c>
      <c r="D76" s="18" t="s">
        <v>18</v>
      </c>
      <c r="E76" s="16"/>
      <c r="F76" s="16"/>
      <c r="G76" s="19">
        <f>G77</f>
        <v>92508050</v>
      </c>
      <c r="H76" s="19">
        <f>H77</f>
        <v>78397458</v>
      </c>
      <c r="I76" s="19">
        <f>I77</f>
        <v>9683471</v>
      </c>
      <c r="J76" s="19">
        <f>J77</f>
        <v>6000000</v>
      </c>
      <c r="K76" s="19">
        <f>K77</f>
        <v>15683471</v>
      </c>
      <c r="L76" s="16"/>
      <c r="M76" s="41"/>
    </row>
    <row r="77" spans="1:13" s="20" customFormat="1" ht="95.25" customHeight="1">
      <c r="A77" s="16"/>
      <c r="B77" s="16"/>
      <c r="C77" s="16"/>
      <c r="D77" s="16"/>
      <c r="E77" s="26" t="s">
        <v>19</v>
      </c>
      <c r="F77" s="16" t="s">
        <v>20</v>
      </c>
      <c r="G77" s="27">
        <v>92508050</v>
      </c>
      <c r="H77" s="27">
        <v>78397458</v>
      </c>
      <c r="I77" s="27">
        <f>4500000+183471+5000000</f>
        <v>9683471</v>
      </c>
      <c r="J77" s="27">
        <v>6000000</v>
      </c>
      <c r="K77" s="27">
        <f>I77+J77</f>
        <v>15683471</v>
      </c>
      <c r="L77" s="16">
        <v>100</v>
      </c>
      <c r="M77" s="41"/>
    </row>
    <row r="78" spans="1:13" s="20" customFormat="1" ht="42.75" customHeight="1">
      <c r="A78" s="15">
        <v>1517640</v>
      </c>
      <c r="B78" s="15">
        <v>7640</v>
      </c>
      <c r="C78" s="25" t="s">
        <v>24</v>
      </c>
      <c r="D78" s="18" t="s">
        <v>26</v>
      </c>
      <c r="E78" s="26"/>
      <c r="F78" s="16"/>
      <c r="G78" s="19">
        <f>G79+G80+G81</f>
        <v>43788746</v>
      </c>
      <c r="H78" s="19">
        <f>H79+H80+H81</f>
        <v>16339335</v>
      </c>
      <c r="I78" s="19">
        <f>I79+I80+I81</f>
        <v>16323558</v>
      </c>
      <c r="J78" s="19">
        <f>J79+J80+J81</f>
        <v>0</v>
      </c>
      <c r="K78" s="19">
        <f>K79+K80+K81</f>
        <v>16323558</v>
      </c>
      <c r="L78" s="16"/>
      <c r="M78" s="41"/>
    </row>
    <row r="79" spans="1:13" s="20" customFormat="1" ht="76.5" customHeight="1">
      <c r="A79" s="16"/>
      <c r="B79" s="16"/>
      <c r="C79" s="16"/>
      <c r="D79" s="16"/>
      <c r="E79" s="26" t="s">
        <v>25</v>
      </c>
      <c r="F79" s="58" t="s">
        <v>36</v>
      </c>
      <c r="G79" s="27">
        <v>43788746</v>
      </c>
      <c r="H79" s="27">
        <v>16339335</v>
      </c>
      <c r="I79" s="27">
        <v>15000000</v>
      </c>
      <c r="J79" s="27"/>
      <c r="K79" s="27">
        <f>I79+J79</f>
        <v>15000000</v>
      </c>
      <c r="L79" s="28">
        <v>67</v>
      </c>
      <c r="M79" s="40"/>
    </row>
    <row r="80" spans="1:13" s="20" customFormat="1" ht="75.75" customHeight="1">
      <c r="A80" s="16"/>
      <c r="B80" s="16"/>
      <c r="C80" s="16"/>
      <c r="D80" s="16"/>
      <c r="E80" s="26" t="s">
        <v>80</v>
      </c>
      <c r="F80" s="16">
        <v>2023</v>
      </c>
      <c r="G80" s="27"/>
      <c r="H80" s="27"/>
      <c r="I80" s="27">
        <f>400000+650000</f>
        <v>1050000</v>
      </c>
      <c r="J80" s="27"/>
      <c r="K80" s="27">
        <f>I80+J80</f>
        <v>1050000</v>
      </c>
      <c r="L80" s="28"/>
      <c r="M80" s="40"/>
    </row>
    <row r="81" spans="1:13" s="20" customFormat="1" ht="117" customHeight="1">
      <c r="A81" s="16"/>
      <c r="B81" s="16"/>
      <c r="C81" s="16"/>
      <c r="D81" s="16"/>
      <c r="E81" s="26" t="s">
        <v>81</v>
      </c>
      <c r="F81" s="16" t="s">
        <v>40</v>
      </c>
      <c r="G81" s="27"/>
      <c r="H81" s="27"/>
      <c r="I81" s="27">
        <v>273558</v>
      </c>
      <c r="J81" s="27"/>
      <c r="K81" s="27">
        <f>I81+J81</f>
        <v>273558</v>
      </c>
      <c r="L81" s="28"/>
      <c r="M81" s="40"/>
    </row>
    <row r="82" spans="1:13" s="20" customFormat="1" ht="29.25" customHeight="1">
      <c r="A82" s="16" t="s">
        <v>7</v>
      </c>
      <c r="B82" s="16" t="s">
        <v>7</v>
      </c>
      <c r="C82" s="16" t="s">
        <v>7</v>
      </c>
      <c r="D82" s="18" t="s">
        <v>94</v>
      </c>
      <c r="E82" s="16" t="s">
        <v>7</v>
      </c>
      <c r="F82" s="16" t="s">
        <v>7</v>
      </c>
      <c r="G82" s="19">
        <f>G19+G50+G15</f>
        <v>502847816</v>
      </c>
      <c r="H82" s="19">
        <f>H19+H50+H15</f>
        <v>461287813</v>
      </c>
      <c r="I82" s="19">
        <f>I19+I50+I15</f>
        <v>125136188</v>
      </c>
      <c r="J82" s="19">
        <f>J19+J50+J15</f>
        <v>7200000</v>
      </c>
      <c r="K82" s="19">
        <f>K19+K50+K15</f>
        <v>132336188</v>
      </c>
      <c r="L82" s="16" t="s">
        <v>7</v>
      </c>
      <c r="M82" s="40"/>
    </row>
    <row r="83" spans="1:13" s="55" customFormat="1" ht="138.75" customHeight="1">
      <c r="A83" s="51" t="s">
        <v>7</v>
      </c>
      <c r="B83" s="51" t="s">
        <v>7</v>
      </c>
      <c r="C83" s="51" t="s">
        <v>7</v>
      </c>
      <c r="D83" s="49" t="s">
        <v>95</v>
      </c>
      <c r="E83" s="51" t="s">
        <v>7</v>
      </c>
      <c r="F83" s="51" t="s">
        <v>7</v>
      </c>
      <c r="G83" s="50">
        <f>G21</f>
        <v>0</v>
      </c>
      <c r="H83" s="50">
        <f>H21</f>
        <v>0</v>
      </c>
      <c r="I83" s="50">
        <f>I21</f>
        <v>7344000</v>
      </c>
      <c r="J83" s="50">
        <f>J21</f>
        <v>0</v>
      </c>
      <c r="K83" s="50">
        <f>K21</f>
        <v>7344000</v>
      </c>
      <c r="L83" s="51" t="s">
        <v>7</v>
      </c>
      <c r="M83" s="40"/>
    </row>
    <row r="86" spans="1:13" s="30" customFormat="1" ht="18">
      <c r="A86" s="62"/>
      <c r="B86" s="62"/>
      <c r="C86" s="62"/>
      <c r="D86" s="62"/>
      <c r="E86" s="62"/>
      <c r="H86" s="31"/>
      <c r="I86" s="63"/>
      <c r="J86" s="63"/>
      <c r="K86" s="63"/>
      <c r="L86" s="63"/>
      <c r="M86" s="40"/>
    </row>
    <row r="87" spans="1:13" s="30" customFormat="1" ht="20.25">
      <c r="A87" s="64" t="s">
        <v>34</v>
      </c>
      <c r="B87" s="64"/>
      <c r="C87" s="64"/>
      <c r="D87" s="64"/>
      <c r="E87" s="32"/>
      <c r="F87" s="3"/>
      <c r="G87" s="3"/>
      <c r="H87" s="66" t="s">
        <v>35</v>
      </c>
      <c r="I87" s="66"/>
      <c r="J87" s="66"/>
      <c r="K87" s="66"/>
      <c r="L87" s="66"/>
      <c r="M87" s="40"/>
    </row>
    <row r="88" spans="1:13" s="30" customFormat="1" ht="18">
      <c r="A88" s="33"/>
      <c r="B88" s="34"/>
      <c r="C88" s="35"/>
      <c r="D88" s="36"/>
      <c r="H88" s="31"/>
      <c r="I88" s="37"/>
      <c r="J88" s="37"/>
      <c r="K88" s="37"/>
      <c r="L88" s="38"/>
      <c r="M88" s="40"/>
    </row>
    <row r="89" ht="20.25">
      <c r="A89" s="39" t="s">
        <v>103</v>
      </c>
    </row>
    <row r="90" spans="1:4" ht="20.25">
      <c r="A90" s="33"/>
      <c r="C90" s="68"/>
      <c r="D90" s="68"/>
    </row>
  </sheetData>
  <sheetProtection/>
  <mergeCells count="15">
    <mergeCell ref="A87:D87"/>
    <mergeCell ref="A9:L9"/>
    <mergeCell ref="H87:L87"/>
    <mergeCell ref="A10:L10"/>
    <mergeCell ref="C90:D90"/>
    <mergeCell ref="A11:L11"/>
    <mergeCell ref="I1:L1"/>
    <mergeCell ref="A86:E86"/>
    <mergeCell ref="I3:L3"/>
    <mergeCell ref="I4:L4"/>
    <mergeCell ref="I5:L5"/>
    <mergeCell ref="I6:L6"/>
    <mergeCell ref="I7:L7"/>
    <mergeCell ref="I86:L86"/>
    <mergeCell ref="I2:L2"/>
  </mergeCells>
  <printOptions horizontalCentered="1"/>
  <pageMargins left="0.1968503937007874" right="0.1968503937007874" top="1.1811023622047245" bottom="0.5905511811023623" header="0.31496062992125984" footer="0.31496062992125984"/>
  <pageSetup fitToHeight="15" fitToWidth="1" horizontalDpi="600" verticalDpi="600" orientation="landscape" paperSize="9" scale="67" r:id="rId1"/>
  <headerFooter alignWithMargins="0">
    <oddFooter>&amp;R&amp;"Times New Roman,обычный"&amp;14Сторінка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2023-07-24T13:26:43Z</dcterms:modified>
  <cp:category/>
  <cp:version/>
  <cp:contentType/>
  <cp:contentStatus/>
</cp:coreProperties>
</file>