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  <sheet name="Лист10" sheetId="2" r:id="rId2"/>
    <sheet name="Лист6" sheetId="3" state="hidden" r:id="rId3"/>
    <sheet name="сад" sheetId="4" state="hidden" r:id="rId4"/>
    <sheet name="школа" sheetId="5" state="hidden" r:id="rId5"/>
    <sheet name="спецшколи" sheetId="6" state="hidden" r:id="rId6"/>
    <sheet name="позашк" sheetId="7" state="hidden" r:id="rId7"/>
    <sheet name="Лист5" sheetId="8" state="hidden" r:id="rId8"/>
    <sheet name="Лист2" sheetId="9" state="hidden" r:id="rId9"/>
    <sheet name="Лист3" sheetId="10" state="hidden" r:id="rId10"/>
    <sheet name="Лист4" sheetId="11" state="hidden" r:id="rId11"/>
    <sheet name="Лист7" sheetId="12" state="hidden" r:id="rId12"/>
    <sheet name="Лист8" sheetId="13" state="hidden" r:id="rId13"/>
    <sheet name="Лист9" sheetId="14" state="hidden" r:id="rId14"/>
  </sheets>
  <definedNames/>
  <calcPr fullCalcOnLoad="1"/>
</workbook>
</file>

<file path=xl/sharedStrings.xml><?xml version="1.0" encoding="utf-8"?>
<sst xmlns="http://schemas.openxmlformats.org/spreadsheetml/2006/main" count="140" uniqueCount="82">
  <si>
    <t>пропонується затвердити, тис. грн</t>
  </si>
  <si>
    <t>№ з/п</t>
  </si>
  <si>
    <t>Причини змін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</si>
  <si>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</si>
  <si>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</si>
  <si>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</si>
  <si>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</si>
  <si>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Розвиток загальної середньої освіти</t>
  </si>
  <si>
    <t>Розвиток загальної середньої освіти для дітей з особливими освітніми потребами</t>
  </si>
  <si>
    <r>
      <t xml:space="preserve">Загальна середня освіта  у закладах загальної середньої освіти </t>
    </r>
    <r>
      <rPr>
        <sz val="14"/>
        <color indexed="8"/>
        <rFont val="Times New Roman"/>
        <family val="1"/>
      </rPr>
      <t>(підпрограма 2)</t>
    </r>
  </si>
  <si>
    <t>Дошкільна освіта (підпрограма 1)</t>
  </si>
  <si>
    <t>1. Розвиток дошкільної освіти</t>
  </si>
  <si>
    <t xml:space="preserve">1.3. Підвищення рівня комфортних умов для учнів спеціальної школи </t>
  </si>
  <si>
    <t>сад</t>
  </si>
  <si>
    <t>школа</t>
  </si>
  <si>
    <t>спешколи</t>
  </si>
  <si>
    <t>позашк</t>
  </si>
  <si>
    <t>пвдпр 10</t>
  </si>
  <si>
    <t>Бюджет ТГ (загальний фонд)</t>
  </si>
  <si>
    <t>Кошти державного бюджету (залишок освітньої субвенції, спеціальний фонд)</t>
  </si>
  <si>
    <t xml:space="preserve">особливі потреби </t>
  </si>
  <si>
    <t>зф</t>
  </si>
  <si>
    <t>сф</t>
  </si>
  <si>
    <t>освітня субвенція</t>
  </si>
  <si>
    <t>Кошти державного бюджету (субвенція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періоду, загальний фонд)</t>
  </si>
  <si>
    <t>Бюджет ТГ (спеціальний фонд)</t>
  </si>
  <si>
    <t>1.3. Підвищення рівня комфортних умов для вихованців закладів дошкільної освіти</t>
  </si>
  <si>
    <t>1.4. Підвищення рівня комфортних умов для учнів закладів загальної середньої освіти та НВК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</si>
  <si>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</si>
  <si>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</si>
  <si>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</si>
  <si>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</si>
  <si>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Розвиток позашкільної освіти</t>
  </si>
  <si>
    <t>1.2. Підвищення рівня комфортних умов для вихованців закладів позашкільної освіти</t>
  </si>
  <si>
    <t>Кошти державного бюджету (залишок коштів освітньої субвенції)</t>
  </si>
  <si>
    <t>1.1. Забезпечення належного навчання вихованців закладів позашкільної освіти</t>
  </si>
  <si>
    <t>1.1. Забезпечення належних умов надання послуг здобувачам освіти з особливими освітніми потребами</t>
  </si>
  <si>
    <t>Пояснення щодо внесення змін до рішення Сумської міської ради від 24 листопада 2021 року № 2512-МР «Про затвердження комплексної програми Сумської міської територіальної громади "Освіта на 2022-2024 роки»</t>
  </si>
  <si>
    <t>Начальник управління освіти і науки СМР</t>
  </si>
  <si>
    <t>Неля ВЕРБИЦЬКА</t>
  </si>
  <si>
    <t xml:space="preserve">1.2. Забезпечення харчуванням вихованців  у закладах дошкільної освіти     </t>
  </si>
  <si>
    <t>перерозподіл між загальним та спеціальним фондами підпрограми</t>
  </si>
  <si>
    <t>перерозподіл між загальним та спеціальним фондами підпрограми (оприбуткуванням матеріальних цінностей у вигляді благодійної та гуманітарної допомоги)</t>
  </si>
  <si>
    <t>перерозподіл між загальним та спеціальним фондами підпрограми та збільшення видатків по спеціальному фонду (оприбуткуванням матеріальних цінностей у вигляді благодійної та гуманітарної допомоги)</t>
  </si>
  <si>
    <r>
      <t>Спеціальна освіта (</t>
    </r>
    <r>
      <rPr>
        <sz val="14"/>
        <color indexed="8"/>
        <rFont val="Times New Roman"/>
        <family val="1"/>
      </rPr>
      <t>підпрограма 3)</t>
    </r>
  </si>
  <si>
    <t>перерозподіл між підпрограмами</t>
  </si>
  <si>
    <t>Завдання 2. Розвиток загальної середньої освіти для дітей з особливими освітніми потребами у навчально - реабілітаційному центрі</t>
  </si>
  <si>
    <r>
      <t xml:space="preserve">1.3. </t>
    </r>
    <r>
      <rPr>
        <sz val="10"/>
        <color indexed="8"/>
        <rFont val="Times New Roman"/>
        <family val="1"/>
      </rPr>
      <t xml:space="preserve">Підвищення рівня комфортних умов для учнів та вихованців навчально - реабілітаційного центру </t>
    </r>
  </si>
  <si>
    <r>
      <t>Позашкільна освіта (</t>
    </r>
    <r>
      <rPr>
        <sz val="14"/>
        <color indexed="8"/>
        <rFont val="Times New Roman"/>
        <family val="1"/>
      </rPr>
      <t>підпрограма 4)</t>
    </r>
  </si>
  <si>
    <t>1.1. Забезпечення належного навчання учнів спеціальних шкіл та вихованців дошкільного підрозділу</t>
  </si>
  <si>
    <t xml:space="preserve">1.1. Забезпечення належного навчання учнів та вихованців навчально - реабілітаційного центру </t>
  </si>
  <si>
    <t>державний бюджет (освітня субвенція)</t>
  </si>
  <si>
    <t>Забезпечення діяльності інших закладів у сфері освіти  (підпрограма 8)</t>
  </si>
  <si>
    <t>Завдання 1. Підвищення рівня комфортних умов для здобувачів освіти в МНВК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</si>
  <si>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</si>
  <si>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t>Завдання 3. Професійний розвиток педагогічних працівників</t>
  </si>
  <si>
    <t>3.1. Забезпечення належної роботи Центру професійного розвитку педагогіних працівників</t>
  </si>
  <si>
    <t>1.1. Забезпечення належних умов навчання учнів у МНВК</t>
  </si>
  <si>
    <t>перерозподіл між підпрограмами, загальним  та спеціальним фондами</t>
  </si>
  <si>
    <t>перерозподіл між загальним та спеціальним фондами між підпрограмами</t>
  </si>
  <si>
    <t>Забезпечення діяльності інклюзивно - ресурсних центрів (підпрограма 10)</t>
  </si>
  <si>
    <t>Завдання 1. Розвиток інклюзивно – ресурсного центру</t>
  </si>
  <si>
    <t>1.2. Підвищення рівня комфортних умов в ІРЦ</t>
  </si>
  <si>
    <t>1.3. Придбання обладнання довгострокового користування для ІРЦ</t>
  </si>
  <si>
    <t>перерозподіл між підпрограмами в межах загального фонду</t>
  </si>
  <si>
    <t>збільшення видатків по спеціальному фонду (оприбуткуванням матеріальних цінностей у вигляді благодійної та гуманітарної допомоги)</t>
  </si>
  <si>
    <t>Будівництво освітніх установ та закладів (підпрограма 11)</t>
  </si>
  <si>
    <t>Завдання 1. Розвиток та модернізація матеріально-технічної бази закладів освіти</t>
  </si>
  <si>
    <t xml:space="preserve">1.1. Капітальний ремонт внутрішніх приміщень </t>
  </si>
  <si>
    <t>1.2. Капітальний ремонт харчоблоків</t>
  </si>
  <si>
    <t xml:space="preserve">1.3. Капітальний ремонт покрівлі </t>
  </si>
  <si>
    <t>1.4. Капітальний ремонт інженерних мереж</t>
  </si>
  <si>
    <t>1.5. Капітальний ремонт асфальтового покриття, улаштування тротуарної плитки</t>
  </si>
  <si>
    <t>К1.6. Капітальний ремонт обладнання пристроїв захисту від прямих попадань блискавки і вторинних її проявів</t>
  </si>
  <si>
    <t>1.7. Оснащення закладів дошкільної освіти пожежною сигналізацією</t>
  </si>
  <si>
    <t xml:space="preserve">1.1. Забезпечення рівного доступу до якісної освіти учнів закладів загальної середньої освіти </t>
  </si>
  <si>
    <t>Завдання 1. Розвиток дошкільної освіти</t>
  </si>
  <si>
    <t>Завдання 1. Розвиток загальної середньої освіти</t>
  </si>
  <si>
    <r>
      <t xml:space="preserve">1.3. </t>
    </r>
    <r>
      <rPr>
        <sz val="10"/>
        <color indexed="8"/>
        <rFont val="Times New Roman"/>
        <family val="1"/>
      </rPr>
      <t>Організація якісного та безпечного харчування учнів закладів загальної середньої освіти, дошкільних та шкільних підрозділів НВК, дошкільних підрозділів початкових шкіл</t>
    </r>
  </si>
  <si>
    <t>1.8. Реконструкція, реставрація, нове будівництво та капітальний ремонт підвальних приміщень з улаштуванням захисних споруд цивільного захисту в закладах освіти Сумської МТГ</t>
  </si>
  <si>
    <t>перерозподіл видатків між заходами підпрограми, виділення додаткових коштів відповідно до рішення Сумської міської ради  "Про внесення змін до пішення Сумської міської ради від 14 грудня 202 року №3309-МР "Про бюджет Сумської міської територіальної громади на 2023 рік" в частині виділення коштів на проведення капітальних ремонтів підвальних приміщень закладів дошкільної та загальної середньої освіти з метою використання їх як найпростіші укриття, благодійна допомога тайванського народу на проведення капітальних ремонтів підвальнихприміщень з метою використання їх як найпростіші укриття ЗОШ № 22, виділення коштів управлінню капітального будівництва та дорожнього господарства для реконструкції, будівництва споруд цивільного захисту</t>
  </si>
  <si>
    <t>зменшення обсягу освітньої субвенції відповідпо до Закону України "Про державний бюджет на 2023 рік"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</si>
</sst>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0.0000"/>
    <numFmt numFmtId="197" formatCode="0.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0"/>
      <name val="Times New Roman"/>
      <family val="1"/>
    </font>
    <font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94" fontId="63" fillId="33" borderId="10" xfId="0" applyNumberFormat="1" applyFont="1" applyFill="1" applyBorder="1" applyAlignment="1">
      <alignment horizontal="center" vertical="center" wrapText="1"/>
    </xf>
    <xf numFmtId="194" fontId="64" fillId="33" borderId="10" xfId="0" applyNumberFormat="1" applyFont="1" applyFill="1" applyBorder="1" applyAlignment="1">
      <alignment horizontal="center" vertical="center"/>
    </xf>
    <xf numFmtId="194" fontId="63" fillId="33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1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70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8" fillId="0" borderId="18" xfId="0" applyFont="1" applyBorder="1" applyAlignment="1">
      <alignment vertical="center" wrapText="1"/>
    </xf>
    <xf numFmtId="194" fontId="63" fillId="33" borderId="18" xfId="0" applyNumberFormat="1" applyFont="1" applyFill="1" applyBorder="1" applyAlignment="1">
      <alignment horizontal="center" vertical="center" wrapText="1"/>
    </xf>
    <xf numFmtId="194" fontId="64" fillId="33" borderId="18" xfId="0" applyNumberFormat="1" applyFont="1" applyFill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6" fillId="33" borderId="18" xfId="0" applyFont="1" applyFill="1" applyBorder="1" applyAlignment="1">
      <alignment vertical="center" wrapText="1"/>
    </xf>
    <xf numFmtId="0" fontId="64" fillId="0" borderId="19" xfId="0" applyFont="1" applyBorder="1" applyAlignment="1">
      <alignment/>
    </xf>
    <xf numFmtId="0" fontId="66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/>
    </xf>
    <xf numFmtId="0" fontId="76" fillId="33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/>
    </xf>
    <xf numFmtId="194" fontId="76" fillId="0" borderId="10" xfId="0" applyNumberFormat="1" applyFont="1" applyBorder="1" applyAlignment="1">
      <alignment horizontal="center" vertical="center"/>
    </xf>
    <xf numFmtId="194" fontId="81" fillId="0" borderId="10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2" fontId="63" fillId="0" borderId="0" xfId="0" applyNumberFormat="1" applyFont="1" applyBorder="1" applyAlignment="1">
      <alignment vertical="center"/>
    </xf>
    <xf numFmtId="194" fontId="63" fillId="0" borderId="0" xfId="0" applyNumberFormat="1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2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63" fillId="0" borderId="10" xfId="0" applyFont="1" applyBorder="1" applyAlignment="1">
      <alignment horizontal="left" vertical="center" wrapText="1"/>
    </xf>
    <xf numFmtId="0" fontId="70" fillId="0" borderId="12" xfId="0" applyFont="1" applyBorder="1" applyAlignment="1">
      <alignment vertical="center" wrapText="1"/>
    </xf>
    <xf numFmtId="0" fontId="77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76" fillId="0" borderId="1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wrapText="1"/>
    </xf>
    <xf numFmtId="2" fontId="76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wrapText="1"/>
    </xf>
    <xf numFmtId="194" fontId="76" fillId="0" borderId="18" xfId="0" applyNumberFormat="1" applyFont="1" applyBorder="1" applyAlignment="1">
      <alignment horizontal="center" vertical="center"/>
    </xf>
    <xf numFmtId="2" fontId="76" fillId="0" borderId="18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194" fontId="76" fillId="33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72" fillId="33" borderId="10" xfId="0" applyFont="1" applyFill="1" applyBorder="1" applyAlignment="1">
      <alignment wrapText="1"/>
    </xf>
    <xf numFmtId="0" fontId="7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94" fontId="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72" fillId="0" borderId="18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/>
    </xf>
    <xf numFmtId="0" fontId="86" fillId="0" borderId="18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center" wrapText="1"/>
    </xf>
    <xf numFmtId="0" fontId="86" fillId="0" borderId="20" xfId="0" applyFont="1" applyBorder="1" applyAlignment="1">
      <alignment horizontal="left" vertical="center" wrapText="1"/>
    </xf>
    <xf numFmtId="0" fontId="66" fillId="33" borderId="18" xfId="0" applyFont="1" applyFill="1" applyBorder="1" applyAlignment="1">
      <alignment horizontal="left" vertical="center" wrapText="1"/>
    </xf>
    <xf numFmtId="0" fontId="66" fillId="33" borderId="19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4" fillId="0" borderId="19" xfId="0" applyFont="1" applyBorder="1" applyAlignment="1">
      <alignment horizontal="center"/>
    </xf>
    <xf numFmtId="0" fontId="72" fillId="0" borderId="18" xfId="0" applyFont="1" applyBorder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70" zoomScaleNormal="70" zoomScalePageLayoutView="0" workbookViewId="0" topLeftCell="A1">
      <selection activeCell="H52" sqref="H52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33.57421875" style="0" customWidth="1"/>
    <col min="4" max="4" width="34.57421875" style="0" customWidth="1"/>
    <col min="5" max="5" width="15.140625" style="0" customWidth="1"/>
    <col min="6" max="6" width="13.00390625" style="0" customWidth="1"/>
    <col min="7" max="7" width="14.28125" style="0" customWidth="1"/>
    <col min="8" max="8" width="101.421875" style="0" customWidth="1"/>
    <col min="9" max="9" width="10.57421875" style="0" customWidth="1"/>
    <col min="10" max="10" width="10.7109375" style="0" customWidth="1"/>
    <col min="11" max="11" width="11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48.75" customHeight="1">
      <c r="A2" s="179" t="s">
        <v>37</v>
      </c>
      <c r="B2" s="179"/>
      <c r="C2" s="179"/>
      <c r="D2" s="179"/>
      <c r="E2" s="179"/>
      <c r="F2" s="179"/>
      <c r="G2" s="179"/>
      <c r="H2" s="179"/>
    </row>
    <row r="3" spans="1:8" ht="18.75">
      <c r="A3" s="197" t="s">
        <v>1</v>
      </c>
      <c r="B3" s="182" t="s">
        <v>3</v>
      </c>
      <c r="C3" s="187" t="s">
        <v>4</v>
      </c>
      <c r="D3" s="182" t="s">
        <v>5</v>
      </c>
      <c r="E3" s="183">
        <v>2023</v>
      </c>
      <c r="F3" s="183"/>
      <c r="G3" s="183"/>
      <c r="H3" s="181" t="s">
        <v>2</v>
      </c>
    </row>
    <row r="4" spans="1:13" ht="129" customHeight="1">
      <c r="A4" s="197"/>
      <c r="B4" s="182"/>
      <c r="C4" s="187"/>
      <c r="D4" s="182"/>
      <c r="E4" s="78">
        <v>44927</v>
      </c>
      <c r="F4" s="79" t="s">
        <v>6</v>
      </c>
      <c r="G4" s="79" t="s">
        <v>0</v>
      </c>
      <c r="H4" s="181"/>
      <c r="I4" s="1"/>
      <c r="J4" s="1"/>
      <c r="K4" s="1"/>
      <c r="L4" s="1"/>
      <c r="M4" s="1"/>
    </row>
    <row r="5" spans="1:13" ht="17.25" customHeight="1">
      <c r="A5" s="198"/>
      <c r="B5" s="167" t="s">
        <v>10</v>
      </c>
      <c r="C5" s="167"/>
      <c r="D5" s="167"/>
      <c r="E5" s="167"/>
      <c r="F5" s="167"/>
      <c r="G5" s="167"/>
      <c r="H5" s="167"/>
      <c r="I5" s="1"/>
      <c r="J5" s="1"/>
      <c r="K5" s="1"/>
      <c r="L5" s="1"/>
      <c r="M5" s="1"/>
    </row>
    <row r="6" spans="1:13" ht="39.75" customHeight="1" hidden="1">
      <c r="A6" s="199"/>
      <c r="B6" s="168" t="s">
        <v>76</v>
      </c>
      <c r="C6" s="184" t="s">
        <v>40</v>
      </c>
      <c r="D6" s="75" t="s">
        <v>18</v>
      </c>
      <c r="E6" s="76"/>
      <c r="F6" s="76">
        <f>G6-E6</f>
        <v>0</v>
      </c>
      <c r="G6" s="77"/>
      <c r="H6" s="38"/>
      <c r="I6" s="1"/>
      <c r="J6" s="1"/>
      <c r="K6" s="1"/>
      <c r="L6" s="1"/>
      <c r="M6" s="1"/>
    </row>
    <row r="7" spans="1:13" ht="39.75" customHeight="1" hidden="1">
      <c r="A7" s="199"/>
      <c r="B7" s="169"/>
      <c r="C7" s="185"/>
      <c r="D7" s="75" t="s">
        <v>25</v>
      </c>
      <c r="E7" s="76"/>
      <c r="F7" s="76">
        <f>G7-E7</f>
        <v>0</v>
      </c>
      <c r="G7" s="77"/>
      <c r="H7" s="38"/>
      <c r="I7" s="1"/>
      <c r="J7" s="1"/>
      <c r="K7" s="1"/>
      <c r="L7" s="1"/>
      <c r="M7" s="1"/>
    </row>
    <row r="8" spans="1:13" ht="39.75" customHeight="1">
      <c r="A8" s="199"/>
      <c r="B8" s="168" t="s">
        <v>11</v>
      </c>
      <c r="C8" s="186" t="s">
        <v>26</v>
      </c>
      <c r="D8" s="80" t="s">
        <v>18</v>
      </c>
      <c r="E8" s="3">
        <v>64602</v>
      </c>
      <c r="F8" s="3">
        <v>-4700</v>
      </c>
      <c r="G8" s="77">
        <f>E8+F8</f>
        <v>59902</v>
      </c>
      <c r="H8" s="38" t="s">
        <v>41</v>
      </c>
      <c r="I8" s="1"/>
      <c r="J8" s="1"/>
      <c r="K8" s="1"/>
      <c r="L8" s="1"/>
      <c r="M8" s="1"/>
    </row>
    <row r="9" spans="1:13" ht="39.75" customHeight="1">
      <c r="A9" s="200"/>
      <c r="B9" s="169"/>
      <c r="C9" s="186"/>
      <c r="D9" s="80" t="s">
        <v>25</v>
      </c>
      <c r="E9" s="3">
        <v>1300</v>
      </c>
      <c r="F9" s="3">
        <f>G9-E9</f>
        <v>4700</v>
      </c>
      <c r="G9" s="4">
        <v>6000</v>
      </c>
      <c r="H9" s="38" t="s">
        <v>42</v>
      </c>
      <c r="I9" s="1"/>
      <c r="J9" s="1"/>
      <c r="K9" s="1"/>
      <c r="L9" s="1"/>
      <c r="M9" s="1"/>
    </row>
    <row r="10" spans="1:13" ht="21" customHeight="1">
      <c r="A10" s="180" t="s">
        <v>9</v>
      </c>
      <c r="B10" s="180"/>
      <c r="C10" s="180"/>
      <c r="D10" s="180"/>
      <c r="E10" s="180"/>
      <c r="F10" s="180"/>
      <c r="G10" s="180"/>
      <c r="H10" s="180"/>
      <c r="I10" s="1"/>
      <c r="J10" s="1"/>
      <c r="K10" s="1"/>
      <c r="L10" s="1"/>
      <c r="M10" s="1"/>
    </row>
    <row r="11" spans="1:13" ht="78" customHeight="1" hidden="1">
      <c r="A11" s="158"/>
      <c r="B11" s="161" t="s">
        <v>77</v>
      </c>
      <c r="C11" s="157" t="s">
        <v>75</v>
      </c>
      <c r="D11" s="130" t="s">
        <v>51</v>
      </c>
      <c r="E11" s="159">
        <v>559239.1</v>
      </c>
      <c r="F11" s="159">
        <v>-22079.6</v>
      </c>
      <c r="G11" s="159">
        <f>E11+F11</f>
        <v>537159.5</v>
      </c>
      <c r="H11" s="166" t="s">
        <v>81</v>
      </c>
      <c r="I11" s="1"/>
      <c r="J11" s="1"/>
      <c r="K11" s="1"/>
      <c r="L11" s="1"/>
      <c r="M11" s="1"/>
    </row>
    <row r="12" spans="1:13" ht="78" customHeight="1" hidden="1">
      <c r="A12" s="160"/>
      <c r="B12" s="161" t="s">
        <v>77</v>
      </c>
      <c r="C12" s="162" t="s">
        <v>78</v>
      </c>
      <c r="D12" s="80" t="s">
        <v>25</v>
      </c>
      <c r="E12" s="159"/>
      <c r="F12" s="159"/>
      <c r="G12" s="159"/>
      <c r="H12" s="160"/>
      <c r="I12" s="1"/>
      <c r="J12" s="1"/>
      <c r="K12" s="1"/>
      <c r="L12" s="1"/>
      <c r="M12" s="1"/>
    </row>
    <row r="13" spans="1:13" ht="47.25" customHeight="1">
      <c r="A13" s="158"/>
      <c r="B13" s="177" t="s">
        <v>7</v>
      </c>
      <c r="C13" s="186" t="s">
        <v>27</v>
      </c>
      <c r="D13" s="136" t="s">
        <v>18</v>
      </c>
      <c r="E13" s="5">
        <v>98840.8</v>
      </c>
      <c r="F13" s="3">
        <f>G13-E13</f>
        <v>-19841.40000000001</v>
      </c>
      <c r="G13" s="4">
        <v>78999.4</v>
      </c>
      <c r="H13" s="38" t="s">
        <v>41</v>
      </c>
      <c r="I13" s="1"/>
      <c r="J13" s="1"/>
      <c r="K13" s="1"/>
      <c r="L13" s="1"/>
      <c r="M13" s="1"/>
    </row>
    <row r="14" spans="1:13" ht="47.25" customHeight="1">
      <c r="A14" s="158"/>
      <c r="B14" s="177"/>
      <c r="C14" s="186"/>
      <c r="D14" s="80" t="s">
        <v>25</v>
      </c>
      <c r="E14" s="5">
        <v>1500</v>
      </c>
      <c r="F14" s="3">
        <f>G14-E14</f>
        <v>33500</v>
      </c>
      <c r="G14" s="4">
        <v>35000</v>
      </c>
      <c r="H14" s="38" t="s">
        <v>43</v>
      </c>
      <c r="I14" s="1"/>
      <c r="J14" s="1"/>
      <c r="K14" s="1"/>
      <c r="L14" s="1"/>
      <c r="M14" s="1"/>
    </row>
    <row r="15" spans="1:8" ht="18.75">
      <c r="A15" s="174" t="s">
        <v>44</v>
      </c>
      <c r="B15" s="174"/>
      <c r="C15" s="174"/>
      <c r="D15" s="174"/>
      <c r="E15" s="174"/>
      <c r="F15" s="174"/>
      <c r="G15" s="174"/>
      <c r="H15" s="174"/>
    </row>
    <row r="16" spans="1:8" ht="42" customHeight="1">
      <c r="A16" s="139"/>
      <c r="B16" s="188" t="s">
        <v>8</v>
      </c>
      <c r="C16" s="144" t="s">
        <v>49</v>
      </c>
      <c r="D16" s="146" t="s">
        <v>51</v>
      </c>
      <c r="E16" s="138">
        <v>18627.5</v>
      </c>
      <c r="F16" s="138">
        <v>-10</v>
      </c>
      <c r="G16" s="135">
        <f aca="true" t="shared" si="0" ref="G16:G21">E16+F16</f>
        <v>18617.5</v>
      </c>
      <c r="H16" s="38" t="s">
        <v>45</v>
      </c>
    </row>
    <row r="17" spans="1:8" ht="51.75" customHeight="1">
      <c r="A17" s="206"/>
      <c r="B17" s="189"/>
      <c r="C17" s="202" t="s">
        <v>12</v>
      </c>
      <c r="D17" s="136" t="s">
        <v>18</v>
      </c>
      <c r="E17" s="111">
        <v>3689.5</v>
      </c>
      <c r="F17" s="111">
        <v>-400</v>
      </c>
      <c r="G17" s="112">
        <f t="shared" si="0"/>
        <v>3289.5</v>
      </c>
      <c r="H17" s="38" t="s">
        <v>41</v>
      </c>
    </row>
    <row r="18" spans="1:8" ht="51.75" customHeight="1">
      <c r="A18" s="206"/>
      <c r="B18" s="190"/>
      <c r="C18" s="203"/>
      <c r="D18" s="80" t="s">
        <v>25</v>
      </c>
      <c r="E18" s="113">
        <v>50</v>
      </c>
      <c r="F18" s="111">
        <v>400</v>
      </c>
      <c r="G18" s="114">
        <f t="shared" si="0"/>
        <v>450</v>
      </c>
      <c r="H18" s="38" t="s">
        <v>43</v>
      </c>
    </row>
    <row r="19" spans="1:8" ht="51.75" customHeight="1">
      <c r="A19" s="139"/>
      <c r="B19" s="191" t="s">
        <v>46</v>
      </c>
      <c r="C19" s="144" t="s">
        <v>50</v>
      </c>
      <c r="D19" s="146" t="s">
        <v>51</v>
      </c>
      <c r="E19" s="113">
        <v>1295.9</v>
      </c>
      <c r="F19" s="111">
        <v>10</v>
      </c>
      <c r="G19" s="114">
        <f t="shared" si="0"/>
        <v>1305.9</v>
      </c>
      <c r="H19" s="38" t="s">
        <v>45</v>
      </c>
    </row>
    <row r="20" spans="1:8" ht="50.25" customHeight="1">
      <c r="A20" s="139"/>
      <c r="B20" s="192"/>
      <c r="C20" s="175" t="s">
        <v>47</v>
      </c>
      <c r="D20" s="136" t="s">
        <v>18</v>
      </c>
      <c r="E20" s="113">
        <v>1799.6</v>
      </c>
      <c r="F20" s="111">
        <v>-100</v>
      </c>
      <c r="G20" s="112">
        <f t="shared" si="0"/>
        <v>1699.6</v>
      </c>
      <c r="H20" s="38" t="s">
        <v>41</v>
      </c>
    </row>
    <row r="21" spans="1:8" ht="50.25" customHeight="1">
      <c r="A21" s="139"/>
      <c r="B21" s="193"/>
      <c r="C21" s="176"/>
      <c r="D21" s="80" t="s">
        <v>25</v>
      </c>
      <c r="E21" s="113">
        <v>0</v>
      </c>
      <c r="F21" s="111">
        <v>100</v>
      </c>
      <c r="G21" s="114">
        <f t="shared" si="0"/>
        <v>100</v>
      </c>
      <c r="H21" s="38" t="s">
        <v>43</v>
      </c>
    </row>
    <row r="22" spans="1:8" ht="19.5" customHeight="1">
      <c r="A22" s="174" t="s">
        <v>48</v>
      </c>
      <c r="B22" s="174"/>
      <c r="C22" s="174"/>
      <c r="D22" s="174"/>
      <c r="E22" s="174"/>
      <c r="F22" s="174"/>
      <c r="G22" s="174"/>
      <c r="H22" s="174"/>
    </row>
    <row r="23" spans="1:8" ht="51.75" customHeight="1">
      <c r="A23" s="108"/>
      <c r="B23" s="177" t="s">
        <v>32</v>
      </c>
      <c r="C23" s="142" t="s">
        <v>35</v>
      </c>
      <c r="D23" s="109" t="s">
        <v>18</v>
      </c>
      <c r="E23" s="110">
        <v>38918.2</v>
      </c>
      <c r="F23" s="110">
        <v>-1000</v>
      </c>
      <c r="G23" s="110">
        <f>E23+F23</f>
        <v>37918.2</v>
      </c>
      <c r="H23" s="38" t="s">
        <v>59</v>
      </c>
    </row>
    <row r="24" spans="1:8" ht="30" customHeight="1">
      <c r="A24" s="108"/>
      <c r="B24" s="177"/>
      <c r="C24" s="201" t="s">
        <v>33</v>
      </c>
      <c r="D24" s="109" t="s">
        <v>18</v>
      </c>
      <c r="E24" s="110">
        <v>5980.3</v>
      </c>
      <c r="F24" s="143">
        <v>600</v>
      </c>
      <c r="G24" s="110">
        <f>E24+F24</f>
        <v>6580.3</v>
      </c>
      <c r="H24" s="38" t="s">
        <v>45</v>
      </c>
    </row>
    <row r="25" spans="1:8" ht="51.75" customHeight="1">
      <c r="A25" s="82"/>
      <c r="B25" s="178"/>
      <c r="C25" s="202"/>
      <c r="D25" s="137" t="s">
        <v>25</v>
      </c>
      <c r="E25" s="147">
        <v>100</v>
      </c>
      <c r="F25" s="147">
        <v>400</v>
      </c>
      <c r="G25" s="148">
        <f>E25+F25</f>
        <v>500</v>
      </c>
      <c r="H25" s="81" t="s">
        <v>43</v>
      </c>
    </row>
    <row r="26" spans="1:8" ht="19.5" customHeight="1">
      <c r="A26" s="194" t="s">
        <v>52</v>
      </c>
      <c r="B26" s="194"/>
      <c r="C26" s="194"/>
      <c r="D26" s="194"/>
      <c r="E26" s="194"/>
      <c r="F26" s="194"/>
      <c r="G26" s="194"/>
      <c r="H26" s="194"/>
    </row>
    <row r="27" spans="1:8" ht="33" customHeight="1">
      <c r="A27" s="141"/>
      <c r="B27" s="191" t="s">
        <v>53</v>
      </c>
      <c r="C27" s="151" t="s">
        <v>57</v>
      </c>
      <c r="D27" s="109" t="s">
        <v>18</v>
      </c>
      <c r="E27" s="150">
        <v>4283.5</v>
      </c>
      <c r="F27" s="150">
        <v>-558</v>
      </c>
      <c r="G27" s="150">
        <f>E27+F27</f>
        <v>3725.5</v>
      </c>
      <c r="H27" s="38" t="s">
        <v>58</v>
      </c>
    </row>
    <row r="28" spans="1:8" ht="30" customHeight="1">
      <c r="A28" s="195"/>
      <c r="B28" s="192"/>
      <c r="C28" s="175" t="s">
        <v>54</v>
      </c>
      <c r="D28" s="109" t="s">
        <v>18</v>
      </c>
      <c r="E28" s="111">
        <v>839</v>
      </c>
      <c r="F28" s="111">
        <f>G28-E28</f>
        <v>448</v>
      </c>
      <c r="G28" s="112">
        <v>1287</v>
      </c>
      <c r="H28" s="38" t="s">
        <v>45</v>
      </c>
    </row>
    <row r="29" spans="1:8" ht="30" customHeight="1">
      <c r="A29" s="196"/>
      <c r="B29" s="193"/>
      <c r="C29" s="176"/>
      <c r="D29" s="137" t="s">
        <v>25</v>
      </c>
      <c r="E29" s="111">
        <v>100</v>
      </c>
      <c r="F29" s="111">
        <v>100</v>
      </c>
      <c r="G29" s="112">
        <f>E29+F29</f>
        <v>200</v>
      </c>
      <c r="H29" s="81" t="s">
        <v>43</v>
      </c>
    </row>
    <row r="30" spans="1:8" ht="30" customHeight="1">
      <c r="A30" s="149"/>
      <c r="B30" s="191" t="s">
        <v>55</v>
      </c>
      <c r="C30" s="175" t="s">
        <v>56</v>
      </c>
      <c r="D30" s="109" t="s">
        <v>18</v>
      </c>
      <c r="E30" s="111">
        <v>3195.3</v>
      </c>
      <c r="F30" s="111">
        <v>-100</v>
      </c>
      <c r="G30" s="150">
        <f>E30+F30</f>
        <v>3095.3</v>
      </c>
      <c r="H30" s="38" t="s">
        <v>41</v>
      </c>
    </row>
    <row r="31" spans="1:8" ht="43.5" customHeight="1">
      <c r="A31" s="149"/>
      <c r="B31" s="193"/>
      <c r="C31" s="176"/>
      <c r="D31" s="137" t="s">
        <v>25</v>
      </c>
      <c r="E31" s="111">
        <v>30</v>
      </c>
      <c r="F31" s="111">
        <v>100</v>
      </c>
      <c r="G31" s="150">
        <f>E31+F31</f>
        <v>130</v>
      </c>
      <c r="H31" s="81" t="s">
        <v>43</v>
      </c>
    </row>
    <row r="32" spans="1:8" ht="22.5" customHeight="1">
      <c r="A32" s="170" t="s">
        <v>60</v>
      </c>
      <c r="B32" s="171"/>
      <c r="C32" s="171"/>
      <c r="D32" s="171"/>
      <c r="E32" s="171"/>
      <c r="F32" s="171"/>
      <c r="G32" s="171"/>
      <c r="H32" s="172"/>
    </row>
    <row r="33" spans="1:8" ht="45.75" customHeight="1">
      <c r="A33" s="149"/>
      <c r="B33" s="188" t="s">
        <v>61</v>
      </c>
      <c r="C33" s="144" t="s">
        <v>36</v>
      </c>
      <c r="D33" s="109" t="s">
        <v>18</v>
      </c>
      <c r="E33" s="111">
        <v>417.6</v>
      </c>
      <c r="F33" s="111">
        <v>-6.2</v>
      </c>
      <c r="G33" s="112">
        <f>E33+F33</f>
        <v>411.40000000000003</v>
      </c>
      <c r="H33" s="38" t="s">
        <v>64</v>
      </c>
    </row>
    <row r="34" spans="1:8" ht="36" customHeight="1">
      <c r="A34" s="149"/>
      <c r="B34" s="189"/>
      <c r="C34" s="207" t="s">
        <v>62</v>
      </c>
      <c r="D34" s="109" t="s">
        <v>18</v>
      </c>
      <c r="E34" s="111">
        <v>141.8</v>
      </c>
      <c r="F34" s="111">
        <f>G34-E34</f>
        <v>6.199999999999989</v>
      </c>
      <c r="G34" s="112">
        <v>148</v>
      </c>
      <c r="H34" s="38" t="s">
        <v>64</v>
      </c>
    </row>
    <row r="35" spans="1:8" ht="44.25" customHeight="1">
      <c r="A35" s="149"/>
      <c r="B35" s="189"/>
      <c r="C35" s="208"/>
      <c r="D35" s="137" t="s">
        <v>25</v>
      </c>
      <c r="E35" s="111">
        <v>0</v>
      </c>
      <c r="F35" s="111">
        <v>30</v>
      </c>
      <c r="G35" s="112">
        <v>30</v>
      </c>
      <c r="H35" s="38" t="s">
        <v>65</v>
      </c>
    </row>
    <row r="36" spans="1:8" ht="42.75" customHeight="1">
      <c r="A36" s="149"/>
      <c r="B36" s="190"/>
      <c r="C36" s="144" t="s">
        <v>63</v>
      </c>
      <c r="D36" s="137" t="s">
        <v>25</v>
      </c>
      <c r="E36" s="111">
        <v>30</v>
      </c>
      <c r="F36" s="111">
        <v>20</v>
      </c>
      <c r="G36" s="112">
        <f>E36+F36</f>
        <v>50</v>
      </c>
      <c r="H36" s="38" t="s">
        <v>65</v>
      </c>
    </row>
    <row r="37" spans="1:8" ht="21.75" customHeight="1">
      <c r="A37" s="170" t="s">
        <v>66</v>
      </c>
      <c r="B37" s="171"/>
      <c r="C37" s="171"/>
      <c r="D37" s="171"/>
      <c r="E37" s="171"/>
      <c r="F37" s="171"/>
      <c r="G37" s="171"/>
      <c r="H37" s="172"/>
    </row>
    <row r="38" spans="1:8" ht="31.5" customHeight="1">
      <c r="A38" s="149"/>
      <c r="B38" s="205" t="s">
        <v>67</v>
      </c>
      <c r="C38" s="145" t="s">
        <v>68</v>
      </c>
      <c r="D38" s="140" t="s">
        <v>25</v>
      </c>
      <c r="E38" s="152">
        <v>5300</v>
      </c>
      <c r="F38" s="153">
        <f>70700+11000</f>
        <v>81700</v>
      </c>
      <c r="G38" s="154">
        <f aca="true" t="shared" si="1" ref="G38:G45">E38+F38</f>
        <v>87000</v>
      </c>
      <c r="H38" s="204" t="s">
        <v>80</v>
      </c>
    </row>
    <row r="39" spans="1:8" ht="31.5" customHeight="1">
      <c r="A39" s="149"/>
      <c r="B39" s="205"/>
      <c r="C39" s="145" t="s">
        <v>69</v>
      </c>
      <c r="D39" s="140" t="s">
        <v>25</v>
      </c>
      <c r="E39" s="152">
        <v>1800</v>
      </c>
      <c r="F39" s="143">
        <v>-1600</v>
      </c>
      <c r="G39" s="154">
        <f t="shared" si="1"/>
        <v>200</v>
      </c>
      <c r="H39" s="204"/>
    </row>
    <row r="40" spans="1:8" ht="31.5" customHeight="1">
      <c r="A40" s="149"/>
      <c r="B40" s="205"/>
      <c r="C40" s="145" t="s">
        <v>70</v>
      </c>
      <c r="D40" s="140" t="s">
        <v>25</v>
      </c>
      <c r="E40" s="152">
        <v>1500</v>
      </c>
      <c r="F40" s="143">
        <v>-1500</v>
      </c>
      <c r="G40" s="154">
        <f t="shared" si="1"/>
        <v>0</v>
      </c>
      <c r="H40" s="204"/>
    </row>
    <row r="41" spans="1:8" ht="31.5" customHeight="1">
      <c r="A41" s="149"/>
      <c r="B41" s="205"/>
      <c r="C41" s="145" t="s">
        <v>71</v>
      </c>
      <c r="D41" s="140" t="s">
        <v>25</v>
      </c>
      <c r="E41" s="152">
        <v>2554.3</v>
      </c>
      <c r="F41" s="143">
        <v>-2554.3</v>
      </c>
      <c r="G41" s="154">
        <f t="shared" si="1"/>
        <v>0</v>
      </c>
      <c r="H41" s="204"/>
    </row>
    <row r="42" spans="1:8" ht="44.25" customHeight="1">
      <c r="A42" s="149"/>
      <c r="B42" s="205"/>
      <c r="C42" s="145" t="s">
        <v>72</v>
      </c>
      <c r="D42" s="140" t="s">
        <v>25</v>
      </c>
      <c r="E42" s="152">
        <v>3100</v>
      </c>
      <c r="F42" s="143">
        <v>-3100</v>
      </c>
      <c r="G42" s="154">
        <f t="shared" si="1"/>
        <v>0</v>
      </c>
      <c r="H42" s="204"/>
    </row>
    <row r="43" spans="1:9" ht="44.25" customHeight="1">
      <c r="A43" s="149"/>
      <c r="B43" s="205"/>
      <c r="C43" s="145" t="s">
        <v>73</v>
      </c>
      <c r="D43" s="140" t="s">
        <v>25</v>
      </c>
      <c r="E43" s="152">
        <v>600</v>
      </c>
      <c r="F43" s="143">
        <v>-600</v>
      </c>
      <c r="G43" s="154">
        <f t="shared" si="1"/>
        <v>0</v>
      </c>
      <c r="H43" s="204"/>
      <c r="I43" s="156"/>
    </row>
    <row r="44" spans="1:9" ht="44.25" customHeight="1">
      <c r="A44" s="149"/>
      <c r="B44" s="205"/>
      <c r="C44" s="144" t="s">
        <v>74</v>
      </c>
      <c r="D44" s="140" t="s">
        <v>25</v>
      </c>
      <c r="E44" s="152">
        <v>5200</v>
      </c>
      <c r="F44" s="155">
        <v>-5200</v>
      </c>
      <c r="G44" s="154">
        <f t="shared" si="1"/>
        <v>0</v>
      </c>
      <c r="H44" s="204"/>
      <c r="I44" s="156"/>
    </row>
    <row r="45" spans="1:9" ht="81" customHeight="1">
      <c r="A45" s="115"/>
      <c r="B45" s="205"/>
      <c r="C45" s="164" t="s">
        <v>79</v>
      </c>
      <c r="D45" s="163" t="s">
        <v>25</v>
      </c>
      <c r="E45" s="111">
        <v>0</v>
      </c>
      <c r="F45" s="165">
        <v>57080.3</v>
      </c>
      <c r="G45" s="154">
        <f t="shared" si="1"/>
        <v>57080.3</v>
      </c>
      <c r="H45" s="204"/>
      <c r="I45" s="156"/>
    </row>
    <row r="46" spans="1:8" ht="18.75">
      <c r="A46" s="117"/>
      <c r="B46" s="116"/>
      <c r="C46" s="118"/>
      <c r="D46" s="116"/>
      <c r="E46" s="119"/>
      <c r="F46" s="120"/>
      <c r="G46" s="121"/>
      <c r="H46" s="122"/>
    </row>
    <row r="47" spans="1:8" ht="18.75">
      <c r="A47" s="117"/>
      <c r="B47" s="116"/>
      <c r="C47" s="118"/>
      <c r="D47" s="116"/>
      <c r="E47" s="119"/>
      <c r="F47" s="120"/>
      <c r="G47" s="121"/>
      <c r="H47" s="122"/>
    </row>
    <row r="48" spans="1:8" ht="18.75">
      <c r="A48" s="7"/>
      <c r="B48" s="173" t="s">
        <v>38</v>
      </c>
      <c r="C48" s="173"/>
      <c r="D48" s="173"/>
      <c r="E48" s="126">
        <f>SUM(E38:E38)</f>
        <v>5300</v>
      </c>
      <c r="F48" s="127"/>
      <c r="G48" s="126">
        <f>SUM(G38:G38)</f>
        <v>87000</v>
      </c>
      <c r="H48" s="6" t="s">
        <v>39</v>
      </c>
    </row>
    <row r="49" spans="5:7" ht="15">
      <c r="E49" s="128"/>
      <c r="F49" s="128"/>
      <c r="G49" s="128"/>
    </row>
    <row r="50" spans="5:7" ht="15">
      <c r="E50" s="128"/>
      <c r="F50" s="128"/>
      <c r="G50" s="129">
        <f>E48-G48</f>
        <v>-81700</v>
      </c>
    </row>
    <row r="51" spans="5:7" ht="15">
      <c r="E51" s="128"/>
      <c r="F51" s="128"/>
      <c r="G51" s="128"/>
    </row>
  </sheetData>
  <sheetProtection/>
  <mergeCells count="38">
    <mergeCell ref="H38:H45"/>
    <mergeCell ref="B38:B45"/>
    <mergeCell ref="C28:C29"/>
    <mergeCell ref="B27:B29"/>
    <mergeCell ref="A17:A18"/>
    <mergeCell ref="A32:H32"/>
    <mergeCell ref="C34:C35"/>
    <mergeCell ref="B33:B36"/>
    <mergeCell ref="B30:B31"/>
    <mergeCell ref="B16:B18"/>
    <mergeCell ref="B19:B21"/>
    <mergeCell ref="A26:H26"/>
    <mergeCell ref="A28:A29"/>
    <mergeCell ref="C13:C14"/>
    <mergeCell ref="A3:A4"/>
    <mergeCell ref="A5:A9"/>
    <mergeCell ref="C24:C25"/>
    <mergeCell ref="C17:C18"/>
    <mergeCell ref="A2:H2"/>
    <mergeCell ref="A10:H10"/>
    <mergeCell ref="H3:H4"/>
    <mergeCell ref="D3:D4"/>
    <mergeCell ref="B13:B14"/>
    <mergeCell ref="B3:B4"/>
    <mergeCell ref="E3:G3"/>
    <mergeCell ref="C6:C7"/>
    <mergeCell ref="C8:C9"/>
    <mergeCell ref="C3:C4"/>
    <mergeCell ref="B5:H5"/>
    <mergeCell ref="B8:B9"/>
    <mergeCell ref="B6:B7"/>
    <mergeCell ref="A37:H37"/>
    <mergeCell ref="B48:D48"/>
    <mergeCell ref="A15:H15"/>
    <mergeCell ref="A22:H22"/>
    <mergeCell ref="C20:C21"/>
    <mergeCell ref="C30:C31"/>
    <mergeCell ref="B23:B2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I20"/>
  <sheetViews>
    <sheetView zoomScalePageLayoutView="0" workbookViewId="0" topLeftCell="A1">
      <selection activeCell="N32" sqref="N32"/>
    </sheetView>
  </sheetViews>
  <sheetFormatPr defaultColWidth="9.140625" defaultRowHeight="15"/>
  <sheetData>
    <row r="2" ht="15.75" thickBot="1"/>
    <row r="3" spans="3:9" ht="15.75" thickBot="1">
      <c r="C3" s="8">
        <v>3956.1</v>
      </c>
      <c r="D3" s="9">
        <v>1179</v>
      </c>
      <c r="E3" s="9">
        <v>1236.4</v>
      </c>
      <c r="F3" s="220">
        <v>1540.7</v>
      </c>
      <c r="G3" s="221"/>
      <c r="H3">
        <f>D3+E3+F3</f>
        <v>3956.1000000000004</v>
      </c>
      <c r="I3">
        <f>C3-H3</f>
        <v>0</v>
      </c>
    </row>
    <row r="4" spans="3:9" ht="15.75" thickBot="1">
      <c r="C4" s="11">
        <v>159.5</v>
      </c>
      <c r="D4" s="15">
        <v>159.5</v>
      </c>
      <c r="E4" s="15"/>
      <c r="F4" s="220"/>
      <c r="G4" s="221"/>
      <c r="H4">
        <f aca="true" t="shared" si="0" ref="H4:H12">D4+E4+F4</f>
        <v>159.5</v>
      </c>
      <c r="I4">
        <f aca="true" t="shared" si="1" ref="I4:I20">C4-H4</f>
        <v>0</v>
      </c>
    </row>
    <row r="5" spans="3:9" ht="15.75" thickBot="1">
      <c r="C5" s="11">
        <v>277.1</v>
      </c>
      <c r="D5" s="15"/>
      <c r="E5" s="15">
        <v>277.1</v>
      </c>
      <c r="F5" s="220"/>
      <c r="G5" s="221"/>
      <c r="H5">
        <f t="shared" si="0"/>
        <v>277.1</v>
      </c>
      <c r="I5">
        <f t="shared" si="1"/>
        <v>0</v>
      </c>
    </row>
    <row r="6" spans="3:9" ht="15.75" thickBot="1">
      <c r="C6" s="11">
        <v>324.8</v>
      </c>
      <c r="D6" s="15"/>
      <c r="E6" s="15"/>
      <c r="F6" s="220">
        <v>324.8</v>
      </c>
      <c r="G6" s="221"/>
      <c r="H6">
        <f t="shared" si="0"/>
        <v>324.8</v>
      </c>
      <c r="I6">
        <f t="shared" si="1"/>
        <v>0</v>
      </c>
    </row>
    <row r="7" spans="3:9" ht="15.75" thickBot="1">
      <c r="C7" s="11">
        <v>160.1</v>
      </c>
      <c r="D7" s="15">
        <v>160.1</v>
      </c>
      <c r="E7" s="15"/>
      <c r="F7" s="220"/>
      <c r="G7" s="221"/>
      <c r="H7">
        <f t="shared" si="0"/>
        <v>160.1</v>
      </c>
      <c r="I7">
        <f t="shared" si="1"/>
        <v>0</v>
      </c>
    </row>
    <row r="8" spans="3:9" ht="15.75" thickBot="1">
      <c r="C8" s="11">
        <v>156</v>
      </c>
      <c r="D8" s="15"/>
      <c r="E8" s="15">
        <v>156</v>
      </c>
      <c r="F8" s="220"/>
      <c r="G8" s="221"/>
      <c r="H8">
        <f t="shared" si="0"/>
        <v>156</v>
      </c>
      <c r="I8">
        <f t="shared" si="1"/>
        <v>0</v>
      </c>
    </row>
    <row r="9" spans="3:9" ht="15.75" thickBot="1">
      <c r="C9" s="11">
        <v>164.6</v>
      </c>
      <c r="D9" s="15"/>
      <c r="E9" s="15"/>
      <c r="F9" s="220">
        <v>164.6</v>
      </c>
      <c r="G9" s="221"/>
      <c r="H9">
        <f t="shared" si="0"/>
        <v>164.6</v>
      </c>
      <c r="I9">
        <f t="shared" si="1"/>
        <v>0</v>
      </c>
    </row>
    <row r="10" spans="3:9" ht="15.75" thickBot="1">
      <c r="C10" s="11">
        <v>30</v>
      </c>
      <c r="D10" s="15">
        <v>30</v>
      </c>
      <c r="E10" s="15"/>
      <c r="F10" s="220"/>
      <c r="G10" s="221"/>
      <c r="H10">
        <f t="shared" si="0"/>
        <v>30</v>
      </c>
      <c r="I10">
        <f t="shared" si="1"/>
        <v>0</v>
      </c>
    </row>
    <row r="11" spans="3:9" ht="15.75" thickBot="1">
      <c r="C11" s="11">
        <v>32</v>
      </c>
      <c r="D11" s="15"/>
      <c r="E11" s="15">
        <v>32</v>
      </c>
      <c r="F11" s="220"/>
      <c r="G11" s="221"/>
      <c r="H11">
        <f t="shared" si="0"/>
        <v>32</v>
      </c>
      <c r="I11">
        <f t="shared" si="1"/>
        <v>0</v>
      </c>
    </row>
    <row r="12" spans="3:9" ht="15.75" thickBot="1">
      <c r="C12" s="11">
        <v>33.8</v>
      </c>
      <c r="D12" s="15"/>
      <c r="E12" s="15"/>
      <c r="F12" s="220">
        <v>33.8</v>
      </c>
      <c r="G12" s="221"/>
      <c r="H12">
        <f t="shared" si="0"/>
        <v>33.8</v>
      </c>
      <c r="I12">
        <f t="shared" si="1"/>
        <v>0</v>
      </c>
    </row>
    <row r="13" spans="3:9" ht="15.75" thickBot="1">
      <c r="C13" s="35">
        <f>5245.9+28.3</f>
        <v>5274.2</v>
      </c>
      <c r="D13" s="36">
        <v>1528.6</v>
      </c>
      <c r="E13" s="222">
        <v>1681.7</v>
      </c>
      <c r="F13" s="223"/>
      <c r="G13" s="36">
        <f>F3+F6+F9+F12</f>
        <v>2063.9</v>
      </c>
      <c r="H13">
        <f aca="true" t="shared" si="2" ref="H13:H19">D13+E13+F13+G13</f>
        <v>5274.200000000001</v>
      </c>
      <c r="I13">
        <f t="shared" si="1"/>
        <v>0</v>
      </c>
    </row>
    <row r="14" spans="3:9" ht="15.75" thickBot="1">
      <c r="C14" s="37">
        <v>3956.1</v>
      </c>
      <c r="D14" s="36">
        <v>1179</v>
      </c>
      <c r="E14" s="222">
        <v>1236.4</v>
      </c>
      <c r="F14" s="223"/>
      <c r="G14" s="36">
        <v>1540.7</v>
      </c>
      <c r="H14">
        <f t="shared" si="2"/>
        <v>3956.1000000000004</v>
      </c>
      <c r="I14">
        <f t="shared" si="1"/>
        <v>0</v>
      </c>
    </row>
    <row r="15" spans="3:9" ht="15.75" thickBot="1">
      <c r="C15" s="24">
        <v>319.6</v>
      </c>
      <c r="D15" s="15">
        <v>319.6</v>
      </c>
      <c r="E15" s="220"/>
      <c r="F15" s="221"/>
      <c r="G15" s="15"/>
      <c r="H15">
        <f t="shared" si="2"/>
        <v>319.6</v>
      </c>
      <c r="I15">
        <f t="shared" si="1"/>
        <v>0</v>
      </c>
    </row>
    <row r="16" spans="3:9" ht="15.75" thickBot="1">
      <c r="C16" s="24">
        <v>433.1</v>
      </c>
      <c r="D16" s="15"/>
      <c r="E16" s="220">
        <v>433.1</v>
      </c>
      <c r="F16" s="221"/>
      <c r="G16" s="15"/>
      <c r="H16">
        <f t="shared" si="2"/>
        <v>433.1</v>
      </c>
      <c r="I16">
        <f t="shared" si="1"/>
        <v>0</v>
      </c>
    </row>
    <row r="17" spans="3:9" ht="15.75" thickBot="1">
      <c r="C17" s="24">
        <f>D17+E17+G17</f>
        <v>489.4</v>
      </c>
      <c r="D17" s="15"/>
      <c r="E17" s="220"/>
      <c r="F17" s="221"/>
      <c r="G17" s="15">
        <f>F6+F9</f>
        <v>489.4</v>
      </c>
      <c r="H17">
        <f t="shared" si="2"/>
        <v>489.4</v>
      </c>
      <c r="I17">
        <f t="shared" si="1"/>
        <v>0</v>
      </c>
    </row>
    <row r="18" spans="3:9" ht="15.75" thickBot="1">
      <c r="C18" s="24">
        <v>30</v>
      </c>
      <c r="D18" s="15">
        <v>30</v>
      </c>
      <c r="E18" s="220"/>
      <c r="F18" s="221"/>
      <c r="G18" s="15"/>
      <c r="H18">
        <f t="shared" si="2"/>
        <v>30</v>
      </c>
      <c r="I18">
        <f t="shared" si="1"/>
        <v>0</v>
      </c>
    </row>
    <row r="19" spans="3:9" ht="15.75" thickBot="1">
      <c r="C19" s="24">
        <v>32</v>
      </c>
      <c r="D19" s="15"/>
      <c r="E19" s="220">
        <v>32</v>
      </c>
      <c r="F19" s="221"/>
      <c r="G19" s="15"/>
      <c r="H19">
        <f t="shared" si="2"/>
        <v>32</v>
      </c>
      <c r="I19">
        <f t="shared" si="1"/>
        <v>0</v>
      </c>
    </row>
    <row r="20" spans="3:9" ht="15.75" thickBot="1">
      <c r="C20" s="24">
        <v>33.8</v>
      </c>
      <c r="D20" s="15"/>
      <c r="E20" s="220"/>
      <c r="F20" s="221"/>
      <c r="G20" s="15">
        <v>33.8</v>
      </c>
      <c r="H20">
        <f>D20+E20+F20+G20</f>
        <v>33.8</v>
      </c>
      <c r="I20">
        <f t="shared" si="1"/>
        <v>0</v>
      </c>
    </row>
  </sheetData>
  <sheetProtection/>
  <mergeCells count="18">
    <mergeCell ref="E15:F15"/>
    <mergeCell ref="E16:F16"/>
    <mergeCell ref="E17:F17"/>
    <mergeCell ref="E18:F18"/>
    <mergeCell ref="E19:F19"/>
    <mergeCell ref="E20:F20"/>
    <mergeCell ref="F9:G9"/>
    <mergeCell ref="F10:G10"/>
    <mergeCell ref="F11:G11"/>
    <mergeCell ref="F12:G12"/>
    <mergeCell ref="E13:F13"/>
    <mergeCell ref="E14:F14"/>
    <mergeCell ref="F3:G3"/>
    <mergeCell ref="F4:G4"/>
    <mergeCell ref="F5:G5"/>
    <mergeCell ref="F6:G6"/>
    <mergeCell ref="F7:G7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16"/>
  <sheetViews>
    <sheetView zoomScalePageLayoutView="0" workbookViewId="0" topLeftCell="A1">
      <selection activeCell="F27" sqref="F27"/>
    </sheetView>
  </sheetViews>
  <sheetFormatPr defaultColWidth="9.140625" defaultRowHeight="15"/>
  <cols>
    <col min="5" max="5" width="10.00390625" style="0" bestFit="1" customWidth="1"/>
  </cols>
  <sheetData>
    <row r="2" ht="15.75" thickBot="1"/>
    <row r="3" spans="3:7" ht="15.75" thickBot="1">
      <c r="C3" s="12">
        <v>1546.5</v>
      </c>
      <c r="D3" s="9">
        <v>1546.5</v>
      </c>
      <c r="E3" s="9"/>
      <c r="F3" s="9"/>
      <c r="G3">
        <f>D3+E3+F3</f>
        <v>1546.5</v>
      </c>
    </row>
    <row r="4" spans="3:7" ht="15.75" thickBot="1">
      <c r="C4" s="24">
        <v>3141.3</v>
      </c>
      <c r="D4" s="15">
        <v>3141.3</v>
      </c>
      <c r="E4" s="15"/>
      <c r="F4" s="15"/>
      <c r="G4">
        <f aca="true" t="shared" si="0" ref="G4:G15">D4+E4+F4</f>
        <v>3141.3</v>
      </c>
    </row>
    <row r="5" spans="3:7" ht="15.75" thickBot="1">
      <c r="C5" s="24">
        <f>D5+E5+F5</f>
        <v>23150</v>
      </c>
      <c r="D5" s="15"/>
      <c r="E5" s="15">
        <f>19422.6+3727.4</f>
        <v>23150</v>
      </c>
      <c r="F5" s="15"/>
      <c r="G5">
        <f t="shared" si="0"/>
        <v>23150</v>
      </c>
    </row>
    <row r="6" spans="3:7" ht="15.75" thickBot="1">
      <c r="C6" s="24">
        <f>D6+E6+F6</f>
        <v>4200</v>
      </c>
      <c r="D6" s="15"/>
      <c r="E6" s="15">
        <f>6002.4-1802.4</f>
        <v>4200</v>
      </c>
      <c r="F6" s="15"/>
      <c r="G6">
        <f t="shared" si="0"/>
        <v>4200</v>
      </c>
    </row>
    <row r="7" spans="3:7" ht="15.75" thickBot="1">
      <c r="C7" s="24">
        <f>D7+E7+F7</f>
        <v>9430</v>
      </c>
      <c r="D7" s="15"/>
      <c r="E7" s="15"/>
      <c r="F7" s="15">
        <v>9430</v>
      </c>
      <c r="G7">
        <f t="shared" si="0"/>
        <v>9430</v>
      </c>
    </row>
    <row r="8" spans="3:7" ht="15.75" thickBot="1">
      <c r="C8" s="24">
        <f aca="true" t="shared" si="1" ref="C8:C15">D8+E8+F8</f>
        <v>2360</v>
      </c>
      <c r="D8" s="209"/>
      <c r="E8" s="209"/>
      <c r="F8" s="209">
        <v>2360</v>
      </c>
      <c r="G8">
        <f t="shared" si="0"/>
        <v>2360</v>
      </c>
    </row>
    <row r="9" spans="3:7" ht="15.75" thickBot="1">
      <c r="C9" s="24">
        <f t="shared" si="1"/>
        <v>0</v>
      </c>
      <c r="D9" s="211"/>
      <c r="E9" s="211"/>
      <c r="F9" s="211"/>
      <c r="G9">
        <f t="shared" si="0"/>
        <v>0</v>
      </c>
    </row>
    <row r="10" spans="3:7" ht="15.75" thickBot="1">
      <c r="C10" s="24">
        <f t="shared" si="1"/>
        <v>3920</v>
      </c>
      <c r="D10" s="209"/>
      <c r="E10" s="209"/>
      <c r="F10" s="209">
        <v>3920</v>
      </c>
      <c r="G10">
        <f t="shared" si="0"/>
        <v>3920</v>
      </c>
    </row>
    <row r="11" spans="3:7" ht="15.75" thickBot="1">
      <c r="C11" s="24">
        <f t="shared" si="1"/>
        <v>0</v>
      </c>
      <c r="D11" s="211"/>
      <c r="E11" s="211"/>
      <c r="F11" s="211"/>
      <c r="G11">
        <f t="shared" si="0"/>
        <v>0</v>
      </c>
    </row>
    <row r="12" spans="3:7" ht="15.75" thickBot="1">
      <c r="C12" s="24">
        <f t="shared" si="1"/>
        <v>1450</v>
      </c>
      <c r="D12" s="209"/>
      <c r="E12" s="209"/>
      <c r="F12" s="209">
        <v>1450</v>
      </c>
      <c r="G12">
        <f t="shared" si="0"/>
        <v>1450</v>
      </c>
    </row>
    <row r="13" spans="3:7" ht="15.75" thickBot="1">
      <c r="C13" s="24">
        <f t="shared" si="1"/>
        <v>0</v>
      </c>
      <c r="D13" s="211"/>
      <c r="E13" s="211"/>
      <c r="F13" s="211"/>
      <c r="G13">
        <f t="shared" si="0"/>
        <v>0</v>
      </c>
    </row>
    <row r="14" spans="3:7" ht="15.75" thickBot="1">
      <c r="C14" s="24">
        <f t="shared" si="1"/>
        <v>700</v>
      </c>
      <c r="D14" s="15"/>
      <c r="E14" s="15"/>
      <c r="F14" s="15">
        <v>700</v>
      </c>
      <c r="G14">
        <f t="shared" si="0"/>
        <v>700</v>
      </c>
    </row>
    <row r="15" spans="3:7" ht="15.75" thickBot="1">
      <c r="C15" s="24">
        <f t="shared" si="1"/>
        <v>3800</v>
      </c>
      <c r="D15" s="15"/>
      <c r="E15" s="15"/>
      <c r="F15" s="15">
        <v>3800</v>
      </c>
      <c r="G15">
        <f t="shared" si="0"/>
        <v>3800</v>
      </c>
    </row>
    <row r="16" spans="3:7" ht="15.75" thickBot="1">
      <c r="C16" s="24">
        <f>D16+E16+F16</f>
        <v>53697.8</v>
      </c>
      <c r="D16" s="15">
        <v>4687.8</v>
      </c>
      <c r="E16" s="15">
        <f>E5+E6</f>
        <v>27350</v>
      </c>
      <c r="F16" s="15">
        <f>F7+F8+F10+F12+F14+F15</f>
        <v>21660</v>
      </c>
      <c r="G16">
        <f>D16+E16+F16</f>
        <v>53697.8</v>
      </c>
    </row>
  </sheetData>
  <sheetProtection/>
  <mergeCells count="9">
    <mergeCell ref="D12:D13"/>
    <mergeCell ref="E12:E13"/>
    <mergeCell ref="F12:F13"/>
    <mergeCell ref="D8:D9"/>
    <mergeCell ref="E8:E9"/>
    <mergeCell ref="F8:F9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:Q33"/>
  <sheetViews>
    <sheetView zoomScalePageLayoutView="0" workbookViewId="0" topLeftCell="A1">
      <selection activeCell="E17" sqref="E17"/>
    </sheetView>
  </sheetViews>
  <sheetFormatPr defaultColWidth="9.140625" defaultRowHeight="15"/>
  <cols>
    <col min="3" max="3" width="17.28125" style="0" customWidth="1"/>
    <col min="9" max="12" width="12.57421875" style="0" customWidth="1"/>
    <col min="17" max="17" width="10.7109375" style="0" customWidth="1"/>
  </cols>
  <sheetData>
    <row r="5" ht="15.75" thickBot="1"/>
    <row r="6" ht="15.75" thickBot="1">
      <c r="Q6" s="68">
        <v>368262.6</v>
      </c>
    </row>
    <row r="7" spans="4:17" ht="15.75" thickBot="1">
      <c r="D7">
        <v>2019</v>
      </c>
      <c r="E7">
        <v>2020</v>
      </c>
      <c r="F7">
        <v>2021</v>
      </c>
      <c r="Q7" s="69">
        <v>10138.3</v>
      </c>
    </row>
    <row r="8" spans="3:17" ht="15.75" thickBot="1">
      <c r="C8" t="s">
        <v>20</v>
      </c>
      <c r="Q8" s="59">
        <v>1236.4</v>
      </c>
    </row>
    <row r="9" spans="3:17" ht="15.75" thickBot="1">
      <c r="C9" t="s">
        <v>21</v>
      </c>
      <c r="D9">
        <f>33+864</f>
        <v>897</v>
      </c>
      <c r="E9">
        <f>162.9+1605</f>
        <v>1767.9</v>
      </c>
      <c r="F9">
        <f>186.9+1594</f>
        <v>1780.9</v>
      </c>
      <c r="G9">
        <f>SUM(D9:F9)</f>
        <v>4445.8</v>
      </c>
      <c r="Q9" s="59">
        <v>2067</v>
      </c>
    </row>
    <row r="10" spans="3:17" ht="15.75" thickBot="1">
      <c r="C10" t="s">
        <v>22</v>
      </c>
      <c r="D10">
        <f>535.1+18+374.8</f>
        <v>927.9000000000001</v>
      </c>
      <c r="E10">
        <f>80.6+663.4</f>
        <v>744</v>
      </c>
      <c r="F10">
        <f>113+790.9</f>
        <v>903.9</v>
      </c>
      <c r="G10">
        <f>SUM(D10:F10)</f>
        <v>2575.8</v>
      </c>
      <c r="Q10" s="59">
        <v>8584.3</v>
      </c>
    </row>
    <row r="11" ht="15">
      <c r="Q11" s="61"/>
    </row>
    <row r="12" ht="15">
      <c r="Q12" s="61"/>
    </row>
    <row r="13" ht="15">
      <c r="Q13" s="61"/>
    </row>
    <row r="14" ht="15.75" thickBot="1">
      <c r="Q14" s="59">
        <v>751.7</v>
      </c>
    </row>
    <row r="15" ht="15.75" thickBot="1">
      <c r="Q15" s="59">
        <v>2738.9</v>
      </c>
    </row>
    <row r="16" spans="3:17" ht="15.75" thickBot="1">
      <c r="C16" t="s">
        <v>23</v>
      </c>
      <c r="Q16" s="59">
        <v>117.7</v>
      </c>
    </row>
    <row r="17" spans="3:17" ht="15.75" thickBot="1">
      <c r="C17" t="s">
        <v>21</v>
      </c>
      <c r="D17">
        <f>11500+293000+6060.4+947.9</f>
        <v>311508.30000000005</v>
      </c>
      <c r="E17">
        <f>8033+351123.1+9105.5</f>
        <v>368261.6</v>
      </c>
      <c r="F17">
        <f>448743.6+15564.5</f>
        <v>464308.1</v>
      </c>
      <c r="G17">
        <f>SUM(D17:F17)</f>
        <v>1144078</v>
      </c>
      <c r="Q17" s="59"/>
    </row>
    <row r="18" ht="15">
      <c r="Q18" s="209">
        <v>250.1</v>
      </c>
    </row>
    <row r="19" ht="15.75" thickBot="1">
      <c r="Q19" s="211"/>
    </row>
    <row r="20" ht="15.75" thickBot="1">
      <c r="Q20" s="59">
        <v>5033.1</v>
      </c>
    </row>
    <row r="21" spans="9:17" ht="15.75" thickBot="1">
      <c r="I21" s="21">
        <v>3207246.7</v>
      </c>
      <c r="J21" s="44">
        <v>926708</v>
      </c>
      <c r="K21" s="44">
        <v>1040608</v>
      </c>
      <c r="L21" s="44">
        <v>1239933.7</v>
      </c>
      <c r="Q21" s="59">
        <v>1927</v>
      </c>
    </row>
    <row r="22" spans="9:17" ht="15.75" thickBot="1">
      <c r="I22" s="42">
        <v>1393.2</v>
      </c>
      <c r="J22" s="43">
        <v>1393.2</v>
      </c>
      <c r="K22" s="52"/>
      <c r="L22" s="52"/>
      <c r="Q22" s="59">
        <v>304</v>
      </c>
    </row>
    <row r="23" spans="9:17" ht="15.75" thickBot="1">
      <c r="I23" s="51">
        <v>1365.1</v>
      </c>
      <c r="J23" s="15"/>
      <c r="K23" s="15">
        <v>1365.1</v>
      </c>
      <c r="L23" s="15"/>
      <c r="Q23" s="59">
        <v>1181</v>
      </c>
    </row>
    <row r="24" spans="9:17" ht="15.75" thickBot="1">
      <c r="I24" s="51">
        <v>1386.8</v>
      </c>
      <c r="J24" s="15"/>
      <c r="K24" s="15"/>
      <c r="L24" s="15">
        <v>1386.8</v>
      </c>
      <c r="Q24" s="70">
        <v>49</v>
      </c>
    </row>
    <row r="25" spans="9:17" ht="15.75" thickBot="1">
      <c r="I25" s="42">
        <v>4967.9</v>
      </c>
      <c r="J25" s="43">
        <v>4967.9</v>
      </c>
      <c r="K25" s="52"/>
      <c r="L25" s="52"/>
      <c r="Q25" s="70">
        <v>33.6</v>
      </c>
    </row>
    <row r="26" spans="9:17" ht="15.75" thickBot="1">
      <c r="I26" s="51">
        <v>3753.9</v>
      </c>
      <c r="J26" s="15"/>
      <c r="K26" s="15">
        <v>3753.9</v>
      </c>
      <c r="L26" s="15"/>
      <c r="Q26" s="70"/>
    </row>
    <row r="27" spans="9:17" ht="15.75" thickBot="1">
      <c r="I27" s="51">
        <v>3543.2</v>
      </c>
      <c r="J27" s="15"/>
      <c r="K27" s="15"/>
      <c r="L27" s="15">
        <v>3543.2</v>
      </c>
      <c r="Q27" s="70"/>
    </row>
    <row r="28" spans="9:17" ht="15.75" thickBot="1">
      <c r="I28">
        <f>J28+K28+L28</f>
        <v>25890.8</v>
      </c>
      <c r="J28">
        <v>15841.8</v>
      </c>
      <c r="K28">
        <f>SUM(K22:K27)</f>
        <v>5119</v>
      </c>
      <c r="L28">
        <f>SUM(L23:L27)</f>
        <v>4930</v>
      </c>
      <c r="Q28" s="59">
        <v>686.6</v>
      </c>
    </row>
    <row r="29" spans="9:17" ht="15.75" thickBot="1">
      <c r="I29">
        <f>I21+I28</f>
        <v>3233137.5</v>
      </c>
      <c r="J29">
        <f>J21+J28</f>
        <v>942549.8</v>
      </c>
      <c r="K29">
        <f>K21+K28</f>
        <v>1045727</v>
      </c>
      <c r="L29">
        <f>L21+L28</f>
        <v>1244863.7</v>
      </c>
      <c r="Q29" s="70">
        <v>1767.9</v>
      </c>
    </row>
    <row r="30" ht="15.75" thickBot="1">
      <c r="Q30" s="70"/>
    </row>
    <row r="31" ht="15.75" thickBot="1">
      <c r="Q31" s="59">
        <v>744</v>
      </c>
    </row>
    <row r="32" ht="15.75" thickBot="1">
      <c r="Q32" s="59"/>
    </row>
    <row r="33" ht="15">
      <c r="Q33">
        <f>SUM(Q6:Q32)</f>
        <v>405873.19999999995</v>
      </c>
    </row>
  </sheetData>
  <sheetProtection/>
  <mergeCells count="1">
    <mergeCell ref="Q18:Q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4:J44"/>
  <sheetViews>
    <sheetView zoomScalePageLayoutView="0" workbookViewId="0" topLeftCell="A8">
      <selection activeCell="J13" sqref="J13"/>
    </sheetView>
  </sheetViews>
  <sheetFormatPr defaultColWidth="9.140625" defaultRowHeight="15"/>
  <cols>
    <col min="7" max="7" width="11.57421875" style="0" customWidth="1"/>
    <col min="10" max="10" width="14.7109375" style="0" customWidth="1"/>
  </cols>
  <sheetData>
    <row r="3" ht="15.75" thickBot="1"/>
    <row r="4" spans="3:6" ht="15.75" thickBot="1">
      <c r="C4" s="21">
        <v>3189616.5</v>
      </c>
      <c r="D4" s="44">
        <v>926708</v>
      </c>
      <c r="E4" s="44">
        <v>1041280.3</v>
      </c>
      <c r="F4" s="44">
        <v>1221628.2</v>
      </c>
    </row>
    <row r="5" spans="3:7" ht="15.75" thickBot="1">
      <c r="C5" s="224"/>
      <c r="D5" s="225"/>
      <c r="E5" s="225"/>
      <c r="F5" s="225"/>
      <c r="G5" s="226"/>
    </row>
    <row r="6" spans="3:10" ht="15.75" thickBot="1">
      <c r="C6" s="41">
        <v>516548.7</v>
      </c>
      <c r="D6" s="45">
        <v>516548.7</v>
      </c>
      <c r="E6" s="45"/>
      <c r="F6" s="45"/>
      <c r="J6" s="21">
        <v>516548.7</v>
      </c>
    </row>
    <row r="7" spans="3:10" ht="15.75" thickBot="1">
      <c r="C7" s="34">
        <v>72612.5</v>
      </c>
      <c r="D7" s="45">
        <v>72612.5</v>
      </c>
      <c r="E7" s="45"/>
      <c r="F7" s="45"/>
      <c r="J7" s="34">
        <v>72612.5</v>
      </c>
    </row>
    <row r="8" spans="3:10" ht="15.75" thickBot="1">
      <c r="C8" s="41">
        <v>635051.5</v>
      </c>
      <c r="D8" s="45"/>
      <c r="E8" s="45">
        <v>569809.7</v>
      </c>
      <c r="F8" s="45"/>
      <c r="G8" s="71">
        <v>569137.5</v>
      </c>
      <c r="J8" s="60">
        <v>569137.5</v>
      </c>
    </row>
    <row r="9" spans="3:10" ht="15.75" thickBot="1">
      <c r="C9" s="34">
        <v>74308.8</v>
      </c>
      <c r="D9" s="45"/>
      <c r="E9" s="45">
        <v>65241.7</v>
      </c>
      <c r="F9" s="45"/>
      <c r="G9" s="69">
        <v>65241.7</v>
      </c>
      <c r="J9" s="34">
        <v>65241.7</v>
      </c>
    </row>
    <row r="10" spans="3:10" ht="15.75" thickBot="1">
      <c r="C10" s="41">
        <v>677585.5</v>
      </c>
      <c r="D10" s="46"/>
      <c r="E10" s="46"/>
      <c r="F10" s="46">
        <v>677585.5</v>
      </c>
      <c r="J10" s="60">
        <v>677735.5</v>
      </c>
    </row>
    <row r="11" spans="3:10" ht="15.75" thickBot="1">
      <c r="C11" s="41">
        <v>66884.1</v>
      </c>
      <c r="D11" s="46"/>
      <c r="E11" s="46"/>
      <c r="F11" s="46">
        <v>66884.1</v>
      </c>
      <c r="J11" s="60">
        <v>69727.7</v>
      </c>
    </row>
    <row r="12" spans="3:10" ht="15.75" thickBot="1">
      <c r="C12" s="41">
        <v>1144078</v>
      </c>
      <c r="D12" s="46">
        <v>311508.3</v>
      </c>
      <c r="E12" s="46">
        <v>368262.5</v>
      </c>
      <c r="F12" s="46">
        <v>464308.1</v>
      </c>
      <c r="G12" s="68">
        <v>368262.6</v>
      </c>
      <c r="H12">
        <f aca="true" t="shared" si="0" ref="H12:H20">E12-G12</f>
        <v>-0.09999999997671694</v>
      </c>
      <c r="J12" s="60">
        <v>1162218.8</v>
      </c>
    </row>
    <row r="13" spans="3:10" ht="15.75" thickBot="1">
      <c r="C13" s="34">
        <v>10138.3</v>
      </c>
      <c r="D13" s="33"/>
      <c r="E13" s="33">
        <v>10138.3</v>
      </c>
      <c r="F13" s="15"/>
      <c r="G13" s="69">
        <v>10138.3</v>
      </c>
      <c r="H13">
        <f t="shared" si="0"/>
        <v>0</v>
      </c>
      <c r="J13" s="34">
        <v>10138.3</v>
      </c>
    </row>
    <row r="14" spans="3:10" ht="15.75" thickBot="1">
      <c r="C14" s="39">
        <v>3956.1</v>
      </c>
      <c r="D14" s="15">
        <v>1179</v>
      </c>
      <c r="E14" s="15">
        <v>1236.4</v>
      </c>
      <c r="F14" s="15">
        <v>1540.7</v>
      </c>
      <c r="G14" s="59">
        <v>1236.4</v>
      </c>
      <c r="H14">
        <f t="shared" si="0"/>
        <v>0</v>
      </c>
      <c r="J14" s="59">
        <v>3956.1</v>
      </c>
    </row>
    <row r="15" spans="3:10" ht="15.75" thickBot="1">
      <c r="C15" s="40">
        <v>5350.8</v>
      </c>
      <c r="D15" s="15">
        <v>1204.4</v>
      </c>
      <c r="E15" s="15">
        <v>2067</v>
      </c>
      <c r="F15" s="15">
        <v>2079.4</v>
      </c>
      <c r="G15" s="59">
        <v>2067</v>
      </c>
      <c r="H15">
        <f t="shared" si="0"/>
        <v>0</v>
      </c>
      <c r="J15" s="57">
        <v>5350.8</v>
      </c>
    </row>
    <row r="16" spans="3:10" ht="15.75" thickBot="1">
      <c r="C16" s="40">
        <v>18971.3</v>
      </c>
      <c r="D16" s="15">
        <v>4219</v>
      </c>
      <c r="E16" s="15">
        <v>8584.3</v>
      </c>
      <c r="F16" s="15">
        <v>6168</v>
      </c>
      <c r="G16" s="59">
        <v>8584.3</v>
      </c>
      <c r="H16">
        <f t="shared" si="0"/>
        <v>0</v>
      </c>
      <c r="J16" s="57">
        <v>18971.3</v>
      </c>
    </row>
    <row r="17" spans="3:10" ht="15">
      <c r="C17" s="47"/>
      <c r="D17" s="48"/>
      <c r="E17" s="48"/>
      <c r="F17" s="209"/>
      <c r="G17" s="61"/>
      <c r="H17">
        <f t="shared" si="0"/>
        <v>0</v>
      </c>
      <c r="J17" s="47"/>
    </row>
    <row r="18" spans="3:10" ht="15">
      <c r="C18" s="47"/>
      <c r="D18" s="48"/>
      <c r="E18" s="48"/>
      <c r="F18" s="210"/>
      <c r="G18" s="61"/>
      <c r="H18">
        <f t="shared" si="0"/>
        <v>0</v>
      </c>
      <c r="J18" s="47"/>
    </row>
    <row r="19" spans="3:10" ht="15">
      <c r="C19" s="47"/>
      <c r="D19" s="48"/>
      <c r="E19" s="48"/>
      <c r="F19" s="210"/>
      <c r="G19" s="61"/>
      <c r="H19">
        <f t="shared" si="0"/>
        <v>0</v>
      </c>
      <c r="J19" s="47"/>
    </row>
    <row r="20" spans="3:10" ht="15.75" thickBot="1">
      <c r="C20" s="47"/>
      <c r="D20" s="48"/>
      <c r="E20" s="48">
        <v>751.7</v>
      </c>
      <c r="F20" s="210"/>
      <c r="G20" s="59">
        <v>751.7</v>
      </c>
      <c r="H20">
        <f t="shared" si="0"/>
        <v>0</v>
      </c>
      <c r="J20" s="47"/>
    </row>
    <row r="21" spans="3:10" ht="15.75" thickBot="1">
      <c r="C21" s="40">
        <v>1490.7</v>
      </c>
      <c r="D21" s="15">
        <v>739</v>
      </c>
      <c r="E21" s="49"/>
      <c r="F21" s="211"/>
      <c r="J21" s="57">
        <v>1490.7</v>
      </c>
    </row>
    <row r="22" spans="3:10" ht="15.75" thickBot="1">
      <c r="C22" s="40">
        <v>5594.7</v>
      </c>
      <c r="D22" s="15">
        <v>2855.8</v>
      </c>
      <c r="E22" s="15">
        <v>2738.9</v>
      </c>
      <c r="F22" s="15"/>
      <c r="G22" s="59">
        <v>2738.9</v>
      </c>
      <c r="H22">
        <f aca="true" t="shared" si="1" ref="H22:H37">E22-G22</f>
        <v>0</v>
      </c>
      <c r="J22" s="57">
        <v>5594.7</v>
      </c>
    </row>
    <row r="23" spans="3:10" ht="15.75" thickBot="1">
      <c r="C23" s="40">
        <v>270.4</v>
      </c>
      <c r="D23" s="15">
        <v>152.7</v>
      </c>
      <c r="E23" s="15">
        <v>117.7</v>
      </c>
      <c r="F23" s="15"/>
      <c r="G23" s="59">
        <v>117.7</v>
      </c>
      <c r="H23">
        <f t="shared" si="1"/>
        <v>0</v>
      </c>
      <c r="J23" s="57">
        <v>270.4</v>
      </c>
    </row>
    <row r="24" spans="3:10" ht="15.75" thickBot="1">
      <c r="C24" s="40">
        <v>1857.6</v>
      </c>
      <c r="D24" s="15">
        <v>1857.6</v>
      </c>
      <c r="E24" s="15"/>
      <c r="F24" s="15"/>
      <c r="G24" s="59"/>
      <c r="H24">
        <f t="shared" si="1"/>
        <v>0</v>
      </c>
      <c r="J24" s="57">
        <v>1857.6</v>
      </c>
    </row>
    <row r="25" spans="3:10" ht="15.75" thickBot="1">
      <c r="C25" s="212">
        <v>250.1</v>
      </c>
      <c r="D25" s="209"/>
      <c r="E25" s="209">
        <v>250.1</v>
      </c>
      <c r="F25" s="209"/>
      <c r="G25" s="58">
        <v>250.1</v>
      </c>
      <c r="H25">
        <f t="shared" si="1"/>
        <v>0</v>
      </c>
      <c r="J25" s="57">
        <v>250.1</v>
      </c>
    </row>
    <row r="26" spans="3:10" ht="15.75" thickBot="1">
      <c r="C26" s="213"/>
      <c r="D26" s="211"/>
      <c r="E26" s="211"/>
      <c r="F26" s="211"/>
      <c r="G26" s="59"/>
      <c r="H26">
        <f t="shared" si="1"/>
        <v>0</v>
      </c>
      <c r="J26" s="57">
        <v>7287.1</v>
      </c>
    </row>
    <row r="27" spans="3:10" ht="15.75" thickBot="1">
      <c r="C27" s="40">
        <v>7287.1</v>
      </c>
      <c r="D27" s="15">
        <v>2254</v>
      </c>
      <c r="E27" s="15">
        <v>5033.1</v>
      </c>
      <c r="F27" s="15"/>
      <c r="G27" s="59">
        <v>5033.1</v>
      </c>
      <c r="H27">
        <f t="shared" si="1"/>
        <v>0</v>
      </c>
      <c r="J27" s="34">
        <v>4526</v>
      </c>
    </row>
    <row r="28" spans="3:10" ht="15.75" thickBot="1">
      <c r="C28" s="34">
        <v>4526</v>
      </c>
      <c r="D28" s="33">
        <v>2599</v>
      </c>
      <c r="E28" s="15">
        <v>1927</v>
      </c>
      <c r="F28" s="15"/>
      <c r="G28" s="59">
        <v>1927</v>
      </c>
      <c r="H28">
        <f t="shared" si="1"/>
        <v>0</v>
      </c>
      <c r="J28" s="34">
        <v>4120</v>
      </c>
    </row>
    <row r="29" spans="3:10" ht="15.75" thickBot="1">
      <c r="C29" s="34">
        <v>4120</v>
      </c>
      <c r="D29" s="33">
        <v>3816</v>
      </c>
      <c r="E29" s="15">
        <v>304</v>
      </c>
      <c r="F29" s="15"/>
      <c r="G29" s="59">
        <v>304</v>
      </c>
      <c r="H29">
        <f t="shared" si="1"/>
        <v>0</v>
      </c>
      <c r="J29" s="57">
        <v>1181</v>
      </c>
    </row>
    <row r="30" spans="3:10" ht="15.75" thickBot="1">
      <c r="C30" s="40">
        <v>1181</v>
      </c>
      <c r="D30" s="15"/>
      <c r="E30" s="15">
        <v>1181</v>
      </c>
      <c r="F30" s="46"/>
      <c r="G30" s="59">
        <v>1181</v>
      </c>
      <c r="H30">
        <f t="shared" si="1"/>
        <v>0</v>
      </c>
      <c r="J30" s="57">
        <v>81.3</v>
      </c>
    </row>
    <row r="31" spans="3:10" ht="15.75" thickBot="1">
      <c r="C31" s="40">
        <v>81.3</v>
      </c>
      <c r="D31" s="15">
        <v>32.3</v>
      </c>
      <c r="E31" s="46">
        <v>49</v>
      </c>
      <c r="F31" s="46"/>
      <c r="G31" s="70">
        <v>49</v>
      </c>
      <c r="H31">
        <f t="shared" si="1"/>
        <v>0</v>
      </c>
      <c r="J31" s="57">
        <v>422.2</v>
      </c>
    </row>
    <row r="32" spans="3:10" ht="15.75" thickBot="1">
      <c r="C32" s="40">
        <v>45</v>
      </c>
      <c r="D32" s="15">
        <v>11.4</v>
      </c>
      <c r="E32" s="46">
        <v>33.6</v>
      </c>
      <c r="F32" s="46"/>
      <c r="G32" s="70">
        <v>33.6</v>
      </c>
      <c r="H32">
        <f t="shared" si="1"/>
        <v>0</v>
      </c>
      <c r="J32" s="57">
        <v>437.4</v>
      </c>
    </row>
    <row r="33" spans="3:10" ht="15.75" thickBot="1">
      <c r="C33" s="40">
        <v>437.4</v>
      </c>
      <c r="D33" s="15">
        <v>437.4</v>
      </c>
      <c r="E33" s="46"/>
      <c r="F33" s="46"/>
      <c r="G33" s="70"/>
      <c r="H33">
        <f t="shared" si="1"/>
        <v>0</v>
      </c>
      <c r="J33" s="60">
        <v>459.6</v>
      </c>
    </row>
    <row r="34" spans="3:10" ht="15.75" thickBot="1">
      <c r="C34" s="41">
        <v>459.6</v>
      </c>
      <c r="D34" s="46">
        <v>459.6</v>
      </c>
      <c r="E34" s="46"/>
      <c r="F34" s="46"/>
      <c r="G34" s="70"/>
      <c r="H34">
        <f t="shared" si="1"/>
        <v>0</v>
      </c>
      <c r="J34" s="57">
        <v>686.6</v>
      </c>
    </row>
    <row r="35" spans="3:10" ht="15.75" thickBot="1">
      <c r="C35" s="40">
        <v>686.6</v>
      </c>
      <c r="D35" s="15"/>
      <c r="E35" s="15">
        <v>686.6</v>
      </c>
      <c r="F35" s="46"/>
      <c r="G35" s="59">
        <v>686.6</v>
      </c>
      <c r="H35">
        <f t="shared" si="1"/>
        <v>0</v>
      </c>
      <c r="J35" s="60">
        <v>4445.8</v>
      </c>
    </row>
    <row r="36" spans="3:10" ht="15.75" thickBot="1">
      <c r="C36" s="41">
        <v>4445.8</v>
      </c>
      <c r="D36" s="46">
        <v>897</v>
      </c>
      <c r="E36" s="46">
        <v>1767.9</v>
      </c>
      <c r="F36" s="46">
        <v>1780.9</v>
      </c>
      <c r="G36" s="70">
        <v>1767.9</v>
      </c>
      <c r="H36">
        <f t="shared" si="1"/>
        <v>0</v>
      </c>
      <c r="J36" s="60">
        <v>1174.3</v>
      </c>
    </row>
    <row r="37" spans="3:10" ht="15.75" thickBot="1">
      <c r="C37" s="40">
        <v>2575.8</v>
      </c>
      <c r="D37" s="15">
        <v>927.9</v>
      </c>
      <c r="E37" s="15">
        <v>744</v>
      </c>
      <c r="F37" s="15">
        <v>903.9</v>
      </c>
      <c r="G37" s="59">
        <v>744</v>
      </c>
      <c r="H37">
        <f t="shared" si="1"/>
        <v>0</v>
      </c>
      <c r="J37" s="57">
        <v>2575.8</v>
      </c>
    </row>
    <row r="38" spans="3:10" ht="15.75" thickBot="1">
      <c r="C38" s="40">
        <v>342.4</v>
      </c>
      <c r="D38" s="15">
        <v>342.4</v>
      </c>
      <c r="E38" s="15"/>
      <c r="F38" s="15"/>
      <c r="G38" s="59"/>
      <c r="H38">
        <f>E38-G38</f>
        <v>0</v>
      </c>
      <c r="J38" s="57">
        <v>342.4</v>
      </c>
    </row>
    <row r="39" spans="3:10" ht="15.75" thickBot="1">
      <c r="C39" s="41">
        <v>2350.3</v>
      </c>
      <c r="D39" s="46">
        <v>1790</v>
      </c>
      <c r="E39" s="46">
        <v>272.7</v>
      </c>
      <c r="F39" s="46">
        <v>287.6</v>
      </c>
      <c r="G39">
        <f>SUM(G12:G38)</f>
        <v>405873.19999999995</v>
      </c>
      <c r="J39" s="72">
        <v>2350.3</v>
      </c>
    </row>
    <row r="40" spans="3:10" ht="15.75" thickBot="1">
      <c r="C40" s="41">
        <v>437</v>
      </c>
      <c r="D40" s="46">
        <v>264</v>
      </c>
      <c r="E40" s="46">
        <v>83</v>
      </c>
      <c r="F40" s="46">
        <v>90</v>
      </c>
      <c r="J40" s="73">
        <v>437</v>
      </c>
    </row>
    <row r="41" spans="3:10" ht="15.75" thickBot="1">
      <c r="C41" s="41"/>
      <c r="D41" s="46"/>
      <c r="E41" s="46">
        <f>SUM(E6:E40)</f>
        <v>1041280.1999999998</v>
      </c>
      <c r="F41" s="46"/>
      <c r="J41" s="74">
        <f>SUM(J6:J40)</f>
        <v>3211629.1999999993</v>
      </c>
    </row>
    <row r="42" spans="3:10" ht="15.75" thickBot="1">
      <c r="C42" s="41">
        <v>25915.7</v>
      </c>
      <c r="D42" s="46">
        <v>15841.8</v>
      </c>
      <c r="E42" s="46">
        <v>5173.8</v>
      </c>
      <c r="F42" s="46">
        <v>4900.1</v>
      </c>
      <c r="J42" s="21">
        <v>3211629.2</v>
      </c>
    </row>
    <row r="43" spans="3:6" ht="15.75" thickBot="1">
      <c r="C43" s="41">
        <v>3215532.2</v>
      </c>
      <c r="D43" s="50">
        <v>942549.8</v>
      </c>
      <c r="E43" s="50">
        <v>1046454.1</v>
      </c>
      <c r="F43" s="50">
        <v>1226528.3</v>
      </c>
    </row>
    <row r="44" ht="15">
      <c r="E44">
        <f>E41-E4</f>
        <v>-0.10000000020954758</v>
      </c>
    </row>
  </sheetData>
  <sheetProtection/>
  <mergeCells count="6">
    <mergeCell ref="C5:G5"/>
    <mergeCell ref="F17:F21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5:G26"/>
  <sheetViews>
    <sheetView zoomScalePageLayoutView="0" workbookViewId="0" topLeftCell="C7">
      <selection activeCell="C15" sqref="A15:IV16"/>
    </sheetView>
  </sheetViews>
  <sheetFormatPr defaultColWidth="9.140625" defaultRowHeight="15"/>
  <cols>
    <col min="1" max="2" width="0" style="0" hidden="1" customWidth="1"/>
    <col min="3" max="3" width="89.00390625" style="0" customWidth="1"/>
  </cols>
  <sheetData>
    <row r="1" ht="15" hidden="1"/>
    <row r="2" ht="15" hidden="1"/>
    <row r="3" ht="15" hidden="1"/>
    <row r="4" ht="15.75" thickBot="1"/>
    <row r="5" spans="3:7" ht="41.25" customHeight="1" thickBot="1">
      <c r="C5" s="8" t="s">
        <v>24</v>
      </c>
      <c r="D5" s="13">
        <v>108</v>
      </c>
      <c r="E5" s="89"/>
      <c r="F5" s="89"/>
      <c r="G5" s="89">
        <v>108</v>
      </c>
    </row>
    <row r="6" spans="3:7" ht="26.25" thickBot="1">
      <c r="C6" s="8" t="s">
        <v>29</v>
      </c>
      <c r="D6" s="13">
        <v>86.4</v>
      </c>
      <c r="E6" s="89"/>
      <c r="F6" s="89"/>
      <c r="G6" s="89">
        <v>86.4</v>
      </c>
    </row>
    <row r="7" spans="3:7" ht="26.25" thickBot="1">
      <c r="C7" s="8" t="s">
        <v>29</v>
      </c>
      <c r="D7" s="13">
        <v>382.8</v>
      </c>
      <c r="E7" s="89">
        <v>33</v>
      </c>
      <c r="F7" s="89">
        <v>162.9</v>
      </c>
      <c r="G7" s="89">
        <v>186.9</v>
      </c>
    </row>
    <row r="8" spans="3:7" ht="30" customHeight="1" thickBot="1">
      <c r="C8" s="99" t="s">
        <v>29</v>
      </c>
      <c r="D8" s="95">
        <v>469.2</v>
      </c>
      <c r="E8" s="31">
        <v>33</v>
      </c>
      <c r="F8" s="31">
        <v>162.9</v>
      </c>
      <c r="G8" s="31">
        <v>273.3</v>
      </c>
    </row>
    <row r="9" spans="3:7" ht="39" thickBot="1">
      <c r="C9" s="98" t="s">
        <v>24</v>
      </c>
      <c r="D9" s="96">
        <v>108</v>
      </c>
      <c r="E9" s="97"/>
      <c r="F9" s="97"/>
      <c r="G9" s="97">
        <v>108</v>
      </c>
    </row>
    <row r="10" spans="3:7" ht="26.25" thickBot="1">
      <c r="C10" s="94" t="s">
        <v>29</v>
      </c>
      <c r="D10" s="95">
        <v>4781.9</v>
      </c>
      <c r="E10" s="31">
        <v>864</v>
      </c>
      <c r="F10" s="31">
        <v>1605</v>
      </c>
      <c r="G10" s="31">
        <v>2312.9</v>
      </c>
    </row>
    <row r="11" spans="3:7" ht="39" thickBot="1">
      <c r="C11" s="98" t="s">
        <v>24</v>
      </c>
      <c r="D11" s="96">
        <v>1066.3</v>
      </c>
      <c r="E11" s="97"/>
      <c r="F11" s="97"/>
      <c r="G11" s="97">
        <v>1066.3</v>
      </c>
    </row>
    <row r="12" spans="3:7" ht="15">
      <c r="C12" t="s">
        <v>21</v>
      </c>
      <c r="D12">
        <f aca="true" t="shared" si="0" ref="D12:G13">D8+D10</f>
        <v>5251.099999999999</v>
      </c>
      <c r="E12">
        <f t="shared" si="0"/>
        <v>897</v>
      </c>
      <c r="F12">
        <f t="shared" si="0"/>
        <v>1767.9</v>
      </c>
      <c r="G12">
        <f t="shared" si="0"/>
        <v>2586.2000000000003</v>
      </c>
    </row>
    <row r="13" spans="3:7" ht="15">
      <c r="C13" t="s">
        <v>21</v>
      </c>
      <c r="D13">
        <f t="shared" si="0"/>
        <v>1174.3</v>
      </c>
      <c r="E13">
        <f t="shared" si="0"/>
        <v>0</v>
      </c>
      <c r="F13">
        <f t="shared" si="0"/>
        <v>0</v>
      </c>
      <c r="G13">
        <f t="shared" si="0"/>
        <v>1174.3</v>
      </c>
    </row>
    <row r="14" ht="15.75" thickBot="1"/>
    <row r="15" spans="3:7" ht="15.75" thickBot="1">
      <c r="C15" s="100" t="s">
        <v>34</v>
      </c>
      <c r="D15" s="101">
        <v>355.7</v>
      </c>
      <c r="E15" s="102"/>
      <c r="F15" s="102">
        <v>49</v>
      </c>
      <c r="G15" s="102">
        <v>306.7</v>
      </c>
    </row>
    <row r="16" spans="3:7" ht="15.75" thickBot="1">
      <c r="C16" s="103" t="s">
        <v>19</v>
      </c>
      <c r="D16" s="104">
        <v>1064.2</v>
      </c>
      <c r="E16" s="105"/>
      <c r="F16" s="105">
        <v>33.6</v>
      </c>
      <c r="G16" s="105">
        <v>1030.6</v>
      </c>
    </row>
    <row r="17" spans="3:7" ht="15.75" thickBot="1">
      <c r="C17" s="106" t="s">
        <v>30</v>
      </c>
      <c r="D17" s="13">
        <v>72.3</v>
      </c>
      <c r="E17" s="89">
        <v>32.3</v>
      </c>
      <c r="F17" s="89"/>
      <c r="G17" s="89">
        <v>40</v>
      </c>
    </row>
    <row r="18" spans="3:7" ht="15.75" thickBot="1">
      <c r="C18" s="107" t="s">
        <v>31</v>
      </c>
      <c r="D18" s="16">
        <v>11.4</v>
      </c>
      <c r="E18" s="15">
        <v>11.4</v>
      </c>
      <c r="F18" s="15"/>
      <c r="G18" s="15"/>
    </row>
    <row r="19" spans="3:7" ht="15">
      <c r="C19" t="s">
        <v>21</v>
      </c>
      <c r="D19">
        <f aca="true" t="shared" si="1" ref="D19:G20">D15+D17</f>
        <v>428</v>
      </c>
      <c r="E19">
        <f t="shared" si="1"/>
        <v>32.3</v>
      </c>
      <c r="F19">
        <f t="shared" si="1"/>
        <v>49</v>
      </c>
      <c r="G19">
        <f t="shared" si="1"/>
        <v>346.7</v>
      </c>
    </row>
    <row r="20" spans="3:7" ht="15">
      <c r="C20" t="s">
        <v>22</v>
      </c>
      <c r="D20">
        <f t="shared" si="1"/>
        <v>1075.6000000000001</v>
      </c>
      <c r="E20">
        <f t="shared" si="1"/>
        <v>11.4</v>
      </c>
      <c r="F20">
        <f t="shared" si="1"/>
        <v>33.6</v>
      </c>
      <c r="G20">
        <f t="shared" si="1"/>
        <v>1030.6</v>
      </c>
    </row>
    <row r="22" ht="15.75" thickBot="1"/>
    <row r="23" spans="3:7" ht="39" thickBot="1">
      <c r="C23" s="8" t="s">
        <v>28</v>
      </c>
      <c r="D23" s="13">
        <v>125.2</v>
      </c>
      <c r="E23" s="89">
        <v>18</v>
      </c>
      <c r="F23" s="89">
        <v>80.6</v>
      </c>
      <c r="G23" s="89">
        <v>26.6</v>
      </c>
    </row>
    <row r="24" spans="3:7" ht="15">
      <c r="C24" s="209" t="s">
        <v>28</v>
      </c>
      <c r="D24" s="212">
        <v>1110.2</v>
      </c>
      <c r="E24" s="209">
        <v>374.8</v>
      </c>
      <c r="F24" s="209">
        <v>663.4</v>
      </c>
      <c r="G24" s="209">
        <v>72</v>
      </c>
    </row>
    <row r="25" spans="3:7" ht="15.75" thickBot="1">
      <c r="C25" s="211"/>
      <c r="D25" s="213"/>
      <c r="E25" s="211"/>
      <c r="F25" s="211"/>
      <c r="G25" s="211"/>
    </row>
    <row r="26" spans="4:7" ht="15">
      <c r="D26" s="74">
        <f>SUM(D23:D25)</f>
        <v>1235.4</v>
      </c>
      <c r="E26" s="74">
        <f>SUM(E23:E25)</f>
        <v>392.8</v>
      </c>
      <c r="F26" s="74">
        <f>SUM(F23:F25)</f>
        <v>744</v>
      </c>
      <c r="G26" s="74">
        <f>SUM(G23:G25)</f>
        <v>98.6</v>
      </c>
    </row>
  </sheetData>
  <sheetProtection/>
  <mergeCells count="5">
    <mergeCell ref="C24:C25"/>
    <mergeCell ref="D24:D25"/>
    <mergeCell ref="E24:E25"/>
    <mergeCell ref="F24:F25"/>
    <mergeCell ref="G24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0">
      <selection activeCell="D37" sqref="D37:G37"/>
    </sheetView>
  </sheetViews>
  <sheetFormatPr defaultColWidth="9.140625" defaultRowHeight="15"/>
  <cols>
    <col min="4" max="4" width="13.28125" style="0" customWidth="1"/>
    <col min="7" max="7" width="16.421875" style="0" customWidth="1"/>
  </cols>
  <sheetData>
    <row r="2" ht="15.75" thickBot="1"/>
    <row r="3" spans="3:7" ht="15.75" thickBot="1">
      <c r="C3" s="12">
        <v>28200</v>
      </c>
      <c r="D3" s="125">
        <v>17600</v>
      </c>
      <c r="E3" s="125">
        <v>5300</v>
      </c>
      <c r="F3" s="125">
        <v>5300</v>
      </c>
      <c r="G3">
        <f>SUM(D3:F3)</f>
        <v>28200</v>
      </c>
    </row>
    <row r="4" spans="3:7" ht="15.75" thickBot="1">
      <c r="C4" s="123">
        <v>12534</v>
      </c>
      <c r="D4" s="15">
        <v>12534</v>
      </c>
      <c r="E4" s="15"/>
      <c r="F4" s="15"/>
      <c r="G4">
        <f aca="true" t="shared" si="0" ref="G4:G15">SUM(D4:F4)</f>
        <v>12534</v>
      </c>
    </row>
    <row r="5" spans="3:7" ht="15.75" thickBot="1">
      <c r="C5" s="123">
        <v>205</v>
      </c>
      <c r="D5" s="15">
        <v>205</v>
      </c>
      <c r="E5" s="15"/>
      <c r="F5" s="15"/>
      <c r="G5">
        <f t="shared" si="0"/>
        <v>205</v>
      </c>
    </row>
    <row r="6" spans="3:7" ht="15.75" thickBot="1">
      <c r="C6" s="123">
        <v>3800</v>
      </c>
      <c r="D6" s="15">
        <v>200</v>
      </c>
      <c r="E6" s="15">
        <v>1800</v>
      </c>
      <c r="F6" s="15">
        <v>1800</v>
      </c>
      <c r="G6">
        <f t="shared" si="0"/>
        <v>3800</v>
      </c>
    </row>
    <row r="7" spans="3:7" ht="15.75" thickBot="1">
      <c r="C7" s="123">
        <v>3200</v>
      </c>
      <c r="D7" s="15">
        <v>200</v>
      </c>
      <c r="E7" s="15">
        <v>1500</v>
      </c>
      <c r="F7" s="15">
        <v>1500</v>
      </c>
      <c r="G7">
        <f t="shared" si="0"/>
        <v>3200</v>
      </c>
    </row>
    <row r="8" spans="3:7" ht="15.75" thickBot="1">
      <c r="C8" s="123">
        <v>5108.6</v>
      </c>
      <c r="D8" s="15"/>
      <c r="E8" s="15">
        <v>2554.3</v>
      </c>
      <c r="F8" s="15">
        <v>2554.3</v>
      </c>
      <c r="G8">
        <f t="shared" si="0"/>
        <v>5108.6</v>
      </c>
    </row>
    <row r="9" spans="3:7" ht="15.75" thickBot="1">
      <c r="C9" s="123">
        <v>6200</v>
      </c>
      <c r="D9" s="15"/>
      <c r="E9" s="15">
        <v>3100</v>
      </c>
      <c r="F9" s="15">
        <v>3100</v>
      </c>
      <c r="G9">
        <f t="shared" si="0"/>
        <v>6200</v>
      </c>
    </row>
    <row r="10" spans="3:7" ht="15.75" thickBot="1">
      <c r="C10" s="123">
        <v>1200</v>
      </c>
      <c r="D10" s="15"/>
      <c r="E10" s="15">
        <v>600</v>
      </c>
      <c r="F10" s="15">
        <v>600</v>
      </c>
      <c r="G10">
        <f t="shared" si="0"/>
        <v>1200</v>
      </c>
    </row>
    <row r="11" spans="3:7" ht="15.75" thickBot="1">
      <c r="C11" s="123">
        <v>10400</v>
      </c>
      <c r="D11" s="15"/>
      <c r="E11" s="15">
        <v>5200</v>
      </c>
      <c r="F11" s="15">
        <v>5200</v>
      </c>
      <c r="G11">
        <f t="shared" si="0"/>
        <v>10400</v>
      </c>
    </row>
    <row r="12" spans="3:7" ht="15.75" thickBot="1">
      <c r="C12" s="123">
        <v>70847.6</v>
      </c>
      <c r="D12" s="15">
        <v>30739</v>
      </c>
      <c r="E12" s="15">
        <v>20054.3</v>
      </c>
      <c r="F12" s="15">
        <v>20054.3</v>
      </c>
      <c r="G12">
        <f t="shared" si="0"/>
        <v>70847.6</v>
      </c>
    </row>
    <row r="13" spans="3:7" ht="15.75" thickBot="1">
      <c r="C13" s="123">
        <v>58108.6</v>
      </c>
      <c r="D13" s="15">
        <v>18000</v>
      </c>
      <c r="E13" s="15">
        <v>20054.3</v>
      </c>
      <c r="F13" s="15">
        <v>20054.3</v>
      </c>
      <c r="G13">
        <f t="shared" si="0"/>
        <v>58108.600000000006</v>
      </c>
    </row>
    <row r="14" spans="3:7" ht="15.75" thickBot="1">
      <c r="C14" s="123">
        <v>12534</v>
      </c>
      <c r="D14" s="15">
        <v>12534</v>
      </c>
      <c r="E14" s="15"/>
      <c r="F14" s="15"/>
      <c r="G14">
        <f t="shared" si="0"/>
        <v>12534</v>
      </c>
    </row>
    <row r="15" spans="3:7" ht="15.75" thickBot="1">
      <c r="C15" s="123">
        <v>205</v>
      </c>
      <c r="D15" s="15">
        <v>205</v>
      </c>
      <c r="E15" s="15"/>
      <c r="F15" s="15"/>
      <c r="G15">
        <f t="shared" si="0"/>
        <v>205</v>
      </c>
    </row>
    <row r="16" ht="15.75" thickBot="1"/>
    <row r="17" spans="3:8" ht="15.75" thickBot="1">
      <c r="C17" s="21">
        <v>4604026.6</v>
      </c>
      <c r="D17" s="44">
        <v>1451090.6</v>
      </c>
      <c r="E17" s="131">
        <v>1530517.6</v>
      </c>
      <c r="F17" s="44">
        <v>1622418.4</v>
      </c>
      <c r="G17">
        <f>SUM(D17:F17)</f>
        <v>4604026.6</v>
      </c>
      <c r="H17">
        <f>C17-G17</f>
        <v>0</v>
      </c>
    </row>
    <row r="18" spans="3:8" ht="15.75" thickBot="1">
      <c r="C18" s="21">
        <v>2513077.1</v>
      </c>
      <c r="D18" s="132">
        <v>796508.6</v>
      </c>
      <c r="E18" s="132">
        <v>834005.5</v>
      </c>
      <c r="F18" s="132">
        <v>882563</v>
      </c>
      <c r="G18">
        <f>SUM(D18:F18)</f>
        <v>2513077.1</v>
      </c>
      <c r="H18">
        <f>C18-G18</f>
        <v>0</v>
      </c>
    </row>
    <row r="19" spans="3:8" ht="15.75" thickBot="1">
      <c r="C19" s="124">
        <v>292932.6</v>
      </c>
      <c r="D19" s="46">
        <v>93644.7</v>
      </c>
      <c r="E19" s="46">
        <v>97793.7</v>
      </c>
      <c r="F19" s="46">
        <v>101494.2</v>
      </c>
      <c r="G19">
        <f>SUM(D19:F19)</f>
        <v>292932.6</v>
      </c>
      <c r="H19">
        <f>C19-G19</f>
        <v>0</v>
      </c>
    </row>
    <row r="20" spans="3:8" ht="15.75" thickBot="1">
      <c r="C20" s="124">
        <v>1719238</v>
      </c>
      <c r="D20" s="46">
        <v>526529.2</v>
      </c>
      <c r="E20" s="46">
        <v>576678.3</v>
      </c>
      <c r="F20" s="46">
        <v>616030.5</v>
      </c>
      <c r="G20">
        <f>SUM(D20:F20)</f>
        <v>1719238</v>
      </c>
      <c r="H20">
        <f>C20-G20</f>
        <v>0</v>
      </c>
    </row>
    <row r="21" spans="3:6" ht="15">
      <c r="C21" s="133"/>
      <c r="D21" s="134"/>
      <c r="E21" s="134"/>
      <c r="F21" s="209">
        <v>4565.7</v>
      </c>
    </row>
    <row r="22" spans="3:6" ht="15">
      <c r="C22" s="133"/>
      <c r="D22" s="134"/>
      <c r="E22" s="134"/>
      <c r="F22" s="210"/>
    </row>
    <row r="23" spans="3:6" ht="15">
      <c r="C23" s="133"/>
      <c r="D23" s="134"/>
      <c r="E23" s="134"/>
      <c r="F23" s="210"/>
    </row>
    <row r="24" spans="3:6" ht="15">
      <c r="C24" s="133"/>
      <c r="D24" s="134"/>
      <c r="E24" s="134"/>
      <c r="F24" s="210"/>
    </row>
    <row r="25" spans="3:6" ht="15">
      <c r="C25" s="133"/>
      <c r="D25" s="134"/>
      <c r="E25" s="134"/>
      <c r="F25" s="210"/>
    </row>
    <row r="26" spans="3:8" ht="15.75" thickBot="1">
      <c r="C26" s="34">
        <v>12744.9</v>
      </c>
      <c r="D26" s="33">
        <v>3904.1</v>
      </c>
      <c r="E26" s="33">
        <v>4275.1</v>
      </c>
      <c r="F26" s="211"/>
      <c r="G26">
        <f>D26+E26+F21</f>
        <v>12744.900000000001</v>
      </c>
      <c r="H26">
        <f>C26-G26</f>
        <v>0</v>
      </c>
    </row>
    <row r="27" spans="3:7" ht="15.75" thickBot="1">
      <c r="C27" s="123">
        <v>16800</v>
      </c>
      <c r="D27" s="15">
        <v>5600</v>
      </c>
      <c r="E27" s="15">
        <v>5600</v>
      </c>
      <c r="F27" s="15">
        <v>5600</v>
      </c>
      <c r="G27">
        <f>SUM(D27:F27)</f>
        <v>16800</v>
      </c>
    </row>
    <row r="28" spans="3:6" ht="15">
      <c r="C28" s="47"/>
      <c r="D28" s="48"/>
      <c r="E28" s="209">
        <v>3045</v>
      </c>
      <c r="F28" s="209">
        <v>3045</v>
      </c>
    </row>
    <row r="29" spans="3:6" ht="15">
      <c r="C29" s="47"/>
      <c r="D29" s="48"/>
      <c r="E29" s="210"/>
      <c r="F29" s="210"/>
    </row>
    <row r="30" spans="3:6" ht="15">
      <c r="C30" s="47"/>
      <c r="D30" s="48"/>
      <c r="E30" s="210"/>
      <c r="F30" s="210"/>
    </row>
    <row r="31" spans="3:6" ht="15">
      <c r="C31" s="47"/>
      <c r="D31" s="48"/>
      <c r="E31" s="210"/>
      <c r="F31" s="210"/>
    </row>
    <row r="32" spans="3:7" ht="15.75" thickBot="1">
      <c r="C32" s="123">
        <v>9135</v>
      </c>
      <c r="D32" s="15">
        <v>3045</v>
      </c>
      <c r="E32" s="211"/>
      <c r="F32" s="211"/>
      <c r="G32">
        <f>D32+E28+F28</f>
        <v>9135</v>
      </c>
    </row>
    <row r="33" spans="3:7" ht="15.75" thickBot="1">
      <c r="C33" s="123">
        <v>14100</v>
      </c>
      <c r="D33" s="15">
        <v>4700</v>
      </c>
      <c r="E33" s="15">
        <v>4700</v>
      </c>
      <c r="F33" s="15">
        <v>4700</v>
      </c>
      <c r="G33">
        <f>SUM(D33:F33)</f>
        <v>14100</v>
      </c>
    </row>
    <row r="34" spans="3:7" ht="15.75" thickBot="1">
      <c r="C34" s="124">
        <v>13260</v>
      </c>
      <c r="D34" s="46">
        <v>4420</v>
      </c>
      <c r="E34" s="46">
        <v>4420</v>
      </c>
      <c r="F34" s="46">
        <v>4420</v>
      </c>
      <c r="G34">
        <f>SUM(D34:F34)</f>
        <v>13260</v>
      </c>
    </row>
    <row r="35" spans="3:7" ht="15.75" thickBot="1">
      <c r="C35" s="123">
        <v>12534</v>
      </c>
      <c r="D35" s="15">
        <v>12534</v>
      </c>
      <c r="E35" s="46"/>
      <c r="F35" s="46"/>
      <c r="G35">
        <f>SUM(D35:F35)</f>
        <v>12534</v>
      </c>
    </row>
    <row r="36" spans="3:7" ht="15.75" thickBot="1">
      <c r="C36" s="123">
        <v>205</v>
      </c>
      <c r="D36" s="15">
        <v>205</v>
      </c>
      <c r="E36" s="46"/>
      <c r="F36" s="46"/>
      <c r="G36">
        <f>SUM(D36:F36)</f>
        <v>205</v>
      </c>
    </row>
    <row r="37" spans="4:7" ht="15">
      <c r="D37">
        <f>SUM(D18:D36)</f>
        <v>1451090.6</v>
      </c>
      <c r="E37">
        <f>SUM(E18:E36)</f>
        <v>1530517.6</v>
      </c>
      <c r="F37">
        <f>SUM(F18:F36)</f>
        <v>1622418.4</v>
      </c>
      <c r="G37">
        <f>SUM(G18:G36)</f>
        <v>4604026.600000001</v>
      </c>
    </row>
  </sheetData>
  <sheetProtection/>
  <mergeCells count="3">
    <mergeCell ref="F21:F26"/>
    <mergeCell ref="E28:E32"/>
    <mergeCell ref="F28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I56"/>
  <sheetViews>
    <sheetView zoomScalePageLayoutView="0" workbookViewId="0" topLeftCell="A1">
      <selection activeCell="E11" sqref="E11:E15"/>
    </sheetView>
  </sheetViews>
  <sheetFormatPr defaultColWidth="9.140625" defaultRowHeight="15"/>
  <cols>
    <col min="4" max="4" width="14.421875" style="0" customWidth="1"/>
    <col min="5" max="7" width="12.00390625" style="0" customWidth="1"/>
    <col min="8" max="8" width="15.57421875" style="0" customWidth="1"/>
  </cols>
  <sheetData>
    <row r="6" ht="15.75" thickBot="1"/>
    <row r="7" spans="4:9" ht="16.5" thickBot="1">
      <c r="D7" s="67">
        <v>926708</v>
      </c>
      <c r="E7" s="62">
        <v>1040608</v>
      </c>
      <c r="F7" s="62">
        <v>1244313.2</v>
      </c>
      <c r="G7" s="62">
        <v>3211629.2</v>
      </c>
      <c r="H7">
        <f>D7+E7+F7</f>
        <v>3211629.2</v>
      </c>
      <c r="I7">
        <f>G7-H7</f>
        <v>0</v>
      </c>
    </row>
    <row r="8" spans="4:9" ht="16.5" thickBot="1">
      <c r="D8" s="64">
        <v>843766</v>
      </c>
      <c r="E8" s="63">
        <v>966299.2</v>
      </c>
      <c r="F8" s="63">
        <v>1173214.4</v>
      </c>
      <c r="G8" s="63">
        <v>2983279.6</v>
      </c>
      <c r="H8">
        <f aca="true" t="shared" si="0" ref="H8:H15">D8+E8+F8</f>
        <v>2983279.5999999996</v>
      </c>
      <c r="I8">
        <f aca="true" t="shared" si="1" ref="I8:I15">G8-H8</f>
        <v>0</v>
      </c>
    </row>
    <row r="9" spans="4:9" ht="16.5" thickBot="1">
      <c r="D9" s="64">
        <v>82942</v>
      </c>
      <c r="E9" s="63">
        <v>74308.8</v>
      </c>
      <c r="F9" s="63">
        <v>71098.8</v>
      </c>
      <c r="G9" s="63">
        <v>228349.6</v>
      </c>
      <c r="H9">
        <f t="shared" si="0"/>
        <v>228349.59999999998</v>
      </c>
      <c r="I9">
        <f t="shared" si="1"/>
        <v>0</v>
      </c>
    </row>
    <row r="10" spans="4:9" ht="16.5" thickBot="1">
      <c r="D10" s="64">
        <v>39926.5</v>
      </c>
      <c r="E10" s="63">
        <v>44944.9</v>
      </c>
      <c r="F10" s="63">
        <v>29923.3</v>
      </c>
      <c r="G10" s="63">
        <v>114794.7</v>
      </c>
      <c r="H10">
        <f t="shared" si="0"/>
        <v>114794.7</v>
      </c>
      <c r="I10">
        <f t="shared" si="1"/>
        <v>0</v>
      </c>
    </row>
    <row r="11" spans="4:9" ht="16.5" thickBot="1">
      <c r="D11" s="64">
        <v>335492.8</v>
      </c>
      <c r="E11" s="63">
        <v>405873.1</v>
      </c>
      <c r="F11" s="63">
        <v>496472.4</v>
      </c>
      <c r="G11" s="63">
        <v>1237838.3</v>
      </c>
      <c r="H11">
        <f t="shared" si="0"/>
        <v>1237838.2999999998</v>
      </c>
      <c r="I11">
        <f t="shared" si="1"/>
        <v>0</v>
      </c>
    </row>
    <row r="12" spans="4:9" ht="16.5" thickBot="1">
      <c r="D12" s="64">
        <v>2054</v>
      </c>
      <c r="E12" s="63">
        <v>355.7</v>
      </c>
      <c r="F12" s="63">
        <v>377.6</v>
      </c>
      <c r="G12" s="63">
        <v>2787.3</v>
      </c>
      <c r="H12">
        <f t="shared" si="0"/>
        <v>2787.2999999999997</v>
      </c>
      <c r="I12">
        <f t="shared" si="1"/>
        <v>0</v>
      </c>
    </row>
    <row r="13" spans="4:9" ht="16.5" thickBot="1">
      <c r="D13" s="64">
        <v>589161.2</v>
      </c>
      <c r="E13" s="63"/>
      <c r="F13" s="63"/>
      <c r="G13" s="63">
        <v>589161.2</v>
      </c>
      <c r="H13">
        <f t="shared" si="0"/>
        <v>589161.2</v>
      </c>
      <c r="I13">
        <f t="shared" si="1"/>
        <v>0</v>
      </c>
    </row>
    <row r="14" spans="4:9" ht="16.5" thickBot="1">
      <c r="D14" s="64"/>
      <c r="E14" s="63">
        <v>634379.2</v>
      </c>
      <c r="F14" s="63"/>
      <c r="G14" s="63">
        <v>634379.2</v>
      </c>
      <c r="H14">
        <f t="shared" si="0"/>
        <v>634379.2</v>
      </c>
      <c r="I14">
        <f t="shared" si="1"/>
        <v>0</v>
      </c>
    </row>
    <row r="15" spans="4:9" ht="16.5" thickBot="1">
      <c r="D15" s="64"/>
      <c r="E15" s="63"/>
      <c r="F15" s="63">
        <v>747463.2</v>
      </c>
      <c r="G15" s="63">
        <v>747463.2</v>
      </c>
      <c r="H15">
        <f t="shared" si="0"/>
        <v>747463.2</v>
      </c>
      <c r="I15">
        <f t="shared" si="1"/>
        <v>0</v>
      </c>
    </row>
    <row r="17" ht="15.75" thickBot="1"/>
    <row r="18" spans="4:9" ht="15.75" thickBot="1">
      <c r="D18" s="21">
        <v>516548.7</v>
      </c>
      <c r="E18" s="65">
        <v>516548.7</v>
      </c>
      <c r="F18" s="65"/>
      <c r="G18" s="66"/>
      <c r="H18">
        <f>E18+F18+G18</f>
        <v>516548.7</v>
      </c>
      <c r="I18">
        <f>D18-H18</f>
        <v>0</v>
      </c>
    </row>
    <row r="19" spans="4:9" ht="15.75" thickBot="1">
      <c r="D19" s="34">
        <v>72612.5</v>
      </c>
      <c r="E19" s="33">
        <v>72612.5</v>
      </c>
      <c r="F19" s="33"/>
      <c r="G19" s="56"/>
      <c r="H19">
        <f aca="true" t="shared" si="2" ref="H19:H55">E19+F19+G19</f>
        <v>72612.5</v>
      </c>
      <c r="I19">
        <f aca="true" t="shared" si="3" ref="I19:I55">D19-H19</f>
        <v>0</v>
      </c>
    </row>
    <row r="20" spans="4:9" ht="15.75" thickBot="1">
      <c r="D20" s="55">
        <v>569137.5</v>
      </c>
      <c r="E20" s="33"/>
      <c r="F20" s="33">
        <v>569137.5</v>
      </c>
      <c r="G20" s="56"/>
      <c r="H20">
        <f t="shared" si="2"/>
        <v>569137.5</v>
      </c>
      <c r="I20">
        <f t="shared" si="3"/>
        <v>0</v>
      </c>
    </row>
    <row r="21" spans="4:9" ht="15.75" thickBot="1">
      <c r="D21" s="34">
        <v>65241.7</v>
      </c>
      <c r="E21" s="33"/>
      <c r="F21" s="33">
        <v>65241.7</v>
      </c>
      <c r="G21" s="56"/>
      <c r="H21">
        <f t="shared" si="2"/>
        <v>65241.7</v>
      </c>
      <c r="I21">
        <f t="shared" si="3"/>
        <v>0</v>
      </c>
    </row>
    <row r="22" spans="4:9" ht="15.75" thickBot="1">
      <c r="D22" s="55">
        <v>677735.5</v>
      </c>
      <c r="E22" s="46"/>
      <c r="F22" s="46"/>
      <c r="G22" s="46">
        <v>677735.5</v>
      </c>
      <c r="H22">
        <f t="shared" si="2"/>
        <v>677735.5</v>
      </c>
      <c r="I22">
        <f t="shared" si="3"/>
        <v>0</v>
      </c>
    </row>
    <row r="23" spans="4:9" ht="15.75" thickBot="1">
      <c r="D23" s="55">
        <v>69727.7</v>
      </c>
      <c r="E23" s="46"/>
      <c r="F23" s="46"/>
      <c r="G23" s="46">
        <v>69727.7</v>
      </c>
      <c r="H23">
        <f t="shared" si="2"/>
        <v>69727.7</v>
      </c>
      <c r="I23">
        <f t="shared" si="3"/>
        <v>0</v>
      </c>
    </row>
    <row r="24" spans="4:9" ht="15.75" thickBot="1">
      <c r="D24" s="55">
        <v>1162217.9</v>
      </c>
      <c r="E24" s="46">
        <v>311508.3</v>
      </c>
      <c r="F24" s="46">
        <v>368262.6</v>
      </c>
      <c r="G24" s="46">
        <v>482448</v>
      </c>
      <c r="H24">
        <f t="shared" si="2"/>
        <v>1162218.9</v>
      </c>
      <c r="I24">
        <f t="shared" si="3"/>
        <v>-1</v>
      </c>
    </row>
    <row r="25" spans="4:9" ht="15.75" thickBot="1">
      <c r="D25" s="34">
        <v>10138.3</v>
      </c>
      <c r="E25" s="33"/>
      <c r="F25" s="33">
        <v>10138.3</v>
      </c>
      <c r="G25" s="15"/>
      <c r="H25">
        <f t="shared" si="2"/>
        <v>10138.3</v>
      </c>
      <c r="I25">
        <f t="shared" si="3"/>
        <v>0</v>
      </c>
    </row>
    <row r="26" spans="4:9" ht="15.75" thickBot="1">
      <c r="D26" s="53">
        <v>3956.1</v>
      </c>
      <c r="E26" s="15">
        <v>1179</v>
      </c>
      <c r="F26" s="15">
        <v>1236.4</v>
      </c>
      <c r="G26" s="15">
        <v>1540.7</v>
      </c>
      <c r="H26">
        <f t="shared" si="2"/>
        <v>3956.1000000000004</v>
      </c>
      <c r="I26">
        <f t="shared" si="3"/>
        <v>0</v>
      </c>
    </row>
    <row r="27" spans="4:9" ht="15.75" thickBot="1">
      <c r="D27" s="54">
        <v>5350.8</v>
      </c>
      <c r="E27" s="15">
        <v>1204.4</v>
      </c>
      <c r="F27" s="15">
        <v>2067</v>
      </c>
      <c r="G27" s="15">
        <v>2079.4</v>
      </c>
      <c r="H27">
        <f t="shared" si="2"/>
        <v>5350.8</v>
      </c>
      <c r="I27">
        <f t="shared" si="3"/>
        <v>0</v>
      </c>
    </row>
    <row r="28" spans="4:9" ht="15.75" thickBot="1">
      <c r="D28" s="54">
        <v>18971.3</v>
      </c>
      <c r="E28" s="15">
        <v>4219</v>
      </c>
      <c r="F28" s="15">
        <v>8584.3</v>
      </c>
      <c r="G28" s="15">
        <v>6168</v>
      </c>
      <c r="H28">
        <f t="shared" si="2"/>
        <v>18971.3</v>
      </c>
      <c r="I28">
        <f t="shared" si="3"/>
        <v>0</v>
      </c>
    </row>
    <row r="29" spans="4:9" ht="15">
      <c r="D29" s="47"/>
      <c r="E29" s="48"/>
      <c r="F29" s="48"/>
      <c r="G29" s="209"/>
      <c r="H29">
        <f t="shared" si="2"/>
        <v>0</v>
      </c>
      <c r="I29">
        <f t="shared" si="3"/>
        <v>0</v>
      </c>
    </row>
    <row r="30" spans="4:9" ht="15">
      <c r="D30" s="47"/>
      <c r="E30" s="48"/>
      <c r="F30" s="48"/>
      <c r="G30" s="210"/>
      <c r="H30">
        <f t="shared" si="2"/>
        <v>0</v>
      </c>
      <c r="I30">
        <f t="shared" si="3"/>
        <v>0</v>
      </c>
    </row>
    <row r="31" spans="4:9" ht="15">
      <c r="D31" s="47"/>
      <c r="E31" s="48"/>
      <c r="F31" s="48"/>
      <c r="G31" s="210"/>
      <c r="H31">
        <f t="shared" si="2"/>
        <v>0</v>
      </c>
      <c r="I31">
        <f t="shared" si="3"/>
        <v>0</v>
      </c>
    </row>
    <row r="32" spans="4:9" ht="15">
      <c r="D32" s="47"/>
      <c r="E32" s="48"/>
      <c r="F32" s="48">
        <v>751.7</v>
      </c>
      <c r="G32" s="210"/>
      <c r="H32">
        <f t="shared" si="2"/>
        <v>751.7</v>
      </c>
      <c r="I32">
        <f t="shared" si="3"/>
        <v>-751.7</v>
      </c>
    </row>
    <row r="33" spans="4:9" ht="15.75" thickBot="1">
      <c r="D33" s="54">
        <v>1490.7</v>
      </c>
      <c r="E33" s="15">
        <v>739</v>
      </c>
      <c r="F33" s="49"/>
      <c r="G33" s="211"/>
      <c r="H33">
        <f t="shared" si="2"/>
        <v>739</v>
      </c>
      <c r="I33">
        <f t="shared" si="3"/>
        <v>751.7</v>
      </c>
    </row>
    <row r="34" spans="4:9" ht="15.75" thickBot="1">
      <c r="D34" s="54">
        <v>5594.7</v>
      </c>
      <c r="E34" s="15">
        <v>2855.8</v>
      </c>
      <c r="F34" s="15">
        <v>2738.9</v>
      </c>
      <c r="G34" s="15"/>
      <c r="H34">
        <f t="shared" si="2"/>
        <v>5594.700000000001</v>
      </c>
      <c r="I34">
        <f t="shared" si="3"/>
        <v>0</v>
      </c>
    </row>
    <row r="35" spans="4:9" ht="15.75" thickBot="1">
      <c r="D35" s="54">
        <v>270.4</v>
      </c>
      <c r="E35" s="15">
        <v>152.7</v>
      </c>
      <c r="F35" s="15">
        <v>117.7</v>
      </c>
      <c r="G35" s="15"/>
      <c r="H35">
        <f t="shared" si="2"/>
        <v>270.4</v>
      </c>
      <c r="I35">
        <f t="shared" si="3"/>
        <v>0</v>
      </c>
    </row>
    <row r="36" spans="4:9" ht="15.75" thickBot="1">
      <c r="D36" s="54">
        <v>1857.6</v>
      </c>
      <c r="E36" s="15">
        <v>1857.6</v>
      </c>
      <c r="F36" s="15"/>
      <c r="G36" s="15"/>
      <c r="H36">
        <f t="shared" si="2"/>
        <v>1857.6</v>
      </c>
      <c r="I36">
        <f t="shared" si="3"/>
        <v>0</v>
      </c>
    </row>
    <row r="37" spans="4:9" ht="15">
      <c r="D37" s="212">
        <v>250.1</v>
      </c>
      <c r="E37" s="209"/>
      <c r="F37" s="209">
        <v>250.1</v>
      </c>
      <c r="G37" s="209"/>
      <c r="H37">
        <f t="shared" si="2"/>
        <v>250.1</v>
      </c>
      <c r="I37">
        <f t="shared" si="3"/>
        <v>0</v>
      </c>
    </row>
    <row r="38" spans="4:9" ht="15.75" thickBot="1">
      <c r="D38" s="213"/>
      <c r="E38" s="211"/>
      <c r="F38" s="211"/>
      <c r="G38" s="211"/>
      <c r="H38">
        <f t="shared" si="2"/>
        <v>0</v>
      </c>
      <c r="I38">
        <f t="shared" si="3"/>
        <v>0</v>
      </c>
    </row>
    <row r="39" spans="4:9" ht="15.75" thickBot="1">
      <c r="D39" s="54">
        <v>7287.1</v>
      </c>
      <c r="E39" s="15">
        <v>2254</v>
      </c>
      <c r="F39" s="15">
        <v>5033.1</v>
      </c>
      <c r="G39" s="15"/>
      <c r="H39">
        <f t="shared" si="2"/>
        <v>7287.1</v>
      </c>
      <c r="I39">
        <f t="shared" si="3"/>
        <v>0</v>
      </c>
    </row>
    <row r="40" spans="4:9" ht="15.75" thickBot="1">
      <c r="D40" s="34">
        <v>4526</v>
      </c>
      <c r="E40" s="33">
        <v>2599</v>
      </c>
      <c r="F40" s="15">
        <v>1927</v>
      </c>
      <c r="G40" s="15"/>
      <c r="H40">
        <f t="shared" si="2"/>
        <v>4526</v>
      </c>
      <c r="I40">
        <f t="shared" si="3"/>
        <v>0</v>
      </c>
    </row>
    <row r="41" spans="4:9" ht="15.75" thickBot="1">
      <c r="D41" s="34">
        <v>4120</v>
      </c>
      <c r="E41" s="33">
        <v>3816</v>
      </c>
      <c r="F41" s="15">
        <v>304</v>
      </c>
      <c r="G41" s="15"/>
      <c r="H41">
        <f t="shared" si="2"/>
        <v>4120</v>
      </c>
      <c r="I41">
        <f t="shared" si="3"/>
        <v>0</v>
      </c>
    </row>
    <row r="42" spans="4:9" ht="15.75" thickBot="1">
      <c r="D42" s="54">
        <v>1181</v>
      </c>
      <c r="E42" s="15"/>
      <c r="F42" s="15">
        <v>1181</v>
      </c>
      <c r="G42" s="46"/>
      <c r="H42">
        <f t="shared" si="2"/>
        <v>1181</v>
      </c>
      <c r="I42">
        <f t="shared" si="3"/>
        <v>0</v>
      </c>
    </row>
    <row r="43" spans="4:9" ht="15.75" thickBot="1">
      <c r="D43" s="54">
        <v>81.3</v>
      </c>
      <c r="E43" s="15">
        <v>32.3</v>
      </c>
      <c r="F43" s="46">
        <v>49</v>
      </c>
      <c r="G43" s="46"/>
      <c r="H43">
        <f t="shared" si="2"/>
        <v>81.3</v>
      </c>
      <c r="I43">
        <f t="shared" si="3"/>
        <v>0</v>
      </c>
    </row>
    <row r="44" spans="4:9" ht="15.75" thickBot="1">
      <c r="D44" s="54">
        <v>422.2</v>
      </c>
      <c r="E44" s="15">
        <v>11.4</v>
      </c>
      <c r="F44" s="46">
        <v>33.6</v>
      </c>
      <c r="G44" s="46">
        <v>377.2</v>
      </c>
      <c r="H44">
        <f t="shared" si="2"/>
        <v>422.2</v>
      </c>
      <c r="I44">
        <f t="shared" si="3"/>
        <v>0</v>
      </c>
    </row>
    <row r="45" spans="4:9" ht="15.75" thickBot="1">
      <c r="D45" s="54">
        <v>437.4</v>
      </c>
      <c r="E45" s="15">
        <v>437.4</v>
      </c>
      <c r="F45" s="46"/>
      <c r="G45" s="46"/>
      <c r="H45">
        <f t="shared" si="2"/>
        <v>437.4</v>
      </c>
      <c r="I45">
        <f t="shared" si="3"/>
        <v>0</v>
      </c>
    </row>
    <row r="46" spans="4:9" ht="15.75" thickBot="1">
      <c r="D46" s="55">
        <v>459.6</v>
      </c>
      <c r="E46" s="46">
        <v>459.6</v>
      </c>
      <c r="F46" s="46"/>
      <c r="G46" s="46"/>
      <c r="H46">
        <f t="shared" si="2"/>
        <v>459.6</v>
      </c>
      <c r="I46">
        <f t="shared" si="3"/>
        <v>0</v>
      </c>
    </row>
    <row r="47" spans="4:9" ht="15.75" thickBot="1">
      <c r="D47" s="54">
        <v>686.6</v>
      </c>
      <c r="E47" s="15"/>
      <c r="F47" s="15">
        <v>686.6</v>
      </c>
      <c r="G47" s="46"/>
      <c r="H47">
        <f t="shared" si="2"/>
        <v>686.6</v>
      </c>
      <c r="I47">
        <f t="shared" si="3"/>
        <v>0</v>
      </c>
    </row>
    <row r="48" spans="4:9" ht="15.75" thickBot="1">
      <c r="D48" s="55">
        <v>4445.8</v>
      </c>
      <c r="E48" s="46">
        <v>897</v>
      </c>
      <c r="F48" s="46">
        <v>1767.9</v>
      </c>
      <c r="G48" s="46">
        <v>1780.9</v>
      </c>
      <c r="H48">
        <f t="shared" si="2"/>
        <v>4445.8</v>
      </c>
      <c r="I48">
        <f t="shared" si="3"/>
        <v>0</v>
      </c>
    </row>
    <row r="49" spans="4:9" ht="15.75" thickBot="1">
      <c r="D49" s="55">
        <v>1174.3</v>
      </c>
      <c r="E49" s="46"/>
      <c r="F49" s="46"/>
      <c r="G49" s="46">
        <v>1174.3</v>
      </c>
      <c r="H49">
        <f t="shared" si="2"/>
        <v>1174.3</v>
      </c>
      <c r="I49">
        <f t="shared" si="3"/>
        <v>0</v>
      </c>
    </row>
    <row r="50" spans="4:9" ht="15.75" thickBot="1">
      <c r="D50" s="54">
        <v>2575.8</v>
      </c>
      <c r="E50" s="15">
        <v>927.9</v>
      </c>
      <c r="F50" s="15">
        <v>744</v>
      </c>
      <c r="G50" s="15">
        <v>903.9</v>
      </c>
      <c r="H50">
        <f t="shared" si="2"/>
        <v>2575.8</v>
      </c>
      <c r="I50">
        <f t="shared" si="3"/>
        <v>0</v>
      </c>
    </row>
    <row r="51" spans="4:9" ht="15.75" thickBot="1">
      <c r="D51" s="54">
        <v>342.4</v>
      </c>
      <c r="E51" s="15">
        <v>342.4</v>
      </c>
      <c r="F51" s="15"/>
      <c r="G51" s="15"/>
      <c r="H51">
        <f t="shared" si="2"/>
        <v>342.4</v>
      </c>
      <c r="I51">
        <f t="shared" si="3"/>
        <v>0</v>
      </c>
    </row>
    <row r="52" spans="4:9" ht="15.75" thickBot="1">
      <c r="D52" s="55">
        <v>2350.3</v>
      </c>
      <c r="E52" s="46">
        <v>1790</v>
      </c>
      <c r="F52" s="46">
        <v>272.7</v>
      </c>
      <c r="G52" s="46">
        <v>287.6</v>
      </c>
      <c r="H52">
        <f t="shared" si="2"/>
        <v>2350.2999999999997</v>
      </c>
      <c r="I52">
        <f t="shared" si="3"/>
        <v>0</v>
      </c>
    </row>
    <row r="53" spans="4:9" ht="15.75" thickBot="1">
      <c r="D53" s="55">
        <v>437</v>
      </c>
      <c r="E53" s="46">
        <v>264</v>
      </c>
      <c r="F53" s="46">
        <v>83</v>
      </c>
      <c r="G53" s="46">
        <v>90</v>
      </c>
      <c r="H53">
        <f t="shared" si="2"/>
        <v>437</v>
      </c>
      <c r="I53">
        <f t="shared" si="3"/>
        <v>0</v>
      </c>
    </row>
    <row r="54" spans="4:9" ht="15.75" thickBot="1">
      <c r="D54" s="55">
        <v>25890.8</v>
      </c>
      <c r="E54" s="46">
        <v>15841.8</v>
      </c>
      <c r="F54" s="46">
        <v>5119</v>
      </c>
      <c r="G54" s="46">
        <v>4930</v>
      </c>
      <c r="H54">
        <f t="shared" si="2"/>
        <v>25890.8</v>
      </c>
      <c r="I54">
        <f t="shared" si="3"/>
        <v>0</v>
      </c>
    </row>
    <row r="55" spans="4:9" ht="15.75" thickBot="1">
      <c r="D55" s="55">
        <v>3237520</v>
      </c>
      <c r="E55" s="50">
        <v>942549.8</v>
      </c>
      <c r="F55" s="50">
        <v>1045727</v>
      </c>
      <c r="G55" s="50">
        <v>1249243.2</v>
      </c>
      <c r="H55">
        <f t="shared" si="2"/>
        <v>3237520</v>
      </c>
      <c r="I55">
        <f t="shared" si="3"/>
        <v>0</v>
      </c>
    </row>
    <row r="56" spans="4:7" ht="15">
      <c r="D56">
        <f>D55-D54</f>
        <v>3211629.2</v>
      </c>
      <c r="E56">
        <f>E55-E54</f>
        <v>926708</v>
      </c>
      <c r="F56">
        <f>F55-F54</f>
        <v>1040608</v>
      </c>
      <c r="G56">
        <f>G55-G54</f>
        <v>1244313.2</v>
      </c>
    </row>
  </sheetData>
  <sheetProtection/>
  <mergeCells count="5">
    <mergeCell ref="G29:G33"/>
    <mergeCell ref="D37:D38"/>
    <mergeCell ref="E37:E38"/>
    <mergeCell ref="F37:F38"/>
    <mergeCell ref="G37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71"/>
  <sheetViews>
    <sheetView zoomScalePageLayoutView="0" workbookViewId="0" topLeftCell="A1">
      <selection activeCell="E57" sqref="E57:E69"/>
    </sheetView>
  </sheetViews>
  <sheetFormatPr defaultColWidth="9.140625" defaultRowHeight="15"/>
  <cols>
    <col min="3" max="3" width="9.57421875" style="0" bestFit="1" customWidth="1"/>
    <col min="7" max="7" width="14.28125" style="0" customWidth="1"/>
  </cols>
  <sheetData>
    <row r="2" ht="15.75" thickBot="1">
      <c r="C2" t="s">
        <v>13</v>
      </c>
    </row>
    <row r="3" spans="2:7" ht="15.75" thickBot="1">
      <c r="B3" s="12">
        <v>812538.2</v>
      </c>
      <c r="C3" s="13">
        <v>236409</v>
      </c>
      <c r="D3" s="13">
        <v>249898.7</v>
      </c>
      <c r="E3" s="13">
        <v>326230.5</v>
      </c>
      <c r="F3">
        <f aca="true" t="shared" si="0" ref="F3:F9">C3+D3+E3</f>
        <v>812538.2</v>
      </c>
      <c r="G3">
        <f>B3-F3</f>
        <v>0</v>
      </c>
    </row>
    <row r="4" spans="2:7" ht="15.75" thickBot="1">
      <c r="B4" s="14">
        <v>213523</v>
      </c>
      <c r="C4" s="15">
        <v>213523</v>
      </c>
      <c r="D4" s="15"/>
      <c r="E4" s="15"/>
      <c r="F4">
        <f t="shared" si="0"/>
        <v>213523</v>
      </c>
      <c r="G4">
        <f aca="true" t="shared" si="1" ref="G4:G16">B4-F4</f>
        <v>0</v>
      </c>
    </row>
    <row r="5" spans="2:7" ht="15.75" thickBot="1">
      <c r="B5" s="14">
        <f>C5+D5+E5</f>
        <v>237701.6</v>
      </c>
      <c r="C5" s="15"/>
      <c r="D5" s="15">
        <f>194918+9480+32800+503.6</f>
        <v>237701.6</v>
      </c>
      <c r="E5" s="15"/>
      <c r="F5">
        <f t="shared" si="0"/>
        <v>237701.6</v>
      </c>
      <c r="G5">
        <f t="shared" si="1"/>
        <v>0</v>
      </c>
    </row>
    <row r="6" spans="2:7" ht="15.75" thickBot="1">
      <c r="B6" s="14">
        <f>C6+D6+E6</f>
        <v>305714.4</v>
      </c>
      <c r="C6" s="15"/>
      <c r="D6" s="15"/>
      <c r="E6" s="15">
        <f>249968.8+16801.9+38412.4+531.3</f>
        <v>305714.4</v>
      </c>
      <c r="F6">
        <f t="shared" si="0"/>
        <v>305714.4</v>
      </c>
      <c r="G6">
        <f t="shared" si="1"/>
        <v>0</v>
      </c>
    </row>
    <row r="7" spans="2:7" ht="15.75" thickBot="1">
      <c r="B7" s="14">
        <v>22649</v>
      </c>
      <c r="C7" s="15">
        <v>22649</v>
      </c>
      <c r="D7" s="15"/>
      <c r="E7" s="15"/>
      <c r="F7">
        <f t="shared" si="0"/>
        <v>22649</v>
      </c>
      <c r="G7">
        <f t="shared" si="1"/>
        <v>0</v>
      </c>
    </row>
    <row r="8" spans="2:7" ht="15.75" thickBot="1">
      <c r="B8" s="14">
        <f>C8+D8+E8</f>
        <v>11739.6</v>
      </c>
      <c r="C8" s="15"/>
      <c r="D8" s="15">
        <f>10139.6+1600</f>
        <v>11739.6</v>
      </c>
      <c r="E8" s="15"/>
      <c r="F8">
        <f t="shared" si="0"/>
        <v>11739.6</v>
      </c>
      <c r="G8">
        <f t="shared" si="1"/>
        <v>0</v>
      </c>
    </row>
    <row r="9" spans="2:7" ht="15.75" thickBot="1">
      <c r="B9" s="14">
        <f>C9+D9+E9</f>
        <v>19991.2</v>
      </c>
      <c r="C9" s="15"/>
      <c r="D9" s="15"/>
      <c r="E9" s="15">
        <f>18291.2+1700</f>
        <v>19991.2</v>
      </c>
      <c r="F9">
        <f t="shared" si="0"/>
        <v>19991.2</v>
      </c>
      <c r="G9">
        <f t="shared" si="1"/>
        <v>0</v>
      </c>
    </row>
    <row r="10" spans="2:7" ht="15.75" thickBot="1">
      <c r="B10" s="14">
        <v>382.8</v>
      </c>
      <c r="C10" s="15">
        <v>33</v>
      </c>
      <c r="D10" s="15">
        <v>162.9</v>
      </c>
      <c r="E10" s="15">
        <v>186.9</v>
      </c>
      <c r="F10">
        <f>C10+D10+E10</f>
        <v>382.8</v>
      </c>
      <c r="G10">
        <f t="shared" si="1"/>
        <v>0</v>
      </c>
    </row>
    <row r="11" spans="2:7" ht="15.75" thickBot="1">
      <c r="B11" s="14">
        <v>211.6</v>
      </c>
      <c r="C11" s="15">
        <v>18</v>
      </c>
      <c r="D11" s="15">
        <v>80.6</v>
      </c>
      <c r="E11" s="15">
        <v>113</v>
      </c>
      <c r="F11">
        <f aca="true" t="shared" si="2" ref="F11:F16">C11+D11+E11</f>
        <v>211.6</v>
      </c>
      <c r="G11">
        <f t="shared" si="1"/>
        <v>0</v>
      </c>
    </row>
    <row r="12" spans="2:7" ht="15.75" thickBot="1">
      <c r="B12" s="14">
        <v>391</v>
      </c>
      <c r="C12" s="15">
        <v>50</v>
      </c>
      <c r="D12" s="15">
        <v>166</v>
      </c>
      <c r="E12" s="15">
        <v>175</v>
      </c>
      <c r="F12">
        <f t="shared" si="2"/>
        <v>391</v>
      </c>
      <c r="G12">
        <f t="shared" si="1"/>
        <v>0</v>
      </c>
    </row>
    <row r="13" spans="2:7" ht="15.75" thickBot="1">
      <c r="B13" s="14">
        <v>234</v>
      </c>
      <c r="C13" s="15">
        <v>136</v>
      </c>
      <c r="D13" s="15">
        <v>48</v>
      </c>
      <c r="E13" s="15">
        <v>50</v>
      </c>
      <c r="F13">
        <f t="shared" si="2"/>
        <v>234</v>
      </c>
      <c r="G13">
        <f t="shared" si="1"/>
        <v>0</v>
      </c>
    </row>
    <row r="14" spans="2:7" ht="15.75" thickBot="1">
      <c r="B14" s="17">
        <v>1393.2</v>
      </c>
      <c r="C14" s="18">
        <v>1393.2</v>
      </c>
      <c r="D14" s="15"/>
      <c r="E14" s="15"/>
      <c r="F14">
        <f t="shared" si="2"/>
        <v>1393.2</v>
      </c>
      <c r="G14">
        <f t="shared" si="1"/>
        <v>0</v>
      </c>
    </row>
    <row r="15" spans="2:7" ht="15.75" thickBot="1">
      <c r="B15" s="14">
        <v>2833.7</v>
      </c>
      <c r="C15" s="15"/>
      <c r="D15" s="15">
        <v>1365.1</v>
      </c>
      <c r="E15" s="15">
        <v>1386.8</v>
      </c>
      <c r="F15">
        <f t="shared" si="2"/>
        <v>2751.8999999999996</v>
      </c>
      <c r="G15">
        <f t="shared" si="1"/>
        <v>81.80000000000018</v>
      </c>
    </row>
    <row r="16" spans="2:7" ht="15.75" thickBot="1">
      <c r="B16" s="17">
        <f>B3+B14+B15</f>
        <v>816765.0999999999</v>
      </c>
      <c r="C16" s="17">
        <f>C3+C14+C15</f>
        <v>237802.2</v>
      </c>
      <c r="D16" s="17">
        <f>D3+D14+D15</f>
        <v>251263.80000000002</v>
      </c>
      <c r="E16" s="17">
        <f>E3+E14+E15</f>
        <v>327617.3</v>
      </c>
      <c r="F16">
        <f t="shared" si="2"/>
        <v>816683.3</v>
      </c>
      <c r="G16">
        <f t="shared" si="1"/>
        <v>81.79999999981374</v>
      </c>
    </row>
    <row r="17" spans="2:5" ht="15">
      <c r="B17">
        <f>B4+B5+B6+B7+B8+B9+B10+B11+B12+B13</f>
        <v>812538.2</v>
      </c>
      <c r="C17" s="20">
        <f>C4+C5+C6+C7+C8+C9+C10+C11+C12+C13</f>
        <v>236409</v>
      </c>
      <c r="D17">
        <f>D4+D5+D6+D7+D8+D9+D10+D11+D12+D13</f>
        <v>249898.7</v>
      </c>
      <c r="E17">
        <f>E4+E5+E6+E7+E8+E9+E10+E11+E12+E13</f>
        <v>326230.50000000006</v>
      </c>
    </row>
    <row r="18" ht="15.75" thickBot="1"/>
    <row r="19" spans="2:7" ht="15.75" thickBot="1">
      <c r="B19" s="12">
        <v>165000</v>
      </c>
      <c r="C19" s="85">
        <v>165000</v>
      </c>
      <c r="D19" s="85"/>
      <c r="E19" s="85"/>
      <c r="F19">
        <f>SUM(C19:E19)</f>
        <v>165000</v>
      </c>
      <c r="G19">
        <f>B19-F19</f>
        <v>0</v>
      </c>
    </row>
    <row r="20" spans="2:7" ht="15.75" thickBot="1">
      <c r="B20" s="84">
        <v>194918</v>
      </c>
      <c r="C20" s="15"/>
      <c r="D20" s="15">
        <v>194918</v>
      </c>
      <c r="E20" s="15"/>
      <c r="F20">
        <f aca="true" t="shared" si="3" ref="F20:F71">SUM(C20:E20)</f>
        <v>194918</v>
      </c>
      <c r="G20">
        <f aca="true" t="shared" si="4" ref="G20:G71">B20-F20</f>
        <v>0</v>
      </c>
    </row>
    <row r="21" spans="2:7" ht="15.75" thickBot="1">
      <c r="B21" s="84">
        <v>249968.8</v>
      </c>
      <c r="C21" s="15"/>
      <c r="D21" s="15"/>
      <c r="E21" s="15">
        <v>249968.8</v>
      </c>
      <c r="F21">
        <f t="shared" si="3"/>
        <v>249968.8</v>
      </c>
      <c r="G21">
        <f t="shared" si="4"/>
        <v>0</v>
      </c>
    </row>
    <row r="22" spans="2:7" ht="15.75" thickBot="1">
      <c r="B22" s="84">
        <v>382.8</v>
      </c>
      <c r="C22" s="15">
        <v>33</v>
      </c>
      <c r="D22" s="15">
        <v>162.9</v>
      </c>
      <c r="E22" s="15">
        <v>186.9</v>
      </c>
      <c r="F22">
        <f t="shared" si="3"/>
        <v>382.8</v>
      </c>
      <c r="G22">
        <f t="shared" si="4"/>
        <v>0</v>
      </c>
    </row>
    <row r="23" spans="2:7" ht="15.75" thickBot="1">
      <c r="B23" s="84">
        <v>108</v>
      </c>
      <c r="C23" s="15"/>
      <c r="D23" s="15"/>
      <c r="E23" s="15">
        <v>108</v>
      </c>
      <c r="F23">
        <f t="shared" si="3"/>
        <v>108</v>
      </c>
      <c r="G23">
        <f t="shared" si="4"/>
        <v>0</v>
      </c>
    </row>
    <row r="24" spans="2:7" ht="15.75" thickBot="1">
      <c r="B24" s="84">
        <v>14926</v>
      </c>
      <c r="C24" s="15">
        <v>14926</v>
      </c>
      <c r="D24" s="90"/>
      <c r="E24" s="15"/>
      <c r="F24">
        <f t="shared" si="3"/>
        <v>14926</v>
      </c>
      <c r="G24">
        <f t="shared" si="4"/>
        <v>0</v>
      </c>
    </row>
    <row r="25" spans="2:7" ht="15.75" thickBot="1">
      <c r="B25" s="84">
        <v>9480</v>
      </c>
      <c r="C25" s="15"/>
      <c r="D25" s="15">
        <v>9480</v>
      </c>
      <c r="E25" s="15"/>
      <c r="F25">
        <f t="shared" si="3"/>
        <v>9480</v>
      </c>
      <c r="G25">
        <f t="shared" si="4"/>
        <v>0</v>
      </c>
    </row>
    <row r="26" spans="2:7" ht="15.75" thickBot="1">
      <c r="B26" s="84">
        <v>16801.9</v>
      </c>
      <c r="C26" s="15"/>
      <c r="D26" s="15"/>
      <c r="E26" s="15">
        <v>16801.9</v>
      </c>
      <c r="F26">
        <f t="shared" si="3"/>
        <v>16801.9</v>
      </c>
      <c r="G26">
        <f t="shared" si="4"/>
        <v>0</v>
      </c>
    </row>
    <row r="27" spans="2:7" ht="15.75" thickBot="1">
      <c r="B27" s="84">
        <v>16249</v>
      </c>
      <c r="C27" s="15">
        <v>16249</v>
      </c>
      <c r="D27" s="15"/>
      <c r="E27" s="15"/>
      <c r="F27">
        <f t="shared" si="3"/>
        <v>16249</v>
      </c>
      <c r="G27">
        <f t="shared" si="4"/>
        <v>0</v>
      </c>
    </row>
    <row r="28" spans="2:7" ht="15.75" thickBot="1">
      <c r="B28" s="84">
        <v>10139.6</v>
      </c>
      <c r="C28" s="15"/>
      <c r="D28" s="15">
        <v>10139.6</v>
      </c>
      <c r="E28" s="15"/>
      <c r="F28">
        <f t="shared" si="3"/>
        <v>10139.6</v>
      </c>
      <c r="G28">
        <f t="shared" si="4"/>
        <v>0</v>
      </c>
    </row>
    <row r="29" spans="2:7" ht="15.75" thickBot="1">
      <c r="B29" s="84">
        <v>17341</v>
      </c>
      <c r="C29" s="15"/>
      <c r="D29" s="15"/>
      <c r="E29" s="15">
        <v>17341</v>
      </c>
      <c r="F29">
        <f t="shared" si="3"/>
        <v>17341</v>
      </c>
      <c r="G29">
        <f t="shared" si="4"/>
        <v>0</v>
      </c>
    </row>
    <row r="30" spans="2:7" ht="15.75" thickBot="1">
      <c r="B30" s="84">
        <v>33123</v>
      </c>
      <c r="C30" s="15">
        <v>33123</v>
      </c>
      <c r="D30" s="15"/>
      <c r="E30" s="15"/>
      <c r="F30">
        <f t="shared" si="3"/>
        <v>33123</v>
      </c>
      <c r="G30">
        <f t="shared" si="4"/>
        <v>0</v>
      </c>
    </row>
    <row r="31" spans="2:7" ht="15.75" thickBot="1">
      <c r="B31" s="84">
        <v>32800</v>
      </c>
      <c r="C31" s="15"/>
      <c r="D31" s="15">
        <v>32800</v>
      </c>
      <c r="E31" s="15"/>
      <c r="F31">
        <f t="shared" si="3"/>
        <v>32800</v>
      </c>
      <c r="G31">
        <f t="shared" si="4"/>
        <v>0</v>
      </c>
    </row>
    <row r="32" spans="2:7" ht="15.75" thickBot="1">
      <c r="B32" s="84">
        <v>38412.4</v>
      </c>
      <c r="C32" s="15"/>
      <c r="D32" s="15"/>
      <c r="E32" s="15">
        <v>38412.4</v>
      </c>
      <c r="F32">
        <f t="shared" si="3"/>
        <v>38412.4</v>
      </c>
      <c r="G32">
        <f t="shared" si="4"/>
        <v>0</v>
      </c>
    </row>
    <row r="33" spans="2:7" ht="15.75" thickBot="1">
      <c r="B33" s="84">
        <v>950.2</v>
      </c>
      <c r="C33" s="15"/>
      <c r="D33" s="15"/>
      <c r="E33" s="15">
        <v>950.2</v>
      </c>
      <c r="F33">
        <f t="shared" si="3"/>
        <v>950.2</v>
      </c>
      <c r="G33">
        <f t="shared" si="4"/>
        <v>0</v>
      </c>
    </row>
    <row r="34" spans="2:7" ht="15.75" thickBot="1">
      <c r="B34" s="84">
        <v>86.4</v>
      </c>
      <c r="C34" s="15"/>
      <c r="D34" s="15"/>
      <c r="E34" s="15">
        <v>86.4</v>
      </c>
      <c r="F34">
        <f t="shared" si="3"/>
        <v>86.4</v>
      </c>
      <c r="G34">
        <f t="shared" si="4"/>
        <v>0</v>
      </c>
    </row>
    <row r="35" spans="2:7" ht="15.75" thickBot="1">
      <c r="B35" s="84">
        <v>391</v>
      </c>
      <c r="C35" s="15">
        <v>50</v>
      </c>
      <c r="D35" s="15">
        <v>166</v>
      </c>
      <c r="E35" s="15">
        <v>175</v>
      </c>
      <c r="F35">
        <f t="shared" si="3"/>
        <v>391</v>
      </c>
      <c r="G35">
        <f t="shared" si="4"/>
        <v>0</v>
      </c>
    </row>
    <row r="36" spans="2:7" ht="15.75" thickBot="1">
      <c r="B36" s="84">
        <v>474</v>
      </c>
      <c r="C36" s="15">
        <v>474</v>
      </c>
      <c r="D36" s="15"/>
      <c r="E36" s="15"/>
      <c r="F36">
        <f t="shared" si="3"/>
        <v>474</v>
      </c>
      <c r="G36">
        <f t="shared" si="4"/>
        <v>0</v>
      </c>
    </row>
    <row r="37" spans="2:7" ht="15.75" thickBot="1">
      <c r="B37" s="84">
        <v>503.6</v>
      </c>
      <c r="C37" s="15"/>
      <c r="D37" s="15">
        <v>503.6</v>
      </c>
      <c r="E37" s="15"/>
      <c r="F37">
        <f t="shared" si="3"/>
        <v>503.6</v>
      </c>
      <c r="G37">
        <f t="shared" si="4"/>
        <v>0</v>
      </c>
    </row>
    <row r="38" spans="2:7" ht="15.75" thickBot="1">
      <c r="B38" s="84">
        <v>531.3</v>
      </c>
      <c r="C38" s="15"/>
      <c r="D38" s="15"/>
      <c r="E38" s="15">
        <v>531.3</v>
      </c>
      <c r="F38">
        <f t="shared" si="3"/>
        <v>531.3</v>
      </c>
      <c r="G38">
        <f t="shared" si="4"/>
        <v>0</v>
      </c>
    </row>
    <row r="39" spans="2:7" ht="15.75" thickBot="1">
      <c r="B39" s="84">
        <v>1100</v>
      </c>
      <c r="C39" s="15">
        <v>1100</v>
      </c>
      <c r="D39" s="15"/>
      <c r="E39" s="15"/>
      <c r="F39">
        <f t="shared" si="3"/>
        <v>1100</v>
      </c>
      <c r="G39">
        <f t="shared" si="4"/>
        <v>0</v>
      </c>
    </row>
    <row r="40" spans="2:7" ht="15.75" thickBot="1">
      <c r="B40" s="84">
        <v>1600</v>
      </c>
      <c r="C40" s="15"/>
      <c r="D40" s="15">
        <v>1600</v>
      </c>
      <c r="E40" s="15"/>
      <c r="F40">
        <f t="shared" si="3"/>
        <v>1600</v>
      </c>
      <c r="G40">
        <f t="shared" si="4"/>
        <v>0</v>
      </c>
    </row>
    <row r="41" spans="2:7" ht="15.75" thickBot="1">
      <c r="B41" s="84">
        <v>1700</v>
      </c>
      <c r="C41" s="15"/>
      <c r="D41" s="15"/>
      <c r="E41" s="15">
        <v>1700</v>
      </c>
      <c r="F41">
        <f t="shared" si="3"/>
        <v>1700</v>
      </c>
      <c r="G41">
        <f t="shared" si="4"/>
        <v>0</v>
      </c>
    </row>
    <row r="42" spans="2:7" ht="15.75" thickBot="1">
      <c r="B42" s="84">
        <v>125.2</v>
      </c>
      <c r="C42" s="15">
        <v>18</v>
      </c>
      <c r="D42" s="15">
        <v>80.6</v>
      </c>
      <c r="E42" s="15">
        <v>26.6</v>
      </c>
      <c r="F42">
        <f t="shared" si="3"/>
        <v>125.19999999999999</v>
      </c>
      <c r="G42">
        <f t="shared" si="4"/>
        <v>0</v>
      </c>
    </row>
    <row r="43" spans="2:7" ht="15.75" thickBot="1">
      <c r="B43" s="84">
        <v>234</v>
      </c>
      <c r="C43" s="15">
        <v>136</v>
      </c>
      <c r="D43" s="15">
        <v>48</v>
      </c>
      <c r="E43" s="15">
        <v>50</v>
      </c>
      <c r="F43">
        <f t="shared" si="3"/>
        <v>234</v>
      </c>
      <c r="G43">
        <f t="shared" si="4"/>
        <v>0</v>
      </c>
    </row>
    <row r="44" spans="2:7" ht="15.75" thickBot="1">
      <c r="B44" s="84">
        <v>4700</v>
      </c>
      <c r="C44" s="15">
        <v>4700</v>
      </c>
      <c r="D44" s="15"/>
      <c r="E44" s="15"/>
      <c r="F44">
        <f t="shared" si="3"/>
        <v>4700</v>
      </c>
      <c r="G44">
        <f t="shared" si="4"/>
        <v>0</v>
      </c>
    </row>
    <row r="45" spans="2:7" ht="15.75" thickBot="1">
      <c r="B45" s="84">
        <v>600</v>
      </c>
      <c r="C45" s="15">
        <v>600</v>
      </c>
      <c r="D45" s="15"/>
      <c r="E45" s="15"/>
      <c r="F45">
        <f t="shared" si="3"/>
        <v>600</v>
      </c>
      <c r="G45">
        <f t="shared" si="4"/>
        <v>0</v>
      </c>
    </row>
    <row r="46" spans="2:7" ht="15.75" thickBot="1">
      <c r="B46" s="17">
        <v>25.2</v>
      </c>
      <c r="C46" s="18">
        <v>25.2</v>
      </c>
      <c r="D46" s="15"/>
      <c r="E46" s="15"/>
      <c r="F46">
        <f t="shared" si="3"/>
        <v>25.2</v>
      </c>
      <c r="G46">
        <f t="shared" si="4"/>
        <v>0</v>
      </c>
    </row>
    <row r="47" spans="2:7" ht="15.75" thickBot="1">
      <c r="B47" s="84">
        <v>10.5</v>
      </c>
      <c r="C47" s="15"/>
      <c r="D47" s="15">
        <v>10.5</v>
      </c>
      <c r="E47" s="15"/>
      <c r="F47">
        <f t="shared" si="3"/>
        <v>10.5</v>
      </c>
      <c r="G47">
        <f t="shared" si="4"/>
        <v>0</v>
      </c>
    </row>
    <row r="48" spans="2:7" ht="15.75" thickBot="1">
      <c r="B48" s="84">
        <v>21</v>
      </c>
      <c r="C48" s="15"/>
      <c r="D48" s="15"/>
      <c r="E48" s="15">
        <v>21</v>
      </c>
      <c r="F48">
        <f t="shared" si="3"/>
        <v>21</v>
      </c>
      <c r="G48">
        <f t="shared" si="4"/>
        <v>0</v>
      </c>
    </row>
    <row r="49" spans="2:7" ht="15.75" thickBot="1">
      <c r="B49" s="84">
        <v>1368</v>
      </c>
      <c r="C49" s="15">
        <v>1368</v>
      </c>
      <c r="D49" s="15"/>
      <c r="E49" s="15"/>
      <c r="F49">
        <f t="shared" si="3"/>
        <v>1368</v>
      </c>
      <c r="G49">
        <f t="shared" si="4"/>
        <v>0</v>
      </c>
    </row>
    <row r="50" spans="2:7" ht="15.75" thickBot="1">
      <c r="B50" s="84">
        <v>1354.6</v>
      </c>
      <c r="C50" s="15"/>
      <c r="D50" s="15">
        <v>1354.6</v>
      </c>
      <c r="E50" s="15"/>
      <c r="F50">
        <f t="shared" si="3"/>
        <v>1354.6</v>
      </c>
      <c r="G50">
        <f t="shared" si="4"/>
        <v>0</v>
      </c>
    </row>
    <row r="51" spans="2:7" ht="15.75" thickBot="1">
      <c r="B51" s="84">
        <v>1365.8</v>
      </c>
      <c r="C51" s="15"/>
      <c r="D51" s="15"/>
      <c r="E51" s="15">
        <v>1365.8</v>
      </c>
      <c r="F51">
        <f t="shared" si="3"/>
        <v>1365.8</v>
      </c>
      <c r="G51">
        <f t="shared" si="4"/>
        <v>0</v>
      </c>
    </row>
    <row r="52" spans="2:7" ht="15.75" thickBot="1">
      <c r="B52" s="15">
        <f>SUM(B19:B51)</f>
        <v>816791.3</v>
      </c>
      <c r="C52" s="15">
        <f>SUM(C19:C51)</f>
        <v>237802.2</v>
      </c>
      <c r="D52" s="15">
        <f>SUM(D19:D51)</f>
        <v>251263.80000000002</v>
      </c>
      <c r="E52" s="15">
        <f>SUM(E19:E51)</f>
        <v>327725.3</v>
      </c>
      <c r="F52">
        <f t="shared" si="3"/>
        <v>816791.3</v>
      </c>
      <c r="G52">
        <f t="shared" si="4"/>
        <v>0</v>
      </c>
    </row>
    <row r="53" spans="2:7" ht="15.75" thickBot="1">
      <c r="B53" s="83">
        <f>B52-B46-B47-B48-B49-B50-B51</f>
        <v>812646.2000000001</v>
      </c>
      <c r="C53" s="15">
        <f>C52-C49-C46</f>
        <v>236409</v>
      </c>
      <c r="D53" s="15">
        <f>D52-D50-D47</f>
        <v>249898.7</v>
      </c>
      <c r="E53" s="15">
        <f>E52-E51-E48</f>
        <v>326338.5</v>
      </c>
      <c r="F53">
        <f t="shared" si="3"/>
        <v>812646.2</v>
      </c>
      <c r="G53">
        <f t="shared" si="4"/>
        <v>0</v>
      </c>
    </row>
    <row r="54" spans="2:7" ht="15.75" thickBot="1">
      <c r="B54" s="83"/>
      <c r="C54" s="15"/>
      <c r="D54" s="15"/>
      <c r="E54" s="15"/>
      <c r="F54">
        <f t="shared" si="3"/>
        <v>0</v>
      </c>
      <c r="G54">
        <f t="shared" si="4"/>
        <v>0</v>
      </c>
    </row>
    <row r="55" spans="2:7" ht="15.75" thickBot="1">
      <c r="B55" s="83"/>
      <c r="C55" s="15"/>
      <c r="D55" s="15"/>
      <c r="E55" s="15"/>
      <c r="F55">
        <f t="shared" si="3"/>
        <v>0</v>
      </c>
      <c r="G55">
        <f t="shared" si="4"/>
        <v>0</v>
      </c>
    </row>
    <row r="56" spans="2:7" ht="15.75" thickBot="1">
      <c r="B56" s="84">
        <v>812646.2</v>
      </c>
      <c r="C56" s="16">
        <v>236409</v>
      </c>
      <c r="D56" s="16">
        <v>249898.7</v>
      </c>
      <c r="E56" s="16">
        <v>326338.5</v>
      </c>
      <c r="F56">
        <f t="shared" si="3"/>
        <v>812646.2</v>
      </c>
      <c r="G56">
        <f t="shared" si="4"/>
        <v>0</v>
      </c>
    </row>
    <row r="57" spans="2:7" ht="15.75" thickBot="1">
      <c r="B57" s="84">
        <v>213523</v>
      </c>
      <c r="C57" s="15">
        <v>213523</v>
      </c>
      <c r="D57" s="15"/>
      <c r="E57" s="15"/>
      <c r="F57">
        <f t="shared" si="3"/>
        <v>213523</v>
      </c>
      <c r="G57">
        <f t="shared" si="4"/>
        <v>0</v>
      </c>
    </row>
    <row r="58" spans="2:7" ht="15.75" thickBot="1">
      <c r="B58" s="84">
        <v>237701.6</v>
      </c>
      <c r="C58" s="15"/>
      <c r="D58" s="15">
        <v>237701.6</v>
      </c>
      <c r="E58" s="15"/>
      <c r="F58">
        <f t="shared" si="3"/>
        <v>237701.6</v>
      </c>
      <c r="G58">
        <f t="shared" si="4"/>
        <v>0</v>
      </c>
    </row>
    <row r="59" spans="2:7" ht="15.75" thickBot="1">
      <c r="B59" s="84">
        <v>305714.4</v>
      </c>
      <c r="C59" s="15"/>
      <c r="D59" s="15"/>
      <c r="E59" s="15">
        <v>305714.4</v>
      </c>
      <c r="F59">
        <f t="shared" si="3"/>
        <v>305714.4</v>
      </c>
      <c r="G59">
        <f t="shared" si="4"/>
        <v>0</v>
      </c>
    </row>
    <row r="60" spans="2:7" ht="15.75" thickBot="1">
      <c r="B60" s="84">
        <v>22649</v>
      </c>
      <c r="C60" s="15">
        <v>22649</v>
      </c>
      <c r="D60" s="15"/>
      <c r="E60" s="15"/>
      <c r="F60">
        <f t="shared" si="3"/>
        <v>22649</v>
      </c>
      <c r="G60">
        <f t="shared" si="4"/>
        <v>0</v>
      </c>
    </row>
    <row r="61" spans="2:7" ht="15.75" thickBot="1">
      <c r="B61" s="84">
        <v>11739.6</v>
      </c>
      <c r="C61" s="15"/>
      <c r="D61" s="15">
        <v>11739.6</v>
      </c>
      <c r="E61" s="15"/>
      <c r="F61">
        <f t="shared" si="3"/>
        <v>11739.6</v>
      </c>
      <c r="G61">
        <f t="shared" si="4"/>
        <v>0</v>
      </c>
    </row>
    <row r="62" spans="2:7" ht="15.75" thickBot="1">
      <c r="B62" s="84">
        <v>19991.2</v>
      </c>
      <c r="C62" s="15"/>
      <c r="D62" s="15"/>
      <c r="E62" s="15">
        <v>19991.2</v>
      </c>
      <c r="F62">
        <f t="shared" si="3"/>
        <v>19991.2</v>
      </c>
      <c r="G62">
        <f t="shared" si="4"/>
        <v>0</v>
      </c>
    </row>
    <row r="63" spans="2:7" ht="15.75" thickBot="1">
      <c r="B63" s="84">
        <v>469.2</v>
      </c>
      <c r="C63" s="15">
        <v>33</v>
      </c>
      <c r="D63" s="15">
        <v>162.9</v>
      </c>
      <c r="E63" s="15">
        <v>273.3</v>
      </c>
      <c r="F63">
        <f t="shared" si="3"/>
        <v>469.20000000000005</v>
      </c>
      <c r="G63">
        <f t="shared" si="4"/>
        <v>0</v>
      </c>
    </row>
    <row r="64" spans="2:7" ht="15.75" thickBot="1">
      <c r="B64" s="84">
        <v>108</v>
      </c>
      <c r="C64" s="15"/>
      <c r="D64" s="15"/>
      <c r="E64" s="15">
        <v>108</v>
      </c>
      <c r="F64">
        <f t="shared" si="3"/>
        <v>108</v>
      </c>
      <c r="G64">
        <f t="shared" si="4"/>
        <v>0</v>
      </c>
    </row>
    <row r="65" spans="2:7" ht="15.75" thickBot="1">
      <c r="B65" s="84">
        <v>125.2</v>
      </c>
      <c r="C65" s="15">
        <v>18</v>
      </c>
      <c r="D65" s="15">
        <v>80.6</v>
      </c>
      <c r="E65" s="15">
        <v>26.6</v>
      </c>
      <c r="F65">
        <f t="shared" si="3"/>
        <v>125.19999999999999</v>
      </c>
      <c r="G65">
        <f t="shared" si="4"/>
        <v>0</v>
      </c>
    </row>
    <row r="66" spans="2:7" ht="15.75" thickBot="1">
      <c r="B66" s="84">
        <v>391</v>
      </c>
      <c r="C66" s="15">
        <v>50</v>
      </c>
      <c r="D66" s="15">
        <v>166</v>
      </c>
      <c r="E66" s="15">
        <v>175</v>
      </c>
      <c r="F66">
        <f t="shared" si="3"/>
        <v>391</v>
      </c>
      <c r="G66">
        <f t="shared" si="4"/>
        <v>0</v>
      </c>
    </row>
    <row r="67" spans="2:7" ht="15.75" thickBot="1">
      <c r="B67" s="84">
        <v>234</v>
      </c>
      <c r="C67" s="15">
        <v>136</v>
      </c>
      <c r="D67" s="15">
        <v>48</v>
      </c>
      <c r="E67" s="15">
        <v>50</v>
      </c>
      <c r="F67">
        <f t="shared" si="3"/>
        <v>234</v>
      </c>
      <c r="G67">
        <f t="shared" si="4"/>
        <v>0</v>
      </c>
    </row>
    <row r="68" spans="2:7" ht="15.75" thickBot="1">
      <c r="B68" s="17">
        <v>1393.2</v>
      </c>
      <c r="C68" s="18">
        <v>1393.2</v>
      </c>
      <c r="D68" s="15"/>
      <c r="E68" s="15"/>
      <c r="F68">
        <f t="shared" si="3"/>
        <v>1393.2</v>
      </c>
      <c r="G68">
        <f t="shared" si="4"/>
        <v>0</v>
      </c>
    </row>
    <row r="69" spans="2:7" ht="15.75" thickBot="1">
      <c r="B69" s="84">
        <v>1365.1</v>
      </c>
      <c r="C69" s="15"/>
      <c r="D69" s="15">
        <v>1365.1</v>
      </c>
      <c r="E69" s="15"/>
      <c r="F69">
        <f t="shared" si="3"/>
        <v>1365.1</v>
      </c>
      <c r="G69">
        <f t="shared" si="4"/>
        <v>0</v>
      </c>
    </row>
    <row r="70" spans="2:7" ht="15.75" thickBot="1">
      <c r="B70" s="84">
        <v>1386.8</v>
      </c>
      <c r="C70" s="15"/>
      <c r="D70" s="15"/>
      <c r="E70" s="15">
        <v>1386.8</v>
      </c>
      <c r="F70">
        <f t="shared" si="3"/>
        <v>1386.8</v>
      </c>
      <c r="G70">
        <f t="shared" si="4"/>
        <v>0</v>
      </c>
    </row>
    <row r="71" spans="2:7" ht="15.75" thickBot="1">
      <c r="B71" s="17">
        <v>816791.3</v>
      </c>
      <c r="C71" s="19">
        <v>237802.2</v>
      </c>
      <c r="D71" s="16">
        <v>251263.8</v>
      </c>
      <c r="E71" s="16">
        <v>327725.3</v>
      </c>
      <c r="F71">
        <f t="shared" si="3"/>
        <v>816791.3</v>
      </c>
      <c r="G71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98"/>
  <sheetViews>
    <sheetView zoomScalePageLayoutView="0" workbookViewId="0" topLeftCell="A86">
      <selection activeCell="O69" sqref="O69"/>
    </sheetView>
  </sheetViews>
  <sheetFormatPr defaultColWidth="9.140625" defaultRowHeight="15"/>
  <cols>
    <col min="2" max="5" width="12.28125" style="0" customWidth="1"/>
    <col min="8" max="8" width="11.28125" style="0" customWidth="1"/>
    <col min="12" max="12" width="12.7109375" style="0" customWidth="1"/>
  </cols>
  <sheetData>
    <row r="1" ht="15">
      <c r="B1" t="s">
        <v>14</v>
      </c>
    </row>
    <row r="2" ht="15.75" thickBot="1"/>
    <row r="3" spans="2:13" ht="15.75" thickBot="1">
      <c r="B3" s="21">
        <v>1092866.7</v>
      </c>
      <c r="C3" s="9">
        <v>293000</v>
      </c>
      <c r="D3" s="9">
        <v>351123.1</v>
      </c>
      <c r="E3" s="9">
        <v>448743.6</v>
      </c>
      <c r="H3" s="21">
        <v>1111006.6</v>
      </c>
      <c r="I3" s="89">
        <v>293000</v>
      </c>
      <c r="J3" s="89">
        <v>351123.1</v>
      </c>
      <c r="K3" s="89">
        <v>466883.5</v>
      </c>
      <c r="L3">
        <f>I3+J3+K3</f>
        <v>1111006.6</v>
      </c>
      <c r="M3">
        <f>H3-L3</f>
        <v>0</v>
      </c>
    </row>
    <row r="4" spans="2:13" ht="15">
      <c r="B4" s="212">
        <v>5350.8</v>
      </c>
      <c r="C4" s="209">
        <v>1204.4</v>
      </c>
      <c r="D4" s="209">
        <v>2067</v>
      </c>
      <c r="E4" s="209">
        <v>2079.4</v>
      </c>
      <c r="H4" s="212">
        <v>5350.8</v>
      </c>
      <c r="I4" s="209">
        <v>1204.4</v>
      </c>
      <c r="J4" s="209">
        <v>2067</v>
      </c>
      <c r="K4" s="209">
        <v>2079.4</v>
      </c>
      <c r="L4">
        <f aca="true" t="shared" si="0" ref="L4:L46">I4+J4+K4</f>
        <v>5350.8</v>
      </c>
      <c r="M4">
        <f aca="true" t="shared" si="1" ref="M4:M46">H4-L4</f>
        <v>0</v>
      </c>
    </row>
    <row r="5" spans="2:13" ht="15.75" thickBot="1">
      <c r="B5" s="213"/>
      <c r="C5" s="211"/>
      <c r="D5" s="211"/>
      <c r="E5" s="211"/>
      <c r="H5" s="213"/>
      <c r="I5" s="211"/>
      <c r="J5" s="211"/>
      <c r="K5" s="211"/>
      <c r="L5">
        <f t="shared" si="0"/>
        <v>0</v>
      </c>
      <c r="M5">
        <f t="shared" si="1"/>
        <v>0</v>
      </c>
    </row>
    <row r="6" spans="2:13" ht="15.75" thickBot="1">
      <c r="B6" s="14">
        <f>C6+D6</f>
        <v>5576</v>
      </c>
      <c r="C6" s="15">
        <v>2855.8</v>
      </c>
      <c r="D6" s="15">
        <f>2738.9-18.7</f>
        <v>2720.2000000000003</v>
      </c>
      <c r="E6" s="15"/>
      <c r="H6" s="87">
        <v>5576</v>
      </c>
      <c r="I6" s="15">
        <v>2855.8</v>
      </c>
      <c r="J6" s="15">
        <v>2720.2</v>
      </c>
      <c r="K6" s="15"/>
      <c r="L6">
        <f t="shared" si="0"/>
        <v>5576</v>
      </c>
      <c r="M6">
        <f t="shared" si="1"/>
        <v>0</v>
      </c>
    </row>
    <row r="7" spans="2:13" ht="15.75" thickBot="1">
      <c r="B7" s="14">
        <v>1500</v>
      </c>
      <c r="C7" s="15">
        <v>1500</v>
      </c>
      <c r="D7" s="15"/>
      <c r="E7" s="15"/>
      <c r="H7" s="87">
        <v>1500</v>
      </c>
      <c r="I7" s="15">
        <v>1500</v>
      </c>
      <c r="J7" s="15"/>
      <c r="K7" s="15"/>
      <c r="L7">
        <f t="shared" si="0"/>
        <v>1500</v>
      </c>
      <c r="M7">
        <f t="shared" si="1"/>
        <v>0</v>
      </c>
    </row>
    <row r="8" spans="2:13" ht="15.75" thickBot="1">
      <c r="B8" s="22">
        <v>94100</v>
      </c>
      <c r="C8" s="15">
        <v>94100</v>
      </c>
      <c r="D8" s="15"/>
      <c r="E8" s="15"/>
      <c r="H8" s="88">
        <v>94100</v>
      </c>
      <c r="I8" s="15">
        <v>94100</v>
      </c>
      <c r="J8" s="15"/>
      <c r="K8" s="15"/>
      <c r="L8">
        <f t="shared" si="0"/>
        <v>94100</v>
      </c>
      <c r="M8">
        <f t="shared" si="1"/>
        <v>0</v>
      </c>
    </row>
    <row r="9" spans="2:13" ht="15.75" thickBot="1">
      <c r="B9" s="22">
        <v>110000</v>
      </c>
      <c r="C9" s="15"/>
      <c r="D9" s="15">
        <v>110000</v>
      </c>
      <c r="E9" s="15"/>
      <c r="H9" s="88">
        <v>110000</v>
      </c>
      <c r="I9" s="15"/>
      <c r="J9" s="15">
        <v>110000</v>
      </c>
      <c r="K9" s="15"/>
      <c r="L9">
        <f t="shared" si="0"/>
        <v>110000</v>
      </c>
      <c r="M9">
        <f t="shared" si="1"/>
        <v>0</v>
      </c>
    </row>
    <row r="10" spans="2:13" ht="15.75" thickBot="1">
      <c r="B10" s="22">
        <v>163882</v>
      </c>
      <c r="C10" s="15"/>
      <c r="D10" s="15"/>
      <c r="E10" s="15">
        <v>163882</v>
      </c>
      <c r="H10" s="88">
        <v>163882</v>
      </c>
      <c r="I10" s="15"/>
      <c r="J10" s="15"/>
      <c r="K10" s="15">
        <v>163882</v>
      </c>
      <c r="L10">
        <f t="shared" si="0"/>
        <v>163882</v>
      </c>
      <c r="M10">
        <f t="shared" si="1"/>
        <v>0</v>
      </c>
    </row>
    <row r="11" spans="2:13" ht="15.75" thickBot="1">
      <c r="B11" s="22">
        <v>1277</v>
      </c>
      <c r="C11" s="15">
        <v>1277</v>
      </c>
      <c r="D11" s="15"/>
      <c r="E11" s="15"/>
      <c r="H11" s="88">
        <v>1277</v>
      </c>
      <c r="I11" s="15">
        <v>1277</v>
      </c>
      <c r="J11" s="15"/>
      <c r="K11" s="15"/>
      <c r="L11">
        <f t="shared" si="0"/>
        <v>1277</v>
      </c>
      <c r="M11">
        <f t="shared" si="1"/>
        <v>0</v>
      </c>
    </row>
    <row r="12" spans="2:13" ht="15.75" thickBot="1">
      <c r="B12" s="22">
        <v>2100</v>
      </c>
      <c r="C12" s="15"/>
      <c r="D12" s="15">
        <v>2100</v>
      </c>
      <c r="E12" s="15"/>
      <c r="H12" s="88">
        <v>2100</v>
      </c>
      <c r="I12" s="15"/>
      <c r="J12" s="15">
        <v>2100</v>
      </c>
      <c r="K12" s="15"/>
      <c r="L12">
        <f t="shared" si="0"/>
        <v>2100</v>
      </c>
      <c r="M12">
        <f t="shared" si="1"/>
        <v>0</v>
      </c>
    </row>
    <row r="13" spans="2:13" ht="15.75" thickBot="1">
      <c r="B13" s="22">
        <v>1222.8</v>
      </c>
      <c r="C13" s="15"/>
      <c r="D13" s="15"/>
      <c r="E13" s="15">
        <v>1222.8</v>
      </c>
      <c r="H13" s="88">
        <v>3335</v>
      </c>
      <c r="I13" s="15"/>
      <c r="J13" s="15"/>
      <c r="K13" s="15">
        <v>3335</v>
      </c>
      <c r="L13">
        <f t="shared" si="0"/>
        <v>3335</v>
      </c>
      <c r="M13">
        <f t="shared" si="1"/>
        <v>0</v>
      </c>
    </row>
    <row r="14" spans="2:13" ht="15.75" thickBot="1">
      <c r="B14" s="14">
        <v>3847</v>
      </c>
      <c r="C14" s="15">
        <v>648</v>
      </c>
      <c r="D14" s="15">
        <v>1605</v>
      </c>
      <c r="E14" s="15">
        <v>1594</v>
      </c>
      <c r="H14" s="87">
        <v>3847</v>
      </c>
      <c r="I14" s="15">
        <v>648</v>
      </c>
      <c r="J14" s="15">
        <v>1605</v>
      </c>
      <c r="K14" s="15">
        <v>1594</v>
      </c>
      <c r="L14">
        <f t="shared" si="0"/>
        <v>3847</v>
      </c>
      <c r="M14">
        <f t="shared" si="1"/>
        <v>0</v>
      </c>
    </row>
    <row r="15" spans="2:13" ht="15.75" thickBot="1">
      <c r="B15" s="14">
        <v>18130</v>
      </c>
      <c r="C15" s="15">
        <v>18130</v>
      </c>
      <c r="D15" s="15"/>
      <c r="E15" s="15"/>
      <c r="H15" s="87">
        <v>1066.3</v>
      </c>
      <c r="I15" s="15"/>
      <c r="J15" s="15"/>
      <c r="K15" s="15">
        <v>1066.3</v>
      </c>
      <c r="L15">
        <f t="shared" si="0"/>
        <v>1066.3</v>
      </c>
      <c r="M15">
        <f t="shared" si="1"/>
        <v>0</v>
      </c>
    </row>
    <row r="16" spans="2:13" ht="15.75" thickBot="1">
      <c r="B16" s="14">
        <v>10200</v>
      </c>
      <c r="C16" s="15"/>
      <c r="D16" s="15">
        <v>10200</v>
      </c>
      <c r="E16" s="15"/>
      <c r="H16" s="87">
        <v>18130</v>
      </c>
      <c r="I16" s="15">
        <v>18130</v>
      </c>
      <c r="J16" s="15"/>
      <c r="K16" s="15"/>
      <c r="L16">
        <f t="shared" si="0"/>
        <v>18130</v>
      </c>
      <c r="M16">
        <f t="shared" si="1"/>
        <v>0</v>
      </c>
    </row>
    <row r="17" spans="2:13" ht="15.75" thickBot="1">
      <c r="B17" s="14">
        <v>19561</v>
      </c>
      <c r="C17" s="15"/>
      <c r="D17" s="15"/>
      <c r="E17" s="15">
        <v>19561</v>
      </c>
      <c r="H17" s="87">
        <v>10200</v>
      </c>
      <c r="I17" s="15"/>
      <c r="J17" s="15">
        <v>10200</v>
      </c>
      <c r="K17" s="15"/>
      <c r="L17">
        <f t="shared" si="0"/>
        <v>10200</v>
      </c>
      <c r="M17">
        <f t="shared" si="1"/>
        <v>0</v>
      </c>
    </row>
    <row r="18" spans="2:13" ht="15.75" thickBot="1">
      <c r="B18" s="14">
        <v>17822.3</v>
      </c>
      <c r="C18" s="15">
        <v>17822.3</v>
      </c>
      <c r="D18" s="15"/>
      <c r="E18" s="15"/>
      <c r="H18" s="87">
        <v>19561</v>
      </c>
      <c r="I18" s="15"/>
      <c r="J18" s="15"/>
      <c r="K18" s="15">
        <v>19561</v>
      </c>
      <c r="L18">
        <f t="shared" si="0"/>
        <v>19561</v>
      </c>
      <c r="M18">
        <f t="shared" si="1"/>
        <v>0</v>
      </c>
    </row>
    <row r="19" spans="2:13" ht="15.75" thickBot="1">
      <c r="B19" s="14">
        <v>8676.3</v>
      </c>
      <c r="C19" s="15"/>
      <c r="D19" s="15">
        <v>8676.3</v>
      </c>
      <c r="E19" s="15"/>
      <c r="H19" s="87">
        <v>17822.3</v>
      </c>
      <c r="I19" s="15">
        <v>17822.3</v>
      </c>
      <c r="J19" s="15"/>
      <c r="K19" s="15"/>
      <c r="L19">
        <f t="shared" si="0"/>
        <v>17822.3</v>
      </c>
      <c r="M19">
        <f t="shared" si="1"/>
        <v>0</v>
      </c>
    </row>
    <row r="20" spans="2:13" ht="15.75" thickBot="1">
      <c r="B20" s="14">
        <v>20062.3</v>
      </c>
      <c r="C20" s="15"/>
      <c r="D20" s="15"/>
      <c r="E20" s="15">
        <v>20062.3</v>
      </c>
      <c r="H20" s="87">
        <v>8676.3</v>
      </c>
      <c r="I20" s="15"/>
      <c r="J20" s="15">
        <v>8676.3</v>
      </c>
      <c r="K20" s="15"/>
      <c r="L20">
        <f t="shared" si="0"/>
        <v>8676.3</v>
      </c>
      <c r="M20">
        <f t="shared" si="1"/>
        <v>0</v>
      </c>
    </row>
    <row r="21" spans="2:13" ht="15.75" thickBot="1">
      <c r="B21" s="14">
        <v>55839.3</v>
      </c>
      <c r="C21" s="15">
        <v>55839.3</v>
      </c>
      <c r="D21" s="15"/>
      <c r="E21" s="15"/>
      <c r="H21" s="87">
        <v>20062.3</v>
      </c>
      <c r="I21" s="15"/>
      <c r="J21" s="15"/>
      <c r="K21" s="15">
        <v>20062.3</v>
      </c>
      <c r="L21">
        <f t="shared" si="0"/>
        <v>20062.3</v>
      </c>
      <c r="M21">
        <f t="shared" si="1"/>
        <v>0</v>
      </c>
    </row>
    <row r="22" spans="2:13" ht="15.75" thickBot="1">
      <c r="B22" s="14">
        <v>60000</v>
      </c>
      <c r="C22" s="15"/>
      <c r="D22" s="15">
        <v>60000</v>
      </c>
      <c r="E22" s="15"/>
      <c r="H22" s="87">
        <v>55839.3</v>
      </c>
      <c r="I22" s="15">
        <v>55839.3</v>
      </c>
      <c r="J22" s="15"/>
      <c r="K22" s="15"/>
      <c r="L22">
        <f t="shared" si="0"/>
        <v>55839.3</v>
      </c>
      <c r="M22">
        <f t="shared" si="1"/>
        <v>0</v>
      </c>
    </row>
    <row r="23" spans="2:13" ht="15.75" thickBot="1">
      <c r="B23" s="14">
        <v>62859.4</v>
      </c>
      <c r="C23" s="15"/>
      <c r="D23" s="15"/>
      <c r="E23" s="15">
        <v>62859.4</v>
      </c>
      <c r="H23" s="87">
        <v>60000</v>
      </c>
      <c r="I23" s="15"/>
      <c r="J23" s="15">
        <v>60000</v>
      </c>
      <c r="K23" s="15"/>
      <c r="L23">
        <f t="shared" si="0"/>
        <v>60000</v>
      </c>
      <c r="M23">
        <f t="shared" si="1"/>
        <v>0</v>
      </c>
    </row>
    <row r="24" spans="2:13" ht="15.75" thickBot="1">
      <c r="B24" s="14">
        <v>216</v>
      </c>
      <c r="C24" s="15">
        <v>216</v>
      </c>
      <c r="D24" s="15"/>
      <c r="E24" s="15"/>
      <c r="H24" s="87">
        <v>62859.4</v>
      </c>
      <c r="I24" s="15"/>
      <c r="J24" s="15"/>
      <c r="K24" s="15">
        <v>62859.4</v>
      </c>
      <c r="L24">
        <f t="shared" si="0"/>
        <v>62859.4</v>
      </c>
      <c r="M24">
        <f t="shared" si="1"/>
        <v>0</v>
      </c>
    </row>
    <row r="25" spans="2:13" ht="15.75" thickBot="1">
      <c r="B25" s="14">
        <v>18872.2</v>
      </c>
      <c r="C25" s="15">
        <v>4219</v>
      </c>
      <c r="D25" s="15">
        <v>8485.2</v>
      </c>
      <c r="E25" s="15">
        <v>6168</v>
      </c>
      <c r="H25" s="87">
        <v>934.9</v>
      </c>
      <c r="I25" s="15">
        <v>216</v>
      </c>
      <c r="J25" s="15"/>
      <c r="K25" s="15">
        <v>718.9</v>
      </c>
      <c r="L25">
        <f t="shared" si="0"/>
        <v>934.9</v>
      </c>
      <c r="M25">
        <f t="shared" si="1"/>
        <v>0</v>
      </c>
    </row>
    <row r="26" spans="2:13" ht="15.75" thickBot="1">
      <c r="B26" s="14">
        <v>270.4</v>
      </c>
      <c r="C26" s="15">
        <v>152.7</v>
      </c>
      <c r="D26" s="15">
        <v>117.7</v>
      </c>
      <c r="E26" s="15"/>
      <c r="H26" s="87">
        <v>18872.2</v>
      </c>
      <c r="I26" s="15">
        <v>4219</v>
      </c>
      <c r="J26" s="15">
        <v>8485.2</v>
      </c>
      <c r="K26" s="15">
        <v>6168</v>
      </c>
      <c r="L26">
        <f t="shared" si="0"/>
        <v>18872.2</v>
      </c>
      <c r="M26">
        <f t="shared" si="1"/>
        <v>0</v>
      </c>
    </row>
    <row r="27" spans="2:13" ht="15.75" thickBot="1">
      <c r="B27" s="14">
        <v>394.3</v>
      </c>
      <c r="C27" s="15">
        <v>175</v>
      </c>
      <c r="D27" s="15">
        <v>106.7</v>
      </c>
      <c r="E27" s="15">
        <v>112.6</v>
      </c>
      <c r="H27" s="87">
        <v>270.4</v>
      </c>
      <c r="I27" s="15">
        <v>152.7</v>
      </c>
      <c r="J27" s="15">
        <v>117.7</v>
      </c>
      <c r="K27" s="15"/>
      <c r="L27">
        <f t="shared" si="0"/>
        <v>270.4</v>
      </c>
      <c r="M27">
        <f t="shared" si="1"/>
        <v>0</v>
      </c>
    </row>
    <row r="28" spans="2:13" ht="15.75" thickBot="1">
      <c r="B28" s="14">
        <v>48.2</v>
      </c>
      <c r="C28" s="15">
        <v>48.2</v>
      </c>
      <c r="D28" s="15"/>
      <c r="E28" s="15"/>
      <c r="H28" s="87">
        <v>394.3</v>
      </c>
      <c r="I28" s="15">
        <v>175</v>
      </c>
      <c r="J28" s="15">
        <v>106.7</v>
      </c>
      <c r="K28" s="15">
        <v>112.6</v>
      </c>
      <c r="L28">
        <f t="shared" si="0"/>
        <v>394.29999999999995</v>
      </c>
      <c r="M28">
        <f t="shared" si="1"/>
        <v>0</v>
      </c>
    </row>
    <row r="29" spans="2:13" ht="15.75" thickBot="1">
      <c r="B29" s="14">
        <v>148</v>
      </c>
      <c r="C29" s="15"/>
      <c r="D29" s="15">
        <v>148</v>
      </c>
      <c r="E29" s="15"/>
      <c r="H29" s="87">
        <v>48.2</v>
      </c>
      <c r="I29" s="15">
        <v>48.2</v>
      </c>
      <c r="J29" s="15"/>
      <c r="K29" s="15"/>
      <c r="L29">
        <f t="shared" si="0"/>
        <v>48.2</v>
      </c>
      <c r="M29">
        <f t="shared" si="1"/>
        <v>0</v>
      </c>
    </row>
    <row r="30" spans="2:13" ht="15.75" thickBot="1">
      <c r="B30" s="14">
        <v>54.2</v>
      </c>
      <c r="C30" s="15"/>
      <c r="D30" s="15"/>
      <c r="E30" s="15">
        <v>54.2</v>
      </c>
      <c r="H30" s="87">
        <v>148</v>
      </c>
      <c r="I30" s="15"/>
      <c r="J30" s="15">
        <v>148</v>
      </c>
      <c r="K30" s="15"/>
      <c r="L30">
        <f t="shared" si="0"/>
        <v>148</v>
      </c>
      <c r="M30">
        <f t="shared" si="1"/>
        <v>0</v>
      </c>
    </row>
    <row r="31" spans="2:13" ht="15.75" thickBot="1">
      <c r="B31" s="14">
        <v>329.8</v>
      </c>
      <c r="C31" s="15">
        <v>329.8</v>
      </c>
      <c r="D31" s="15"/>
      <c r="E31" s="15"/>
      <c r="H31" s="87">
        <v>2600</v>
      </c>
      <c r="I31" s="15"/>
      <c r="J31" s="15"/>
      <c r="K31" s="15">
        <v>2600</v>
      </c>
      <c r="L31">
        <f t="shared" si="0"/>
        <v>2600</v>
      </c>
      <c r="M31">
        <f t="shared" si="1"/>
        <v>0</v>
      </c>
    </row>
    <row r="32" spans="2:13" ht="15.75" thickBot="1">
      <c r="B32" s="14">
        <v>49</v>
      </c>
      <c r="C32" s="15"/>
      <c r="D32" s="15">
        <v>49</v>
      </c>
      <c r="E32" s="15"/>
      <c r="H32" s="87">
        <v>329.8</v>
      </c>
      <c r="I32" s="15">
        <v>329.8</v>
      </c>
      <c r="J32" s="15"/>
      <c r="K32" s="15"/>
      <c r="L32">
        <f t="shared" si="0"/>
        <v>329.8</v>
      </c>
      <c r="M32">
        <f t="shared" si="1"/>
        <v>0</v>
      </c>
    </row>
    <row r="33" spans="2:13" ht="15.75" thickBot="1">
      <c r="B33" s="14">
        <v>848</v>
      </c>
      <c r="C33" s="15">
        <v>848</v>
      </c>
      <c r="D33" s="15"/>
      <c r="E33" s="15"/>
      <c r="H33" s="87">
        <v>355.7</v>
      </c>
      <c r="I33" s="15"/>
      <c r="J33" s="15">
        <v>49</v>
      </c>
      <c r="K33" s="15">
        <v>306.7</v>
      </c>
      <c r="L33">
        <f t="shared" si="0"/>
        <v>355.7</v>
      </c>
      <c r="M33">
        <f t="shared" si="1"/>
        <v>0</v>
      </c>
    </row>
    <row r="34" spans="2:13" ht="15.75" thickBot="1">
      <c r="B34" s="14">
        <v>878.2</v>
      </c>
      <c r="C34" s="15"/>
      <c r="D34" s="15">
        <v>878.2</v>
      </c>
      <c r="E34" s="15"/>
      <c r="H34" s="87">
        <v>848</v>
      </c>
      <c r="I34" s="15">
        <v>848</v>
      </c>
      <c r="J34" s="15"/>
      <c r="K34" s="15"/>
      <c r="L34">
        <f t="shared" si="0"/>
        <v>848</v>
      </c>
      <c r="M34">
        <f t="shared" si="1"/>
        <v>0</v>
      </c>
    </row>
    <row r="35" spans="2:13" ht="15.75" thickBot="1">
      <c r="B35" s="14">
        <v>927.6</v>
      </c>
      <c r="C35" s="15"/>
      <c r="D35" s="15"/>
      <c r="E35" s="15">
        <v>927.6</v>
      </c>
      <c r="H35" s="87">
        <v>878.2</v>
      </c>
      <c r="I35" s="15"/>
      <c r="J35" s="15">
        <v>878.2</v>
      </c>
      <c r="K35" s="15"/>
      <c r="L35">
        <f t="shared" si="0"/>
        <v>878.2</v>
      </c>
      <c r="M35">
        <f t="shared" si="1"/>
        <v>0</v>
      </c>
    </row>
    <row r="36" spans="2:13" ht="15.75" thickBot="1">
      <c r="B36" s="14">
        <v>4606</v>
      </c>
      <c r="C36" s="15">
        <v>4606</v>
      </c>
      <c r="D36" s="15"/>
      <c r="E36" s="15"/>
      <c r="H36" s="87">
        <v>927.6</v>
      </c>
      <c r="I36" s="15"/>
      <c r="J36" s="15"/>
      <c r="K36" s="15">
        <v>927.6</v>
      </c>
      <c r="L36">
        <f t="shared" si="0"/>
        <v>927.6</v>
      </c>
      <c r="M36">
        <f t="shared" si="1"/>
        <v>0</v>
      </c>
    </row>
    <row r="37" spans="2:13" ht="15.75" thickBot="1">
      <c r="B37" s="14">
        <v>3800</v>
      </c>
      <c r="C37" s="15"/>
      <c r="D37" s="15">
        <v>3800</v>
      </c>
      <c r="E37" s="15"/>
      <c r="H37" s="87">
        <v>4606</v>
      </c>
      <c r="I37" s="15">
        <v>4606</v>
      </c>
      <c r="J37" s="15"/>
      <c r="K37" s="15"/>
      <c r="L37">
        <f t="shared" si="0"/>
        <v>4606</v>
      </c>
      <c r="M37">
        <f t="shared" si="1"/>
        <v>0</v>
      </c>
    </row>
    <row r="38" spans="2:13" ht="15.75" thickBot="1">
      <c r="B38" s="14">
        <v>3200</v>
      </c>
      <c r="C38" s="15"/>
      <c r="D38" s="15"/>
      <c r="E38" s="15">
        <v>3200</v>
      </c>
      <c r="H38" s="87">
        <v>3800</v>
      </c>
      <c r="I38" s="15"/>
      <c r="J38" s="15">
        <v>3800</v>
      </c>
      <c r="K38" s="15"/>
      <c r="L38">
        <f t="shared" si="0"/>
        <v>3800</v>
      </c>
      <c r="M38">
        <f t="shared" si="1"/>
        <v>0</v>
      </c>
    </row>
    <row r="39" spans="2:13" ht="15.75" thickBot="1">
      <c r="B39" s="23">
        <v>1469.4</v>
      </c>
      <c r="C39" s="15">
        <v>739</v>
      </c>
      <c r="D39" s="15">
        <v>730.4</v>
      </c>
      <c r="E39" s="15"/>
      <c r="H39" s="87">
        <v>1655</v>
      </c>
      <c r="I39" s="15"/>
      <c r="J39" s="15"/>
      <c r="K39" s="15">
        <v>1655</v>
      </c>
      <c r="L39">
        <f t="shared" si="0"/>
        <v>1655</v>
      </c>
      <c r="M39">
        <f t="shared" si="1"/>
        <v>0</v>
      </c>
    </row>
    <row r="40" spans="2:13" ht="15.75" thickBot="1">
      <c r="B40" s="212">
        <v>1829.1</v>
      </c>
      <c r="C40" s="209">
        <v>374.8</v>
      </c>
      <c r="D40" s="209">
        <v>663.4</v>
      </c>
      <c r="E40" s="209">
        <v>790.9</v>
      </c>
      <c r="H40" s="23">
        <v>1469.4</v>
      </c>
      <c r="I40" s="15">
        <v>739</v>
      </c>
      <c r="J40" s="15">
        <v>730.4</v>
      </c>
      <c r="K40" s="15"/>
      <c r="L40">
        <f t="shared" si="0"/>
        <v>1469.4</v>
      </c>
      <c r="M40">
        <f t="shared" si="1"/>
        <v>0</v>
      </c>
    </row>
    <row r="41" spans="2:13" ht="15.75" thickBot="1">
      <c r="B41" s="213"/>
      <c r="C41" s="211"/>
      <c r="D41" s="211"/>
      <c r="E41" s="211"/>
      <c r="H41" s="212">
        <v>1110.2</v>
      </c>
      <c r="I41" s="209">
        <v>374.8</v>
      </c>
      <c r="J41" s="209">
        <v>663.4</v>
      </c>
      <c r="K41" s="209">
        <v>72</v>
      </c>
      <c r="L41">
        <f t="shared" si="0"/>
        <v>1110.2</v>
      </c>
      <c r="M41">
        <f t="shared" si="1"/>
        <v>0</v>
      </c>
    </row>
    <row r="42" spans="2:13" ht="15.75" thickBot="1">
      <c r="B42" s="14">
        <v>686.6</v>
      </c>
      <c r="C42" s="15"/>
      <c r="D42" s="15">
        <v>686.6</v>
      </c>
      <c r="E42" s="15"/>
      <c r="H42" s="213"/>
      <c r="I42" s="211"/>
      <c r="J42" s="211"/>
      <c r="K42" s="211"/>
      <c r="L42">
        <f t="shared" si="0"/>
        <v>0</v>
      </c>
      <c r="M42">
        <f t="shared" si="1"/>
        <v>0</v>
      </c>
    </row>
    <row r="43" spans="2:13" ht="15.75" thickBot="1">
      <c r="B43" s="14">
        <v>33.6</v>
      </c>
      <c r="C43" s="15"/>
      <c r="D43" s="15">
        <v>33.6</v>
      </c>
      <c r="E43" s="15"/>
      <c r="H43" s="87">
        <v>686.6</v>
      </c>
      <c r="I43" s="15"/>
      <c r="J43" s="15">
        <v>686.6</v>
      </c>
      <c r="K43" s="15"/>
      <c r="L43">
        <f t="shared" si="0"/>
        <v>686.6</v>
      </c>
      <c r="M43">
        <f t="shared" si="1"/>
        <v>0</v>
      </c>
    </row>
    <row r="44" spans="2:13" ht="15.75" thickBot="1">
      <c r="B44" s="14">
        <v>188</v>
      </c>
      <c r="C44" s="15">
        <v>113</v>
      </c>
      <c r="D44" s="15">
        <v>35</v>
      </c>
      <c r="E44" s="15">
        <v>40</v>
      </c>
      <c r="H44" s="87">
        <v>687</v>
      </c>
      <c r="I44" s="15"/>
      <c r="J44" s="15">
        <v>33.6</v>
      </c>
      <c r="K44" s="15">
        <v>653.4</v>
      </c>
      <c r="L44">
        <f t="shared" si="0"/>
        <v>687</v>
      </c>
      <c r="M44">
        <f t="shared" si="1"/>
        <v>0</v>
      </c>
    </row>
    <row r="45" spans="2:13" ht="15.75" thickBot="1">
      <c r="B45" s="14">
        <v>9677.8</v>
      </c>
      <c r="C45" s="15">
        <v>9677.8</v>
      </c>
      <c r="D45" s="15"/>
      <c r="E45" s="15"/>
      <c r="H45" s="87">
        <v>188</v>
      </c>
      <c r="I45" s="15">
        <v>113</v>
      </c>
      <c r="J45" s="15">
        <v>35</v>
      </c>
      <c r="K45" s="15">
        <v>40</v>
      </c>
      <c r="L45">
        <f t="shared" si="0"/>
        <v>188</v>
      </c>
      <c r="M45">
        <f t="shared" si="1"/>
        <v>0</v>
      </c>
    </row>
    <row r="46" spans="2:13" s="27" customFormat="1" ht="15.75" thickBot="1">
      <c r="B46" s="25">
        <v>985</v>
      </c>
      <c r="C46" s="26">
        <v>985</v>
      </c>
      <c r="D46" s="26"/>
      <c r="E46" s="26"/>
      <c r="H46" s="87">
        <v>9677.8</v>
      </c>
      <c r="I46" s="15">
        <v>9677.8</v>
      </c>
      <c r="J46" s="15"/>
      <c r="K46" s="15"/>
      <c r="L46">
        <f t="shared" si="0"/>
        <v>9677.8</v>
      </c>
      <c r="M46">
        <f t="shared" si="1"/>
        <v>0</v>
      </c>
    </row>
    <row r="47" spans="2:13" s="27" customFormat="1" ht="15.75" thickBot="1">
      <c r="B47" s="25">
        <f>C47+D47+E47</f>
        <v>1804384.2999999998</v>
      </c>
      <c r="C47" s="26">
        <f>SUM(C3:C46)</f>
        <v>508861.1</v>
      </c>
      <c r="D47" s="26">
        <f>SUM(D3:D46)</f>
        <v>564225.3999999998</v>
      </c>
      <c r="E47" s="26">
        <f>SUM(E3:E46)</f>
        <v>731297.8</v>
      </c>
      <c r="H47" s="87">
        <v>985</v>
      </c>
      <c r="I47" s="15">
        <v>985</v>
      </c>
      <c r="J47" s="15"/>
      <c r="K47" s="15"/>
      <c r="L47">
        <f aca="true" t="shared" si="2" ref="L47:L98">I47+J47+K47</f>
        <v>985</v>
      </c>
      <c r="M47">
        <f aca="true" t="shared" si="3" ref="M47:M98">H47-L47</f>
        <v>0</v>
      </c>
    </row>
    <row r="48" spans="2:13" ht="15.75" thickBot="1">
      <c r="B48" s="17">
        <v>90.8</v>
      </c>
      <c r="C48" s="18">
        <v>90.8</v>
      </c>
      <c r="D48" s="15"/>
      <c r="E48" s="15"/>
      <c r="H48" s="87">
        <v>377.2</v>
      </c>
      <c r="I48" s="15"/>
      <c r="J48" s="15"/>
      <c r="K48" s="15">
        <v>377.2</v>
      </c>
      <c r="L48">
        <f t="shared" si="2"/>
        <v>377.2</v>
      </c>
      <c r="M48">
        <f t="shared" si="3"/>
        <v>0</v>
      </c>
    </row>
    <row r="49" spans="2:13" ht="15.75" thickBot="1">
      <c r="B49" s="14">
        <v>211.7</v>
      </c>
      <c r="C49" s="15"/>
      <c r="D49" s="15">
        <v>102.3</v>
      </c>
      <c r="E49" s="15">
        <v>109.4</v>
      </c>
      <c r="H49" s="17">
        <v>90.8</v>
      </c>
      <c r="I49" s="18">
        <v>90.8</v>
      </c>
      <c r="J49" s="15"/>
      <c r="K49" s="15"/>
      <c r="L49">
        <f t="shared" si="2"/>
        <v>90.8</v>
      </c>
      <c r="M49">
        <f t="shared" si="3"/>
        <v>0</v>
      </c>
    </row>
    <row r="50" spans="2:13" ht="15.75" thickBot="1">
      <c r="B50" s="17">
        <v>3129.9</v>
      </c>
      <c r="C50" s="18">
        <v>3129.9</v>
      </c>
      <c r="D50" s="15"/>
      <c r="E50" s="15"/>
      <c r="H50" s="87">
        <v>52.7</v>
      </c>
      <c r="I50" s="15"/>
      <c r="J50" s="15">
        <v>52.7</v>
      </c>
      <c r="K50" s="15"/>
      <c r="L50">
        <f t="shared" si="2"/>
        <v>52.7</v>
      </c>
      <c r="M50">
        <f t="shared" si="3"/>
        <v>0</v>
      </c>
    </row>
    <row r="51" spans="2:13" ht="15.75" thickBot="1">
      <c r="B51" s="212">
        <v>6445.5</v>
      </c>
      <c r="C51" s="209"/>
      <c r="D51" s="209">
        <v>3113.2</v>
      </c>
      <c r="E51" s="209">
        <v>3332.3</v>
      </c>
      <c r="H51" s="87">
        <v>113.8</v>
      </c>
      <c r="I51" s="15"/>
      <c r="J51" s="15"/>
      <c r="K51" s="15">
        <v>113.8</v>
      </c>
      <c r="L51">
        <f t="shared" si="2"/>
        <v>113.8</v>
      </c>
      <c r="M51">
        <f t="shared" si="3"/>
        <v>0</v>
      </c>
    </row>
    <row r="52" spans="2:13" ht="15.75" thickBot="1">
      <c r="B52" s="213"/>
      <c r="C52" s="211"/>
      <c r="D52" s="211"/>
      <c r="E52" s="211"/>
      <c r="H52" s="17">
        <v>3129.9</v>
      </c>
      <c r="I52" s="18">
        <v>3129.9</v>
      </c>
      <c r="J52" s="15"/>
      <c r="K52" s="15"/>
      <c r="L52">
        <f t="shared" si="2"/>
        <v>3129.9</v>
      </c>
      <c r="M52">
        <f t="shared" si="3"/>
        <v>0</v>
      </c>
    </row>
    <row r="53" spans="2:13" ht="15.75" thickBot="1">
      <c r="B53" s="14">
        <v>1747.2</v>
      </c>
      <c r="C53" s="15">
        <v>1747.2</v>
      </c>
      <c r="D53" s="15"/>
      <c r="E53" s="15"/>
      <c r="H53" s="87">
        <v>3113.2</v>
      </c>
      <c r="I53" s="15"/>
      <c r="J53" s="15">
        <v>3113.2</v>
      </c>
      <c r="K53" s="15"/>
      <c r="L53">
        <f t="shared" si="2"/>
        <v>3113.2</v>
      </c>
      <c r="M53">
        <f t="shared" si="3"/>
        <v>0</v>
      </c>
    </row>
    <row r="54" spans="2:13" ht="15.75" thickBot="1">
      <c r="B54" s="14">
        <v>583</v>
      </c>
      <c r="C54" s="15"/>
      <c r="D54" s="15">
        <v>583</v>
      </c>
      <c r="E54" s="15"/>
      <c r="H54" s="87">
        <v>3429.4</v>
      </c>
      <c r="I54" s="15"/>
      <c r="J54" s="15"/>
      <c r="K54" s="15">
        <v>3429.4</v>
      </c>
      <c r="L54">
        <f t="shared" si="2"/>
        <v>3429.4</v>
      </c>
      <c r="M54">
        <f t="shared" si="3"/>
        <v>0</v>
      </c>
    </row>
    <row r="55" spans="3:13" ht="15.75" thickBot="1">
      <c r="C55">
        <f>SUM(C48:C54)</f>
        <v>4967.900000000001</v>
      </c>
      <c r="D55">
        <f>SUM(D48:D54)</f>
        <v>3798.5</v>
      </c>
      <c r="E55">
        <f>SUM(E48:E54)</f>
        <v>3441.7000000000003</v>
      </c>
      <c r="H55" s="87">
        <v>1747.2</v>
      </c>
      <c r="I55" s="15">
        <v>1747.2</v>
      </c>
      <c r="J55" s="15"/>
      <c r="K55" s="15"/>
      <c r="L55">
        <f t="shared" si="2"/>
        <v>1747.2</v>
      </c>
      <c r="M55">
        <f t="shared" si="3"/>
        <v>0</v>
      </c>
    </row>
    <row r="56" spans="2:13" ht="15.75" thickBot="1">
      <c r="B56" s="21">
        <v>1682828.4</v>
      </c>
      <c r="C56" s="13">
        <v>508861.1</v>
      </c>
      <c r="D56" s="13">
        <v>576674.2</v>
      </c>
      <c r="E56" s="13">
        <v>597293.1</v>
      </c>
      <c r="H56" s="87">
        <v>588</v>
      </c>
      <c r="I56" s="15"/>
      <c r="J56" s="15">
        <v>588</v>
      </c>
      <c r="K56" s="15"/>
      <c r="L56">
        <f t="shared" si="2"/>
        <v>588</v>
      </c>
      <c r="M56">
        <f t="shared" si="3"/>
        <v>0</v>
      </c>
    </row>
    <row r="57" spans="2:13" ht="15.75" thickBot="1">
      <c r="B57" s="214">
        <v>1092866.7</v>
      </c>
      <c r="C57" s="209">
        <v>293000</v>
      </c>
      <c r="D57" s="209">
        <v>351123.1</v>
      </c>
      <c r="E57" s="209">
        <v>448743.6</v>
      </c>
      <c r="H57" s="15">
        <f>SUM(H3:H56)</f>
        <v>1840305.7999999998</v>
      </c>
      <c r="I57" s="15">
        <f>SUM(I3:I56)</f>
        <v>513829</v>
      </c>
      <c r="J57" s="15">
        <f>SUM(J3:J56)</f>
        <v>567979.2999999997</v>
      </c>
      <c r="K57" s="15">
        <f>SUM(K3:K56)</f>
        <v>758497.5000000001</v>
      </c>
      <c r="L57">
        <f t="shared" si="2"/>
        <v>1840305.7999999998</v>
      </c>
      <c r="M57">
        <f t="shared" si="3"/>
        <v>0</v>
      </c>
    </row>
    <row r="58" spans="2:13" ht="15.75" thickBot="1">
      <c r="B58" s="215"/>
      <c r="C58" s="211"/>
      <c r="D58" s="211"/>
      <c r="E58" s="211"/>
      <c r="H58" s="87">
        <f>H57-H49-H50-H51-H52-H53-H54-H55-H56</f>
        <v>1828040.8</v>
      </c>
      <c r="I58" s="87">
        <f>I57-I49-I50-I51-I52-I53-I54-I55-I56</f>
        <v>508861.1</v>
      </c>
      <c r="J58" s="87">
        <f>J57-J49-J50-J51-J52-J53-J54-J55-J56</f>
        <v>564225.3999999998</v>
      </c>
      <c r="K58" s="87">
        <f>K57-K49-K50-K51-K52-K53-K54-K55-K56</f>
        <v>754954.3</v>
      </c>
      <c r="L58">
        <f t="shared" si="2"/>
        <v>1828040.7999999998</v>
      </c>
      <c r="M58">
        <f t="shared" si="3"/>
        <v>0</v>
      </c>
    </row>
    <row r="59" spans="2:13" ht="15.75" thickBot="1">
      <c r="B59" s="12">
        <v>5350.8</v>
      </c>
      <c r="C59" s="9">
        <v>1204.4</v>
      </c>
      <c r="D59" s="9">
        <v>2067</v>
      </c>
      <c r="E59" s="9">
        <v>2079.4</v>
      </c>
      <c r="G59" t="s">
        <v>22</v>
      </c>
      <c r="H59" s="87"/>
      <c r="I59" s="15"/>
      <c r="J59" s="15"/>
      <c r="K59" s="15">
        <f>K13+K21+K31+K39</f>
        <v>27652.3</v>
      </c>
      <c r="L59">
        <f t="shared" si="2"/>
        <v>27652.3</v>
      </c>
      <c r="M59">
        <f t="shared" si="3"/>
        <v>-27652.3</v>
      </c>
    </row>
    <row r="60" spans="2:13" ht="15.75" thickBot="1">
      <c r="B60" s="14">
        <v>4063</v>
      </c>
      <c r="C60" s="15">
        <v>864</v>
      </c>
      <c r="D60" s="15">
        <v>1605</v>
      </c>
      <c r="E60" s="15">
        <v>1594</v>
      </c>
      <c r="H60" s="86"/>
      <c r="I60" s="15"/>
      <c r="J60" s="15"/>
      <c r="K60" s="15"/>
      <c r="L60">
        <f t="shared" si="2"/>
        <v>0</v>
      </c>
      <c r="M60">
        <f t="shared" si="3"/>
        <v>0</v>
      </c>
    </row>
    <row r="61" spans="2:14" ht="15.75" thickBot="1">
      <c r="B61" s="212">
        <v>1829.1</v>
      </c>
      <c r="C61" s="209">
        <v>374.8</v>
      </c>
      <c r="D61" s="209">
        <v>663.4</v>
      </c>
      <c r="E61" s="209">
        <v>790.9</v>
      </c>
      <c r="H61" s="88">
        <v>1823967.7</v>
      </c>
      <c r="I61" s="16">
        <v>508861.1</v>
      </c>
      <c r="J61" s="16">
        <v>564225.4</v>
      </c>
      <c r="K61" s="16">
        <v>750881.2</v>
      </c>
      <c r="L61">
        <f t="shared" si="2"/>
        <v>1823967.7</v>
      </c>
      <c r="M61">
        <f t="shared" si="3"/>
        <v>0</v>
      </c>
      <c r="N61">
        <f>K61-K58</f>
        <v>-4073.100000000093</v>
      </c>
    </row>
    <row r="62" spans="2:13" ht="15.75" thickBot="1">
      <c r="B62" s="213"/>
      <c r="C62" s="211"/>
      <c r="D62" s="211"/>
      <c r="E62" s="211"/>
      <c r="H62" s="88">
        <v>1111006.6</v>
      </c>
      <c r="I62" s="15">
        <v>293000</v>
      </c>
      <c r="J62" s="15">
        <v>351123.1</v>
      </c>
      <c r="K62" s="15">
        <v>466883.5</v>
      </c>
      <c r="L62">
        <f t="shared" si="2"/>
        <v>1111006.6</v>
      </c>
      <c r="M62">
        <f t="shared" si="3"/>
        <v>0</v>
      </c>
    </row>
    <row r="63" spans="2:13" ht="15.75" thickBot="1">
      <c r="B63" s="14">
        <v>18872.2</v>
      </c>
      <c r="C63" s="15">
        <v>4219</v>
      </c>
      <c r="D63" s="15">
        <v>8485.2</v>
      </c>
      <c r="E63" s="15">
        <v>6168</v>
      </c>
      <c r="H63" s="87">
        <v>5350.8</v>
      </c>
      <c r="I63" s="15">
        <v>1204.4</v>
      </c>
      <c r="J63" s="15">
        <v>2067</v>
      </c>
      <c r="K63" s="15">
        <v>2079.4</v>
      </c>
      <c r="L63">
        <f t="shared" si="2"/>
        <v>5350.8</v>
      </c>
      <c r="M63">
        <f t="shared" si="3"/>
        <v>0</v>
      </c>
    </row>
    <row r="64" spans="2:13" ht="15.75" thickBot="1">
      <c r="B64" s="14">
        <v>1469.4</v>
      </c>
      <c r="C64" s="15">
        <v>739</v>
      </c>
      <c r="D64" s="15">
        <v>730.4</v>
      </c>
      <c r="E64" s="15"/>
      <c r="H64" s="87">
        <v>4781.9</v>
      </c>
      <c r="I64" s="15">
        <v>864</v>
      </c>
      <c r="J64" s="15">
        <v>1605</v>
      </c>
      <c r="K64" s="15">
        <f>1594+718.9</f>
        <v>2312.9</v>
      </c>
      <c r="L64">
        <f t="shared" si="2"/>
        <v>4781.9</v>
      </c>
      <c r="M64">
        <f t="shared" si="3"/>
        <v>0</v>
      </c>
    </row>
    <row r="65" spans="2:13" ht="15.75" thickBot="1">
      <c r="B65" s="14">
        <v>686.6</v>
      </c>
      <c r="C65" s="15"/>
      <c r="D65" s="15">
        <v>686.6</v>
      </c>
      <c r="E65" s="15"/>
      <c r="H65" s="87">
        <v>1066.3</v>
      </c>
      <c r="I65" s="15"/>
      <c r="J65" s="15"/>
      <c r="K65" s="15">
        <v>1066.3</v>
      </c>
      <c r="L65">
        <f t="shared" si="2"/>
        <v>1066.3</v>
      </c>
      <c r="M65">
        <f t="shared" si="3"/>
        <v>0</v>
      </c>
    </row>
    <row r="66" spans="2:13" ht="15.75" thickBot="1">
      <c r="B66" s="14">
        <v>5594.7</v>
      </c>
      <c r="C66" s="15">
        <v>2855.8</v>
      </c>
      <c r="D66" s="15">
        <v>2738.9</v>
      </c>
      <c r="E66" s="10"/>
      <c r="H66" s="212">
        <v>1110.2</v>
      </c>
      <c r="I66" s="209">
        <v>374.8</v>
      </c>
      <c r="J66" s="209">
        <v>663.4</v>
      </c>
      <c r="K66" s="209">
        <v>72</v>
      </c>
      <c r="L66">
        <f t="shared" si="2"/>
        <v>1110.2</v>
      </c>
      <c r="M66">
        <f t="shared" si="3"/>
        <v>0</v>
      </c>
    </row>
    <row r="67" spans="2:13" ht="15.75" thickBot="1">
      <c r="B67" s="14">
        <v>270.4</v>
      </c>
      <c r="C67" s="15">
        <v>152.7</v>
      </c>
      <c r="D67" s="15">
        <v>117.7</v>
      </c>
      <c r="E67" s="15"/>
      <c r="H67" s="213"/>
      <c r="I67" s="211"/>
      <c r="J67" s="211"/>
      <c r="K67" s="211"/>
      <c r="L67">
        <f t="shared" si="2"/>
        <v>0</v>
      </c>
      <c r="M67">
        <f t="shared" si="3"/>
        <v>0</v>
      </c>
    </row>
    <row r="68" spans="2:13" ht="15.75" thickBot="1">
      <c r="B68" s="14">
        <v>1500</v>
      </c>
      <c r="C68" s="15">
        <v>1500</v>
      </c>
      <c r="D68" s="15"/>
      <c r="E68" s="15"/>
      <c r="H68" s="87">
        <v>18872.2</v>
      </c>
      <c r="I68" s="15">
        <v>4219</v>
      </c>
      <c r="J68" s="15">
        <v>8485.2</v>
      </c>
      <c r="K68" s="15">
        <v>6168</v>
      </c>
      <c r="L68">
        <f t="shared" si="2"/>
        <v>18872.2</v>
      </c>
      <c r="M68">
        <f t="shared" si="3"/>
        <v>0</v>
      </c>
    </row>
    <row r="69" spans="2:13" ht="15.75" thickBot="1">
      <c r="B69" s="14">
        <v>329.8</v>
      </c>
      <c r="C69" s="15">
        <v>329.8</v>
      </c>
      <c r="D69" s="15"/>
      <c r="E69" s="15"/>
      <c r="H69" s="87">
        <v>1469.4</v>
      </c>
      <c r="I69" s="15">
        <v>739</v>
      </c>
      <c r="J69" s="15">
        <v>730.4</v>
      </c>
      <c r="K69" s="15"/>
      <c r="L69">
        <f t="shared" si="2"/>
        <v>1469.4</v>
      </c>
      <c r="M69">
        <f t="shared" si="3"/>
        <v>0</v>
      </c>
    </row>
    <row r="70" spans="2:13" ht="15.75" thickBot="1">
      <c r="B70" s="14">
        <v>49</v>
      </c>
      <c r="C70" s="15"/>
      <c r="D70" s="15">
        <v>49</v>
      </c>
      <c r="E70" s="15"/>
      <c r="H70" s="87">
        <v>686.6</v>
      </c>
      <c r="I70" s="15"/>
      <c r="J70" s="15">
        <v>686.6</v>
      </c>
      <c r="K70" s="15"/>
      <c r="L70">
        <f t="shared" si="2"/>
        <v>686.6</v>
      </c>
      <c r="M70">
        <f t="shared" si="3"/>
        <v>0</v>
      </c>
    </row>
    <row r="71" spans="2:13" ht="15.75" thickBot="1">
      <c r="B71" s="14">
        <v>33.6</v>
      </c>
      <c r="C71" s="15"/>
      <c r="D71" s="15">
        <v>33.6</v>
      </c>
      <c r="E71" s="15"/>
      <c r="H71" s="47"/>
      <c r="I71" s="48"/>
      <c r="J71" s="91">
        <v>2720.2</v>
      </c>
      <c r="K71" s="209"/>
      <c r="M71">
        <f t="shared" si="3"/>
        <v>0</v>
      </c>
    </row>
    <row r="72" spans="2:13" ht="15.75" thickBot="1">
      <c r="B72" s="14">
        <v>168917.3</v>
      </c>
      <c r="C72" s="15">
        <v>168917.3</v>
      </c>
      <c r="D72" s="15"/>
      <c r="E72" s="15"/>
      <c r="H72" s="47"/>
      <c r="I72" s="48"/>
      <c r="J72" s="92"/>
      <c r="K72" s="210"/>
      <c r="L72">
        <f t="shared" si="2"/>
        <v>0</v>
      </c>
      <c r="M72">
        <f t="shared" si="3"/>
        <v>0</v>
      </c>
    </row>
    <row r="73" spans="2:13" ht="15.75" thickBot="1">
      <c r="B73" s="14">
        <f>C73+D73+E73</f>
        <v>181078.2</v>
      </c>
      <c r="C73" s="15"/>
      <c r="D73" s="15">
        <v>181078.2</v>
      </c>
      <c r="E73" s="15"/>
      <c r="H73" s="47"/>
      <c r="I73" s="48"/>
      <c r="J73" s="92"/>
      <c r="K73" s="210"/>
      <c r="L73">
        <f t="shared" si="2"/>
        <v>0</v>
      </c>
      <c r="M73">
        <f t="shared" si="3"/>
        <v>0</v>
      </c>
    </row>
    <row r="74" spans="2:13" ht="15.75" thickBot="1">
      <c r="B74" s="14">
        <f>C74+D74+E74</f>
        <v>247230</v>
      </c>
      <c r="C74" s="15"/>
      <c r="D74" s="15"/>
      <c r="E74" s="15">
        <v>247230</v>
      </c>
      <c r="H74" s="47"/>
      <c r="I74" s="48"/>
      <c r="J74" s="92"/>
      <c r="K74" s="210"/>
      <c r="L74">
        <f t="shared" si="2"/>
        <v>0</v>
      </c>
      <c r="M74">
        <f t="shared" si="3"/>
        <v>0</v>
      </c>
    </row>
    <row r="75" spans="2:13" ht="15.75" thickBot="1">
      <c r="B75" s="14">
        <v>34416.3</v>
      </c>
      <c r="C75" s="15">
        <v>34416.3</v>
      </c>
      <c r="D75" s="15"/>
      <c r="E75" s="15"/>
      <c r="H75" s="47"/>
      <c r="I75" s="48"/>
      <c r="J75" s="92"/>
      <c r="K75" s="210"/>
      <c r="L75">
        <f t="shared" si="2"/>
        <v>0</v>
      </c>
      <c r="M75">
        <f t="shared" si="3"/>
        <v>0</v>
      </c>
    </row>
    <row r="76" spans="2:13" ht="15.75" thickBot="1">
      <c r="B76" s="14">
        <f>C76+D76+E76</f>
        <v>14724.3</v>
      </c>
      <c r="C76" s="15"/>
      <c r="D76" s="15">
        <v>14724.3</v>
      </c>
      <c r="E76" s="15"/>
      <c r="H76" s="47"/>
      <c r="I76" s="48"/>
      <c r="J76" s="92"/>
      <c r="K76" s="210"/>
      <c r="L76">
        <f t="shared" si="2"/>
        <v>0</v>
      </c>
      <c r="M76">
        <f t="shared" si="3"/>
        <v>0</v>
      </c>
    </row>
    <row r="77" spans="2:13" ht="15.75" thickBot="1">
      <c r="B77" s="14">
        <f>C77+D77+E77</f>
        <v>24539.3</v>
      </c>
      <c r="C77" s="15"/>
      <c r="D77" s="15"/>
      <c r="E77" s="15">
        <v>24539.3</v>
      </c>
      <c r="H77" s="47"/>
      <c r="I77" s="48"/>
      <c r="J77" s="92"/>
      <c r="K77" s="210"/>
      <c r="L77">
        <f t="shared" si="2"/>
        <v>0</v>
      </c>
      <c r="M77">
        <f t="shared" si="3"/>
        <v>0</v>
      </c>
    </row>
    <row r="78" spans="2:13" ht="15.75" thickBot="1">
      <c r="B78" s="14">
        <v>394.3</v>
      </c>
      <c r="C78" s="15">
        <v>175</v>
      </c>
      <c r="D78" s="15">
        <v>106.7</v>
      </c>
      <c r="E78" s="15">
        <v>112.6</v>
      </c>
      <c r="H78" s="87">
        <v>5576</v>
      </c>
      <c r="I78" s="15">
        <v>2855.8</v>
      </c>
      <c r="J78" s="93"/>
      <c r="K78" s="211"/>
      <c r="L78">
        <f>I78+J78+K78+J71</f>
        <v>5576</v>
      </c>
      <c r="M78">
        <f t="shared" si="3"/>
        <v>0</v>
      </c>
    </row>
    <row r="79" spans="2:13" ht="15.75" thickBot="1">
      <c r="B79" s="14">
        <v>188</v>
      </c>
      <c r="C79" s="15">
        <v>113</v>
      </c>
      <c r="D79" s="15">
        <v>35</v>
      </c>
      <c r="E79" s="15">
        <v>40</v>
      </c>
      <c r="H79" s="87">
        <v>270.4</v>
      </c>
      <c r="I79" s="15">
        <v>152.7</v>
      </c>
      <c r="J79" s="15">
        <v>117.7</v>
      </c>
      <c r="K79" s="15"/>
      <c r="L79">
        <f t="shared" si="2"/>
        <v>270.4</v>
      </c>
      <c r="M79">
        <f t="shared" si="3"/>
        <v>0</v>
      </c>
    </row>
    <row r="80" spans="2:13" ht="15.75" thickBot="1">
      <c r="B80" s="17">
        <v>4967.9</v>
      </c>
      <c r="C80" s="18">
        <v>4967.9</v>
      </c>
      <c r="D80" s="15"/>
      <c r="E80" s="15"/>
      <c r="H80" s="87">
        <v>1500</v>
      </c>
      <c r="I80" s="15">
        <v>1500</v>
      </c>
      <c r="J80" s="15"/>
      <c r="K80" s="15"/>
      <c r="L80">
        <f t="shared" si="2"/>
        <v>1500</v>
      </c>
      <c r="M80">
        <f t="shared" si="3"/>
        <v>0</v>
      </c>
    </row>
    <row r="81" spans="2:13" ht="15.75" thickBot="1">
      <c r="B81" s="14">
        <v>7933.2</v>
      </c>
      <c r="C81" s="15"/>
      <c r="D81" s="15">
        <v>3798.5</v>
      </c>
      <c r="E81" s="15">
        <v>3441.7</v>
      </c>
      <c r="H81" s="87">
        <v>329.8</v>
      </c>
      <c r="I81" s="15">
        <v>329.8</v>
      </c>
      <c r="J81" s="15"/>
      <c r="K81" s="15"/>
      <c r="L81">
        <f t="shared" si="2"/>
        <v>329.8</v>
      </c>
      <c r="M81">
        <f t="shared" si="3"/>
        <v>0</v>
      </c>
    </row>
    <row r="82" spans="2:13" ht="15.75" thickBot="1">
      <c r="B82" s="28">
        <v>1695729.5</v>
      </c>
      <c r="C82" s="19">
        <v>513829</v>
      </c>
      <c r="D82" s="16">
        <v>580472.7</v>
      </c>
      <c r="E82" s="16">
        <v>601427.8</v>
      </c>
      <c r="H82" s="87">
        <v>355.7</v>
      </c>
      <c r="I82" s="15"/>
      <c r="J82" s="15">
        <v>49</v>
      </c>
      <c r="K82" s="15">
        <v>306.7</v>
      </c>
      <c r="L82">
        <f t="shared" si="2"/>
        <v>355.7</v>
      </c>
      <c r="M82">
        <f t="shared" si="3"/>
        <v>0</v>
      </c>
    </row>
    <row r="83" spans="2:13" ht="15.75" thickBot="1">
      <c r="B83">
        <f>B57+B58+B60+B61+B63+B64+B65+B66+B68+B67+B69+B70+B71+B72+B73+B74+B75+B76+B77+B78+B79+B59</f>
        <v>1804403.0000000002</v>
      </c>
      <c r="C83">
        <f>C57+C58+C60+C61+C63+C64+C65+C66+C68+C67+C69+C70+C71+C72+C73+C74+C75+C76+C77+C78+C79+C59</f>
        <v>508861.1</v>
      </c>
      <c r="D83">
        <f>D57+D58+D60+D61+D63+D64+D65+D66+D68+D67+D69+D70+D71+D72+D73+D74+D75+D76+D77+D78+D79+D59</f>
        <v>564244.1000000001</v>
      </c>
      <c r="E83">
        <f>E57+E58+E60+E61+E63+E64+E65+E66+E68+E67+E69+E70+E71+E72+E73+E74+E75+E76+E77+E78+E79+E59</f>
        <v>731297.8</v>
      </c>
      <c r="H83" s="87">
        <v>1064.2</v>
      </c>
      <c r="I83" s="15"/>
      <c r="J83" s="15">
        <v>33.6</v>
      </c>
      <c r="K83" s="15">
        <v>1030.6</v>
      </c>
      <c r="L83">
        <f t="shared" si="2"/>
        <v>1064.1999999999998</v>
      </c>
      <c r="M83">
        <f t="shared" si="3"/>
        <v>0</v>
      </c>
    </row>
    <row r="84" spans="2:13" ht="15.75" thickBot="1">
      <c r="B84">
        <f>B48+B49+B50+B51+B53+B54</f>
        <v>12208.1</v>
      </c>
      <c r="C84">
        <f>C48+C49+C50+C51+C53+C54</f>
        <v>4967.900000000001</v>
      </c>
      <c r="D84">
        <f>D48+D49+D50+D51+D53+D54</f>
        <v>3798.5</v>
      </c>
      <c r="E84">
        <f>E48+E49+E50+E51+E53+E54</f>
        <v>3441.7000000000003</v>
      </c>
      <c r="H84" s="87">
        <v>168917.3</v>
      </c>
      <c r="I84" s="15">
        <v>168917.3</v>
      </c>
      <c r="J84" s="15"/>
      <c r="K84" s="15"/>
      <c r="L84">
        <f t="shared" si="2"/>
        <v>168917.3</v>
      </c>
      <c r="M84">
        <f t="shared" si="3"/>
        <v>0</v>
      </c>
    </row>
    <row r="85" spans="2:13" ht="15.75" thickBot="1">
      <c r="B85">
        <f>B83+B84</f>
        <v>1816611.1000000003</v>
      </c>
      <c r="C85">
        <f>C83+C84</f>
        <v>513829</v>
      </c>
      <c r="D85">
        <f>D83+D84</f>
        <v>568042.6000000001</v>
      </c>
      <c r="E85">
        <f>E83+E84</f>
        <v>734739.5</v>
      </c>
      <c r="H85" s="87">
        <v>181078.2</v>
      </c>
      <c r="I85" s="15"/>
      <c r="J85" s="15">
        <v>181078.2</v>
      </c>
      <c r="K85" s="15"/>
      <c r="L85">
        <f t="shared" si="2"/>
        <v>181078.2</v>
      </c>
      <c r="M85">
        <f t="shared" si="3"/>
        <v>0</v>
      </c>
    </row>
    <row r="86" spans="8:13" ht="15.75" thickBot="1">
      <c r="H86" s="87">
        <v>247230</v>
      </c>
      <c r="I86" s="15"/>
      <c r="J86" s="15"/>
      <c r="K86" s="15">
        <v>247230</v>
      </c>
      <c r="L86">
        <f t="shared" si="2"/>
        <v>247230</v>
      </c>
      <c r="M86">
        <f t="shared" si="3"/>
        <v>0</v>
      </c>
    </row>
    <row r="87" spans="8:13" ht="15.75" thickBot="1">
      <c r="H87" s="87">
        <v>34416.3</v>
      </c>
      <c r="I87" s="15">
        <v>34416.3</v>
      </c>
      <c r="J87" s="15"/>
      <c r="K87" s="15"/>
      <c r="L87">
        <f t="shared" si="2"/>
        <v>34416.3</v>
      </c>
      <c r="M87">
        <f t="shared" si="3"/>
        <v>0</v>
      </c>
    </row>
    <row r="88" spans="8:13" ht="15.75" thickBot="1">
      <c r="H88" s="87">
        <v>14724.3</v>
      </c>
      <c r="I88" s="15"/>
      <c r="J88" s="15">
        <v>14724.3</v>
      </c>
      <c r="K88" s="15"/>
      <c r="L88">
        <f t="shared" si="2"/>
        <v>14724.3</v>
      </c>
      <c r="M88">
        <f t="shared" si="3"/>
        <v>0</v>
      </c>
    </row>
    <row r="89" spans="8:13" ht="15.75" thickBot="1">
      <c r="H89" s="87">
        <v>27652.3</v>
      </c>
      <c r="I89" s="15"/>
      <c r="J89" s="15"/>
      <c r="K89" s="15">
        <v>27652.3</v>
      </c>
      <c r="L89">
        <f t="shared" si="2"/>
        <v>27652.3</v>
      </c>
      <c r="M89">
        <f t="shared" si="3"/>
        <v>0</v>
      </c>
    </row>
    <row r="90" spans="8:13" ht="15.75" thickBot="1">
      <c r="H90" s="87">
        <v>394.3</v>
      </c>
      <c r="I90" s="15">
        <v>175</v>
      </c>
      <c r="J90" s="15">
        <v>106.7</v>
      </c>
      <c r="K90" s="15">
        <v>112.6</v>
      </c>
      <c r="L90">
        <f t="shared" si="2"/>
        <v>394.29999999999995</v>
      </c>
      <c r="M90">
        <f t="shared" si="3"/>
        <v>0</v>
      </c>
    </row>
    <row r="91" spans="8:13" ht="15.75" thickBot="1">
      <c r="H91" s="87">
        <v>188</v>
      </c>
      <c r="I91" s="15">
        <v>113</v>
      </c>
      <c r="J91" s="15">
        <v>35</v>
      </c>
      <c r="K91" s="15">
        <v>40</v>
      </c>
      <c r="L91">
        <f t="shared" si="2"/>
        <v>188</v>
      </c>
      <c r="M91">
        <f t="shared" si="3"/>
        <v>0</v>
      </c>
    </row>
    <row r="92" spans="8:13" ht="15.75" thickBot="1">
      <c r="H92" s="17">
        <v>4967.9</v>
      </c>
      <c r="I92" s="18">
        <v>4967.9</v>
      </c>
      <c r="J92" s="15"/>
      <c r="K92" s="15"/>
      <c r="L92">
        <f t="shared" si="2"/>
        <v>4967.9</v>
      </c>
      <c r="M92">
        <f t="shared" si="3"/>
        <v>0</v>
      </c>
    </row>
    <row r="93" spans="8:13" ht="15.75" thickBot="1">
      <c r="H93" s="87">
        <v>3753.9</v>
      </c>
      <c r="I93" s="15"/>
      <c r="J93" s="15">
        <v>3753.9</v>
      </c>
      <c r="K93" s="15"/>
      <c r="L93">
        <f t="shared" si="2"/>
        <v>3753.9</v>
      </c>
      <c r="M93">
        <f t="shared" si="3"/>
        <v>0</v>
      </c>
    </row>
    <row r="94" spans="8:13" ht="15.75" thickBot="1">
      <c r="H94" s="87">
        <v>3543.2</v>
      </c>
      <c r="I94" s="15"/>
      <c r="J94" s="15"/>
      <c r="K94" s="15">
        <v>3543.2</v>
      </c>
      <c r="L94">
        <f t="shared" si="2"/>
        <v>3543.2</v>
      </c>
      <c r="M94">
        <f t="shared" si="3"/>
        <v>0</v>
      </c>
    </row>
    <row r="95" spans="8:13" ht="15">
      <c r="H95" s="216">
        <v>1836232.7</v>
      </c>
      <c r="I95" s="218">
        <v>513829</v>
      </c>
      <c r="J95" s="212">
        <v>567979.3</v>
      </c>
      <c r="K95" s="212">
        <v>754424.4</v>
      </c>
      <c r="L95">
        <f t="shared" si="2"/>
        <v>1836232.7000000002</v>
      </c>
      <c r="M95">
        <f t="shared" si="3"/>
        <v>0</v>
      </c>
    </row>
    <row r="96" spans="8:13" ht="15.75" thickBot="1">
      <c r="H96" s="217"/>
      <c r="I96" s="219"/>
      <c r="J96" s="213"/>
      <c r="K96" s="213"/>
      <c r="L96">
        <f t="shared" si="2"/>
        <v>0</v>
      </c>
      <c r="M96">
        <f t="shared" si="3"/>
        <v>0</v>
      </c>
    </row>
    <row r="97" spans="8:13" ht="15">
      <c r="H97">
        <f>H62+H63+H64+H65+H66+H68+H69+H70+H71+H79+H80+H81+H82+H83+H84+H85+H86+H87+H88+H89+H90+H91+H78</f>
        <v>1828040.8</v>
      </c>
      <c r="I97">
        <f>I62+I63+I64+I65+I66+I68+I69+I70+I71+I79+I80+I81+I82+I83+I84+I85+I86+I87+I88+I89+I90+I91+I78</f>
        <v>508861.1</v>
      </c>
      <c r="J97">
        <f>J62+J63+J64+J65+J66+J68+J69+J70+J71+J79+J80+J81+J82+J83+J84+J85+J86+J87+J88+J89+J90+J91</f>
        <v>564225.4</v>
      </c>
      <c r="K97">
        <f>K62+K63+K64+K65+K66+K68+K69+K70+K71+K79+K80+K81+K82+K83+K84+K85+K86+K87+K88+K89+K90+K91</f>
        <v>754954.3</v>
      </c>
      <c r="L97">
        <f t="shared" si="2"/>
        <v>1828040.8</v>
      </c>
      <c r="M97">
        <f t="shared" si="3"/>
        <v>0</v>
      </c>
    </row>
    <row r="98" spans="8:13" ht="15">
      <c r="H98">
        <f>H97+H94+H93+H92</f>
        <v>1840305.7999999998</v>
      </c>
      <c r="I98">
        <f>I97+I94+I92</f>
        <v>513829</v>
      </c>
      <c r="J98">
        <f>J97+J94+J93</f>
        <v>567979.3</v>
      </c>
      <c r="K98">
        <f>K97+K94</f>
        <v>758497.5</v>
      </c>
      <c r="L98">
        <f t="shared" si="2"/>
        <v>1840305.8</v>
      </c>
      <c r="M98">
        <f t="shared" si="3"/>
        <v>0</v>
      </c>
    </row>
  </sheetData>
  <sheetProtection/>
  <mergeCells count="37">
    <mergeCell ref="H95:H96"/>
    <mergeCell ref="I95:I96"/>
    <mergeCell ref="J95:J96"/>
    <mergeCell ref="K95:K96"/>
    <mergeCell ref="H66:H67"/>
    <mergeCell ref="I66:I67"/>
    <mergeCell ref="J66:J67"/>
    <mergeCell ref="K66:K67"/>
    <mergeCell ref="K71:K78"/>
    <mergeCell ref="H4:H5"/>
    <mergeCell ref="I4:I5"/>
    <mergeCell ref="J4:J5"/>
    <mergeCell ref="K4:K5"/>
    <mergeCell ref="H41:H42"/>
    <mergeCell ref="I41:I42"/>
    <mergeCell ref="J41:J42"/>
    <mergeCell ref="K41:K42"/>
    <mergeCell ref="D40:D41"/>
    <mergeCell ref="E40:E41"/>
    <mergeCell ref="B61:B62"/>
    <mergeCell ref="C61:C62"/>
    <mergeCell ref="D61:D62"/>
    <mergeCell ref="E61:E62"/>
    <mergeCell ref="B57:B58"/>
    <mergeCell ref="C57:C58"/>
    <mergeCell ref="D57:D58"/>
    <mergeCell ref="E57:E58"/>
    <mergeCell ref="B51:B52"/>
    <mergeCell ref="C51:C52"/>
    <mergeCell ref="D51:D52"/>
    <mergeCell ref="E51:E52"/>
    <mergeCell ref="B4:B5"/>
    <mergeCell ref="C4:C5"/>
    <mergeCell ref="D4:D5"/>
    <mergeCell ref="E4:E5"/>
    <mergeCell ref="B40:B41"/>
    <mergeCell ref="C40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12">
      <selection activeCell="I30" sqref="I30"/>
    </sheetView>
  </sheetViews>
  <sheetFormatPr defaultColWidth="9.140625" defaultRowHeight="15"/>
  <cols>
    <col min="2" max="7" width="11.57421875" style="0" customWidth="1"/>
  </cols>
  <sheetData>
    <row r="2" spans="2:12" ht="15.75" thickBot="1">
      <c r="B2" t="s">
        <v>15</v>
      </c>
      <c r="L2">
        <f>L3+L4+L5+L6+L7+L8+L9+L10+L11+L12+L13+L14+L15+L16+L17+L18+L19+L20+L21+L22+L23+L24+L25+L26+L27+L28</f>
        <v>29945</v>
      </c>
    </row>
    <row r="3" spans="2:14" ht="15.75" thickBot="1">
      <c r="B3" s="30">
        <v>30730.4</v>
      </c>
      <c r="C3" s="31">
        <v>6060.4</v>
      </c>
      <c r="D3" s="31">
        <v>9105.5</v>
      </c>
      <c r="E3" s="31">
        <v>15564.5</v>
      </c>
      <c r="F3">
        <f>C3+D3+E3</f>
        <v>30730.4</v>
      </c>
      <c r="G3">
        <f>B3-F3</f>
        <v>0</v>
      </c>
      <c r="I3" s="12">
        <v>30730.4</v>
      </c>
      <c r="J3" s="89">
        <v>6060.4</v>
      </c>
      <c r="K3" s="89">
        <v>9105.5</v>
      </c>
      <c r="L3" s="89">
        <v>15564.5</v>
      </c>
      <c r="M3">
        <f>J3+K3+L3</f>
        <v>30730.4</v>
      </c>
      <c r="N3">
        <f>I3-M3</f>
        <v>0</v>
      </c>
    </row>
    <row r="4" spans="2:14" ht="15.75" thickBot="1">
      <c r="B4" s="14">
        <v>1565</v>
      </c>
      <c r="C4" s="15">
        <v>1565</v>
      </c>
      <c r="D4" s="15"/>
      <c r="E4" s="15"/>
      <c r="F4">
        <f aca="true" t="shared" si="0" ref="F4:F42">C4+D4+E4</f>
        <v>1565</v>
      </c>
      <c r="G4">
        <f aca="true" t="shared" si="1" ref="G4:G43">B4-F4</f>
        <v>0</v>
      </c>
      <c r="I4" s="87">
        <v>1565</v>
      </c>
      <c r="J4" s="15">
        <v>1565</v>
      </c>
      <c r="K4" s="15"/>
      <c r="L4" s="15"/>
      <c r="M4">
        <f aca="true" t="shared" si="2" ref="M4:M43">J4+K4+L4</f>
        <v>1565</v>
      </c>
      <c r="N4">
        <f aca="true" t="shared" si="3" ref="N4:N43">I4-M4</f>
        <v>0</v>
      </c>
    </row>
    <row r="5" spans="2:14" ht="15.75" thickBot="1">
      <c r="B5" s="14">
        <v>4460.1</v>
      </c>
      <c r="C5" s="15"/>
      <c r="D5" s="15">
        <v>4460.1</v>
      </c>
      <c r="E5" s="15"/>
      <c r="F5">
        <f t="shared" si="0"/>
        <v>4460.1</v>
      </c>
      <c r="G5">
        <f t="shared" si="1"/>
        <v>0</v>
      </c>
      <c r="I5" s="87">
        <v>4460.1</v>
      </c>
      <c r="J5" s="15"/>
      <c r="K5" s="15">
        <v>4460.1</v>
      </c>
      <c r="L5" s="15"/>
      <c r="M5">
        <f t="shared" si="2"/>
        <v>4460.1</v>
      </c>
      <c r="N5">
        <f t="shared" si="3"/>
        <v>0</v>
      </c>
    </row>
    <row r="6" spans="2:14" ht="15.75" thickBot="1">
      <c r="B6" s="14">
        <v>10769.5</v>
      </c>
      <c r="C6" s="15"/>
      <c r="D6" s="15"/>
      <c r="E6" s="15">
        <v>10769.5</v>
      </c>
      <c r="F6">
        <f t="shared" si="0"/>
        <v>10769.5</v>
      </c>
      <c r="G6">
        <f t="shared" si="1"/>
        <v>0</v>
      </c>
      <c r="I6" s="87">
        <v>10769.5</v>
      </c>
      <c r="J6" s="15"/>
      <c r="K6" s="15"/>
      <c r="L6" s="15">
        <v>10769.5</v>
      </c>
      <c r="M6">
        <f t="shared" si="2"/>
        <v>10769.5</v>
      </c>
      <c r="N6">
        <f t="shared" si="3"/>
        <v>0</v>
      </c>
    </row>
    <row r="7" spans="2:14" ht="15.75" thickBot="1">
      <c r="B7" s="25">
        <v>19.6</v>
      </c>
      <c r="C7" s="26"/>
      <c r="D7" s="26">
        <v>19.6</v>
      </c>
      <c r="E7" s="26"/>
      <c r="F7">
        <f t="shared" si="0"/>
        <v>19.6</v>
      </c>
      <c r="G7">
        <f t="shared" si="1"/>
        <v>0</v>
      </c>
      <c r="I7" s="87">
        <v>19.6</v>
      </c>
      <c r="J7" s="15"/>
      <c r="K7" s="15">
        <v>19.6</v>
      </c>
      <c r="L7" s="15"/>
      <c r="M7">
        <f t="shared" si="2"/>
        <v>19.6</v>
      </c>
      <c r="N7">
        <f t="shared" si="3"/>
        <v>0</v>
      </c>
    </row>
    <row r="8" spans="2:14" ht="15.75" thickBot="1">
      <c r="B8" s="14">
        <v>303</v>
      </c>
      <c r="C8" s="15">
        <v>303</v>
      </c>
      <c r="D8" s="15"/>
      <c r="E8" s="15"/>
      <c r="F8">
        <f t="shared" si="0"/>
        <v>303</v>
      </c>
      <c r="G8">
        <f t="shared" si="1"/>
        <v>0</v>
      </c>
      <c r="I8" s="87">
        <v>303</v>
      </c>
      <c r="J8" s="15">
        <v>303</v>
      </c>
      <c r="K8" s="15"/>
      <c r="L8" s="15"/>
      <c r="M8">
        <f t="shared" si="2"/>
        <v>303</v>
      </c>
      <c r="N8">
        <f t="shared" si="3"/>
        <v>0</v>
      </c>
    </row>
    <row r="9" spans="2:14" ht="15.75" thickBot="1">
      <c r="B9" s="14">
        <v>535.6</v>
      </c>
      <c r="C9" s="15"/>
      <c r="D9" s="15">
        <v>535.6</v>
      </c>
      <c r="E9" s="15"/>
      <c r="F9">
        <f t="shared" si="0"/>
        <v>535.6</v>
      </c>
      <c r="G9">
        <f t="shared" si="1"/>
        <v>0</v>
      </c>
      <c r="I9" s="87">
        <v>535.6</v>
      </c>
      <c r="J9" s="15"/>
      <c r="K9" s="15">
        <v>535.6</v>
      </c>
      <c r="L9" s="15"/>
      <c r="M9">
        <f t="shared" si="2"/>
        <v>535.6</v>
      </c>
      <c r="N9">
        <f t="shared" si="3"/>
        <v>0</v>
      </c>
    </row>
    <row r="10" spans="2:14" ht="15.75" thickBot="1">
      <c r="B10" s="14">
        <v>1165.8</v>
      </c>
      <c r="C10" s="15"/>
      <c r="D10" s="15"/>
      <c r="E10" s="15">
        <v>1165.8</v>
      </c>
      <c r="F10">
        <f t="shared" si="0"/>
        <v>1165.8</v>
      </c>
      <c r="G10">
        <f t="shared" si="1"/>
        <v>0</v>
      </c>
      <c r="I10" s="87">
        <v>1165.8</v>
      </c>
      <c r="J10" s="15"/>
      <c r="K10" s="15"/>
      <c r="L10" s="15">
        <v>1165.8</v>
      </c>
      <c r="M10">
        <f t="shared" si="2"/>
        <v>1165.8</v>
      </c>
      <c r="N10">
        <f t="shared" si="3"/>
        <v>0</v>
      </c>
    </row>
    <row r="11" spans="2:14" ht="15.75" thickBot="1">
      <c r="B11" s="14">
        <v>1049</v>
      </c>
      <c r="C11" s="15">
        <v>1049</v>
      </c>
      <c r="D11" s="15"/>
      <c r="E11" s="15"/>
      <c r="F11">
        <f t="shared" si="0"/>
        <v>1049</v>
      </c>
      <c r="G11">
        <f t="shared" si="1"/>
        <v>0</v>
      </c>
      <c r="I11" s="87">
        <v>1049</v>
      </c>
      <c r="J11" s="15">
        <v>1049</v>
      </c>
      <c r="K11" s="15"/>
      <c r="L11" s="15"/>
      <c r="M11">
        <f t="shared" si="2"/>
        <v>1049</v>
      </c>
      <c r="N11">
        <f t="shared" si="3"/>
        <v>0</v>
      </c>
    </row>
    <row r="12" spans="2:14" ht="15.75" thickBot="1">
      <c r="B12" s="14">
        <v>1747.8</v>
      </c>
      <c r="C12" s="15"/>
      <c r="D12" s="15">
        <v>1747.8</v>
      </c>
      <c r="E12" s="15"/>
      <c r="F12">
        <f t="shared" si="0"/>
        <v>1747.8</v>
      </c>
      <c r="G12">
        <f t="shared" si="1"/>
        <v>0</v>
      </c>
      <c r="I12" s="87">
        <v>1747.8</v>
      </c>
      <c r="J12" s="15"/>
      <c r="K12" s="15">
        <v>1747.8</v>
      </c>
      <c r="L12" s="15"/>
      <c r="M12">
        <f t="shared" si="2"/>
        <v>1747.8</v>
      </c>
      <c r="N12">
        <f t="shared" si="3"/>
        <v>0</v>
      </c>
    </row>
    <row r="13" spans="2:14" ht="15.75" thickBot="1">
      <c r="B13" s="14">
        <v>1700</v>
      </c>
      <c r="C13" s="15"/>
      <c r="D13" s="15"/>
      <c r="E13" s="15">
        <v>1700</v>
      </c>
      <c r="F13">
        <f t="shared" si="0"/>
        <v>1700</v>
      </c>
      <c r="G13">
        <f t="shared" si="1"/>
        <v>0</v>
      </c>
      <c r="I13" s="87">
        <v>2100</v>
      </c>
      <c r="J13" s="15"/>
      <c r="K13" s="15"/>
      <c r="L13" s="15">
        <v>2100</v>
      </c>
      <c r="M13">
        <f t="shared" si="2"/>
        <v>2100</v>
      </c>
      <c r="N13">
        <f t="shared" si="3"/>
        <v>0</v>
      </c>
    </row>
    <row r="14" spans="2:14" ht="15.75" thickBot="1">
      <c r="B14" s="25">
        <v>32.3</v>
      </c>
      <c r="C14" s="26">
        <v>32.3</v>
      </c>
      <c r="D14" s="26"/>
      <c r="E14" s="26"/>
      <c r="F14">
        <f t="shared" si="0"/>
        <v>32.3</v>
      </c>
      <c r="G14">
        <f t="shared" si="1"/>
        <v>0</v>
      </c>
      <c r="I14" s="87">
        <v>50</v>
      </c>
      <c r="J14" s="15"/>
      <c r="K14" s="15"/>
      <c r="L14" s="15">
        <v>50</v>
      </c>
      <c r="M14">
        <f t="shared" si="2"/>
        <v>50</v>
      </c>
      <c r="N14">
        <f t="shared" si="3"/>
        <v>0</v>
      </c>
    </row>
    <row r="15" spans="2:14" ht="15.75" thickBot="1">
      <c r="B15" s="25">
        <v>99.1</v>
      </c>
      <c r="C15" s="26"/>
      <c r="D15" s="26">
        <v>99.1</v>
      </c>
      <c r="E15" s="26"/>
      <c r="F15">
        <f t="shared" si="0"/>
        <v>99.1</v>
      </c>
      <c r="G15">
        <f t="shared" si="1"/>
        <v>0</v>
      </c>
      <c r="I15" s="87">
        <v>72.3</v>
      </c>
      <c r="J15" s="15">
        <v>32.3</v>
      </c>
      <c r="K15" s="15"/>
      <c r="L15" s="15">
        <v>40</v>
      </c>
      <c r="M15">
        <f t="shared" si="2"/>
        <v>72.3</v>
      </c>
      <c r="N15">
        <f t="shared" si="3"/>
        <v>0</v>
      </c>
    </row>
    <row r="16" spans="2:14" ht="15.75" thickBot="1">
      <c r="B16" s="25">
        <v>12.6</v>
      </c>
      <c r="C16" s="26">
        <v>12.6</v>
      </c>
      <c r="D16" s="26"/>
      <c r="E16" s="26"/>
      <c r="F16">
        <f t="shared" si="0"/>
        <v>12.6</v>
      </c>
      <c r="G16">
        <f t="shared" si="1"/>
        <v>0</v>
      </c>
      <c r="I16" s="87">
        <v>99.1</v>
      </c>
      <c r="J16" s="15"/>
      <c r="K16" s="15">
        <v>99.1</v>
      </c>
      <c r="L16" s="15"/>
      <c r="M16">
        <f t="shared" si="2"/>
        <v>99.1</v>
      </c>
      <c r="N16">
        <f t="shared" si="3"/>
        <v>0</v>
      </c>
    </row>
    <row r="17" spans="2:14" ht="15.75" thickBot="1">
      <c r="B17" s="14">
        <v>4.6</v>
      </c>
      <c r="C17" s="15">
        <v>4.6</v>
      </c>
      <c r="D17" s="15"/>
      <c r="E17" s="15"/>
      <c r="F17">
        <f t="shared" si="0"/>
        <v>4.6</v>
      </c>
      <c r="G17">
        <f t="shared" si="1"/>
        <v>0</v>
      </c>
      <c r="I17" s="87">
        <v>12.6</v>
      </c>
      <c r="J17" s="15">
        <v>12.6</v>
      </c>
      <c r="K17" s="15"/>
      <c r="L17" s="15"/>
      <c r="M17">
        <f t="shared" si="2"/>
        <v>12.6</v>
      </c>
      <c r="N17">
        <f t="shared" si="3"/>
        <v>0</v>
      </c>
    </row>
    <row r="18" spans="2:14" ht="15.75" thickBot="1">
      <c r="B18" s="14">
        <v>4.9</v>
      </c>
      <c r="C18" s="15"/>
      <c r="D18" s="15">
        <v>4.9</v>
      </c>
      <c r="E18" s="15"/>
      <c r="F18">
        <f t="shared" si="0"/>
        <v>4.9</v>
      </c>
      <c r="G18">
        <f t="shared" si="1"/>
        <v>0</v>
      </c>
      <c r="I18" s="87">
        <v>4.6</v>
      </c>
      <c r="J18" s="15">
        <v>4.6</v>
      </c>
      <c r="K18" s="15"/>
      <c r="L18" s="15"/>
      <c r="M18">
        <f t="shared" si="2"/>
        <v>4.6</v>
      </c>
      <c r="N18">
        <f t="shared" si="3"/>
        <v>0</v>
      </c>
    </row>
    <row r="19" spans="2:14" ht="15.75" thickBot="1">
      <c r="B19" s="14">
        <v>5.2</v>
      </c>
      <c r="C19" s="15"/>
      <c r="D19" s="15"/>
      <c r="E19" s="15">
        <v>5.2</v>
      </c>
      <c r="F19">
        <f t="shared" si="0"/>
        <v>5.2</v>
      </c>
      <c r="G19">
        <f t="shared" si="1"/>
        <v>0</v>
      </c>
      <c r="I19" s="87">
        <v>4.9</v>
      </c>
      <c r="J19" s="15"/>
      <c r="K19" s="15">
        <v>4.9</v>
      </c>
      <c r="L19" s="15"/>
      <c r="M19">
        <f t="shared" si="2"/>
        <v>4.9</v>
      </c>
      <c r="N19">
        <f t="shared" si="3"/>
        <v>0</v>
      </c>
    </row>
    <row r="20" spans="2:14" ht="15.75" thickBot="1">
      <c r="B20" s="14">
        <v>134.9</v>
      </c>
      <c r="C20" s="15">
        <v>134.9</v>
      </c>
      <c r="D20" s="15"/>
      <c r="E20" s="15"/>
      <c r="F20">
        <f t="shared" si="0"/>
        <v>134.9</v>
      </c>
      <c r="G20">
        <f t="shared" si="1"/>
        <v>0</v>
      </c>
      <c r="I20" s="87">
        <v>5.2</v>
      </c>
      <c r="J20" s="15"/>
      <c r="K20" s="15"/>
      <c r="L20" s="15">
        <v>5.2</v>
      </c>
      <c r="M20">
        <f t="shared" si="2"/>
        <v>5.2</v>
      </c>
      <c r="N20">
        <f t="shared" si="3"/>
        <v>0</v>
      </c>
    </row>
    <row r="21" spans="2:14" ht="15.75" thickBot="1">
      <c r="B21" s="14">
        <v>231.1</v>
      </c>
      <c r="C21" s="15"/>
      <c r="D21" s="15">
        <v>231.1</v>
      </c>
      <c r="E21" s="15"/>
      <c r="F21">
        <f t="shared" si="0"/>
        <v>231.1</v>
      </c>
      <c r="G21">
        <f t="shared" si="1"/>
        <v>0</v>
      </c>
      <c r="I21" s="87">
        <v>134.9</v>
      </c>
      <c r="J21" s="15">
        <v>134.9</v>
      </c>
      <c r="K21" s="15"/>
      <c r="L21" s="15"/>
      <c r="M21">
        <f t="shared" si="2"/>
        <v>134.9</v>
      </c>
      <c r="N21">
        <f t="shared" si="3"/>
        <v>0</v>
      </c>
    </row>
    <row r="22" spans="2:14" ht="15.75" thickBot="1">
      <c r="B22" s="14">
        <v>84.4</v>
      </c>
      <c r="C22" s="15"/>
      <c r="D22" s="15"/>
      <c r="E22" s="15">
        <v>84.4</v>
      </c>
      <c r="F22">
        <f t="shared" si="0"/>
        <v>84.4</v>
      </c>
      <c r="G22">
        <f t="shared" si="1"/>
        <v>0</v>
      </c>
      <c r="I22" s="87">
        <v>231.1</v>
      </c>
      <c r="J22" s="15"/>
      <c r="K22" s="15">
        <v>231.1</v>
      </c>
      <c r="L22" s="15"/>
      <c r="M22">
        <f t="shared" si="2"/>
        <v>231.1</v>
      </c>
      <c r="N22">
        <f t="shared" si="3"/>
        <v>0</v>
      </c>
    </row>
    <row r="23" spans="2:14" ht="15.75" thickBot="1">
      <c r="B23" s="25">
        <v>11.4</v>
      </c>
      <c r="C23" s="26">
        <v>11.4</v>
      </c>
      <c r="D23" s="26"/>
      <c r="E23" s="26"/>
      <c r="F23">
        <f t="shared" si="0"/>
        <v>11.4</v>
      </c>
      <c r="G23">
        <f t="shared" si="1"/>
        <v>0</v>
      </c>
      <c r="I23" s="87">
        <v>250</v>
      </c>
      <c r="J23" s="15"/>
      <c r="K23" s="15"/>
      <c r="L23" s="15">
        <v>250</v>
      </c>
      <c r="M23">
        <f t="shared" si="2"/>
        <v>250</v>
      </c>
      <c r="N23">
        <f t="shared" si="3"/>
        <v>0</v>
      </c>
    </row>
    <row r="24" spans="2:14" ht="15.75" thickBot="1">
      <c r="B24" s="25">
        <v>21.3</v>
      </c>
      <c r="C24" s="26"/>
      <c r="D24" s="26">
        <v>21.3</v>
      </c>
      <c r="E24" s="26"/>
      <c r="F24">
        <f t="shared" si="0"/>
        <v>21.3</v>
      </c>
      <c r="G24">
        <f t="shared" si="1"/>
        <v>0</v>
      </c>
      <c r="I24" s="87">
        <v>11.4</v>
      </c>
      <c r="J24" s="15">
        <v>11.4</v>
      </c>
      <c r="K24" s="15"/>
      <c r="L24" s="15"/>
      <c r="M24">
        <f t="shared" si="2"/>
        <v>11.4</v>
      </c>
      <c r="N24">
        <f t="shared" si="3"/>
        <v>0</v>
      </c>
    </row>
    <row r="25" spans="2:14" ht="15.75" thickBot="1">
      <c r="B25" s="25">
        <v>15</v>
      </c>
      <c r="C25" s="26">
        <v>15</v>
      </c>
      <c r="D25" s="26"/>
      <c r="E25" s="26"/>
      <c r="F25">
        <f t="shared" si="0"/>
        <v>15</v>
      </c>
      <c r="G25">
        <f t="shared" si="1"/>
        <v>0</v>
      </c>
      <c r="I25" s="87">
        <v>21.3</v>
      </c>
      <c r="J25" s="15"/>
      <c r="K25" s="15">
        <v>21.3</v>
      </c>
      <c r="L25" s="15"/>
      <c r="M25">
        <f t="shared" si="2"/>
        <v>21.3</v>
      </c>
      <c r="N25">
        <f t="shared" si="3"/>
        <v>0</v>
      </c>
    </row>
    <row r="26" spans="2:14" ht="15.75" thickBot="1">
      <c r="B26" s="14">
        <v>75</v>
      </c>
      <c r="C26" s="15">
        <v>75</v>
      </c>
      <c r="D26" s="15"/>
      <c r="E26" s="15"/>
      <c r="F26">
        <f t="shared" si="0"/>
        <v>75</v>
      </c>
      <c r="G26">
        <f t="shared" si="1"/>
        <v>0</v>
      </c>
      <c r="I26" s="87">
        <v>15</v>
      </c>
      <c r="J26" s="15">
        <v>15</v>
      </c>
      <c r="K26" s="15"/>
      <c r="L26" s="15"/>
      <c r="M26">
        <f t="shared" si="2"/>
        <v>15</v>
      </c>
      <c r="N26">
        <f t="shared" si="3"/>
        <v>0</v>
      </c>
    </row>
    <row r="27" spans="2:14" ht="15.75" thickBot="1">
      <c r="B27" s="14">
        <v>300</v>
      </c>
      <c r="C27" s="15">
        <v>300</v>
      </c>
      <c r="D27" s="15"/>
      <c r="E27" s="15"/>
      <c r="F27">
        <f t="shared" si="0"/>
        <v>300</v>
      </c>
      <c r="G27">
        <f t="shared" si="1"/>
        <v>0</v>
      </c>
      <c r="I27" s="87">
        <v>75</v>
      </c>
      <c r="J27" s="15">
        <v>75</v>
      </c>
      <c r="K27" s="15"/>
      <c r="L27" s="15"/>
      <c r="M27">
        <f t="shared" si="2"/>
        <v>75</v>
      </c>
      <c r="N27">
        <f t="shared" si="3"/>
        <v>0</v>
      </c>
    </row>
    <row r="28" spans="2:14" ht="15.75" thickBot="1">
      <c r="B28" s="16">
        <f>SUM(B3:B27)</f>
        <v>55077.600000000006</v>
      </c>
      <c r="C28" s="16">
        <f>SUM(C3:C27)</f>
        <v>9563.199999999999</v>
      </c>
      <c r="D28" s="16">
        <f>SUM(D3:D27)</f>
        <v>16225</v>
      </c>
      <c r="E28" s="16">
        <f>SUM(E3:E27)</f>
        <v>29289.4</v>
      </c>
      <c r="F28">
        <f t="shared" si="0"/>
        <v>55077.6</v>
      </c>
      <c r="G28">
        <f t="shared" si="1"/>
        <v>0</v>
      </c>
      <c r="I28" s="87">
        <v>300</v>
      </c>
      <c r="J28" s="15">
        <v>300</v>
      </c>
      <c r="K28" s="15"/>
      <c r="L28" s="15"/>
      <c r="M28">
        <f t="shared" si="2"/>
        <v>300</v>
      </c>
      <c r="N28">
        <f t="shared" si="3"/>
        <v>0</v>
      </c>
    </row>
    <row r="29" spans="2:14" ht="15.75" thickBot="1">
      <c r="B29" s="30">
        <v>30730.4</v>
      </c>
      <c r="C29" s="31">
        <v>6060.4</v>
      </c>
      <c r="D29" s="31">
        <v>9105.5</v>
      </c>
      <c r="E29" s="31">
        <v>15564.5</v>
      </c>
      <c r="F29">
        <f t="shared" si="0"/>
        <v>30730.4</v>
      </c>
      <c r="G29">
        <f t="shared" si="1"/>
        <v>0</v>
      </c>
      <c r="I29" s="87">
        <v>55733.2</v>
      </c>
      <c r="J29" s="16">
        <v>9563.2</v>
      </c>
      <c r="K29" s="16">
        <v>16225</v>
      </c>
      <c r="L29" s="16">
        <v>29945</v>
      </c>
      <c r="M29">
        <f t="shared" si="2"/>
        <v>55733.2</v>
      </c>
      <c r="N29">
        <f t="shared" si="3"/>
        <v>0</v>
      </c>
    </row>
    <row r="30" spans="2:14" ht="15.75" thickBot="1">
      <c r="B30" s="25">
        <v>12.6</v>
      </c>
      <c r="C30" s="26">
        <v>12.6</v>
      </c>
      <c r="D30" s="26"/>
      <c r="E30" s="26"/>
      <c r="F30">
        <f t="shared" si="0"/>
        <v>12.6</v>
      </c>
      <c r="G30">
        <f t="shared" si="1"/>
        <v>0</v>
      </c>
      <c r="I30" s="87">
        <v>30730.4</v>
      </c>
      <c r="J30" s="15">
        <v>6060.4</v>
      </c>
      <c r="K30" s="15">
        <v>9105.5</v>
      </c>
      <c r="L30" s="15">
        <v>15564.5</v>
      </c>
      <c r="M30">
        <f t="shared" si="2"/>
        <v>30730.4</v>
      </c>
      <c r="N30">
        <f t="shared" si="3"/>
        <v>0</v>
      </c>
    </row>
    <row r="31" spans="2:14" ht="15.75" thickBot="1">
      <c r="B31" s="25">
        <v>32.3</v>
      </c>
      <c r="C31" s="26">
        <v>32.3</v>
      </c>
      <c r="D31" s="26"/>
      <c r="E31" s="26"/>
      <c r="F31">
        <f t="shared" si="0"/>
        <v>32.3</v>
      </c>
      <c r="G31">
        <f t="shared" si="1"/>
        <v>0</v>
      </c>
      <c r="I31" s="87">
        <v>12.6</v>
      </c>
      <c r="J31" s="15">
        <v>12.6</v>
      </c>
      <c r="K31" s="15"/>
      <c r="L31" s="15"/>
      <c r="M31">
        <f t="shared" si="2"/>
        <v>12.6</v>
      </c>
      <c r="N31">
        <f t="shared" si="3"/>
        <v>0</v>
      </c>
    </row>
    <row r="32" spans="2:14" ht="15.75" thickBot="1">
      <c r="B32" s="25">
        <v>11.4</v>
      </c>
      <c r="C32" s="26">
        <v>11.4</v>
      </c>
      <c r="D32" s="26"/>
      <c r="E32" s="26"/>
      <c r="F32">
        <f t="shared" si="0"/>
        <v>11.4</v>
      </c>
      <c r="G32">
        <f t="shared" si="1"/>
        <v>0</v>
      </c>
      <c r="I32" s="87">
        <v>72.3</v>
      </c>
      <c r="J32" s="15">
        <v>32.3</v>
      </c>
      <c r="K32" s="15"/>
      <c r="L32" s="15">
        <v>40</v>
      </c>
      <c r="M32">
        <f t="shared" si="2"/>
        <v>72.3</v>
      </c>
      <c r="N32">
        <f t="shared" si="3"/>
        <v>0</v>
      </c>
    </row>
    <row r="33" spans="2:14" ht="15.75" thickBot="1">
      <c r="B33" s="25">
        <v>99.1</v>
      </c>
      <c r="C33" s="26"/>
      <c r="D33" s="26">
        <v>99.1</v>
      </c>
      <c r="E33" s="26"/>
      <c r="F33">
        <f t="shared" si="0"/>
        <v>99.1</v>
      </c>
      <c r="G33">
        <f t="shared" si="1"/>
        <v>0</v>
      </c>
      <c r="I33" s="87">
        <v>11.4</v>
      </c>
      <c r="J33" s="15">
        <v>11.4</v>
      </c>
      <c r="K33" s="15"/>
      <c r="L33" s="15"/>
      <c r="M33">
        <f t="shared" si="2"/>
        <v>11.4</v>
      </c>
      <c r="N33">
        <f t="shared" si="3"/>
        <v>0</v>
      </c>
    </row>
    <row r="34" spans="2:14" ht="15.75" thickBot="1">
      <c r="B34" s="25">
        <v>21.3</v>
      </c>
      <c r="C34" s="26"/>
      <c r="D34" s="26">
        <v>21.3</v>
      </c>
      <c r="E34" s="26"/>
      <c r="F34">
        <f t="shared" si="0"/>
        <v>21.3</v>
      </c>
      <c r="G34">
        <f t="shared" si="1"/>
        <v>0</v>
      </c>
      <c r="I34" s="87">
        <v>99.1</v>
      </c>
      <c r="J34" s="15"/>
      <c r="K34" s="15">
        <v>99.1</v>
      </c>
      <c r="L34" s="15"/>
      <c r="M34">
        <f t="shared" si="2"/>
        <v>99.1</v>
      </c>
      <c r="N34">
        <f t="shared" si="3"/>
        <v>0</v>
      </c>
    </row>
    <row r="35" spans="2:14" ht="15.75" thickBot="1">
      <c r="B35" s="25">
        <v>19.6</v>
      </c>
      <c r="C35" s="26"/>
      <c r="D35" s="26">
        <v>19.6</v>
      </c>
      <c r="E35" s="26"/>
      <c r="F35">
        <f t="shared" si="0"/>
        <v>19.6</v>
      </c>
      <c r="G35">
        <f t="shared" si="1"/>
        <v>0</v>
      </c>
      <c r="I35" s="87">
        <v>21.3</v>
      </c>
      <c r="J35" s="15"/>
      <c r="K35" s="15">
        <v>21.3</v>
      </c>
      <c r="L35" s="15"/>
      <c r="M35">
        <f t="shared" si="2"/>
        <v>21.3</v>
      </c>
      <c r="N35">
        <f t="shared" si="3"/>
        <v>0</v>
      </c>
    </row>
    <row r="36" spans="1:14" ht="15.75" thickBot="1">
      <c r="A36">
        <f>C4+C8+C11+C17</f>
        <v>2921.6</v>
      </c>
      <c r="B36" s="14">
        <v>2921.6</v>
      </c>
      <c r="C36" s="15">
        <v>2921.6</v>
      </c>
      <c r="D36" s="15"/>
      <c r="E36" s="15"/>
      <c r="F36">
        <f t="shared" si="0"/>
        <v>2921.6</v>
      </c>
      <c r="G36">
        <f t="shared" si="1"/>
        <v>0</v>
      </c>
      <c r="I36" s="87">
        <v>19.6</v>
      </c>
      <c r="J36" s="15"/>
      <c r="K36" s="15">
        <v>19.6</v>
      </c>
      <c r="L36" s="15"/>
      <c r="M36">
        <f t="shared" si="2"/>
        <v>19.6</v>
      </c>
      <c r="N36">
        <f t="shared" si="3"/>
        <v>0</v>
      </c>
    </row>
    <row r="37" spans="2:14" ht="15.75" thickBot="1">
      <c r="B37" s="14">
        <f>C37+D37+E37</f>
        <v>6748.400000000001</v>
      </c>
      <c r="C37" s="15"/>
      <c r="D37" s="15">
        <f>D5+D9+D12+D18</f>
        <v>6748.400000000001</v>
      </c>
      <c r="E37" s="15"/>
      <c r="F37">
        <f t="shared" si="0"/>
        <v>6748.400000000001</v>
      </c>
      <c r="G37">
        <f t="shared" si="1"/>
        <v>0</v>
      </c>
      <c r="I37" s="87">
        <v>2921.6</v>
      </c>
      <c r="J37" s="15">
        <v>2921.6</v>
      </c>
      <c r="K37" s="15"/>
      <c r="L37" s="15"/>
      <c r="M37">
        <f t="shared" si="2"/>
        <v>2921.6</v>
      </c>
      <c r="N37">
        <f t="shared" si="3"/>
        <v>0</v>
      </c>
    </row>
    <row r="38" spans="2:14" ht="15.75" thickBot="1">
      <c r="B38" s="14">
        <f>C38+D38+E38</f>
        <v>13640.5</v>
      </c>
      <c r="C38" s="15"/>
      <c r="D38" s="15"/>
      <c r="E38" s="15">
        <f>E6+E10+E13+E19</f>
        <v>13640.5</v>
      </c>
      <c r="F38">
        <f t="shared" si="0"/>
        <v>13640.5</v>
      </c>
      <c r="G38">
        <f t="shared" si="1"/>
        <v>0</v>
      </c>
      <c r="I38" s="87">
        <v>6748.4</v>
      </c>
      <c r="J38" s="15"/>
      <c r="K38" s="15">
        <v>6748.4</v>
      </c>
      <c r="L38" s="15"/>
      <c r="M38">
        <f t="shared" si="2"/>
        <v>6748.4</v>
      </c>
      <c r="N38">
        <f t="shared" si="3"/>
        <v>0</v>
      </c>
    </row>
    <row r="39" spans="1:16" ht="15.75" thickBot="1">
      <c r="A39">
        <f>C20+C26+C27</f>
        <v>509.9</v>
      </c>
      <c r="B39" s="14">
        <v>509.9</v>
      </c>
      <c r="C39" s="15">
        <v>509.9</v>
      </c>
      <c r="D39" s="15"/>
      <c r="E39" s="15"/>
      <c r="F39">
        <f t="shared" si="0"/>
        <v>509.9</v>
      </c>
      <c r="G39">
        <f t="shared" si="1"/>
        <v>0</v>
      </c>
      <c r="I39" s="87">
        <v>14040.5</v>
      </c>
      <c r="J39" s="15"/>
      <c r="K39" s="15"/>
      <c r="L39" s="15">
        <f>13790+300+0.5-50</f>
        <v>14040.5</v>
      </c>
      <c r="M39">
        <f t="shared" si="2"/>
        <v>14040.5</v>
      </c>
      <c r="N39">
        <f t="shared" si="3"/>
        <v>0</v>
      </c>
      <c r="P39">
        <f>L6+L10+L13+L20</f>
        <v>14040.5</v>
      </c>
    </row>
    <row r="40" spans="2:14" ht="15.75" thickBot="1">
      <c r="B40" s="14">
        <v>231.1</v>
      </c>
      <c r="C40" s="15"/>
      <c r="D40" s="15">
        <v>231.1</v>
      </c>
      <c r="E40" s="15"/>
      <c r="F40">
        <f t="shared" si="0"/>
        <v>231.1</v>
      </c>
      <c r="G40">
        <f t="shared" si="1"/>
        <v>0</v>
      </c>
      <c r="I40" s="87">
        <v>509.9</v>
      </c>
      <c r="J40" s="15">
        <v>509.9</v>
      </c>
      <c r="K40" s="15"/>
      <c r="L40" s="15"/>
      <c r="M40">
        <f t="shared" si="2"/>
        <v>509.9</v>
      </c>
      <c r="N40">
        <f t="shared" si="3"/>
        <v>0</v>
      </c>
    </row>
    <row r="41" spans="2:14" ht="15.75" thickBot="1">
      <c r="B41" s="14">
        <v>84.4</v>
      </c>
      <c r="C41" s="15"/>
      <c r="D41" s="15"/>
      <c r="E41" s="15">
        <v>84.4</v>
      </c>
      <c r="F41">
        <f t="shared" si="0"/>
        <v>84.4</v>
      </c>
      <c r="G41">
        <f t="shared" si="1"/>
        <v>0</v>
      </c>
      <c r="I41" s="87">
        <v>231.1</v>
      </c>
      <c r="J41" s="15"/>
      <c r="K41" s="15">
        <v>231.1</v>
      </c>
      <c r="L41" s="15"/>
      <c r="M41">
        <f t="shared" si="2"/>
        <v>231.1</v>
      </c>
      <c r="N41">
        <f t="shared" si="3"/>
        <v>0</v>
      </c>
    </row>
    <row r="42" spans="2:14" ht="15.75" thickBot="1">
      <c r="B42" s="25">
        <v>15</v>
      </c>
      <c r="C42" s="26">
        <v>15</v>
      </c>
      <c r="D42" s="26"/>
      <c r="E42" s="26"/>
      <c r="F42">
        <f t="shared" si="0"/>
        <v>15</v>
      </c>
      <c r="G42">
        <f t="shared" si="1"/>
        <v>0</v>
      </c>
      <c r="I42" s="87">
        <v>300</v>
      </c>
      <c r="J42" s="15"/>
      <c r="K42" s="15"/>
      <c r="L42" s="15">
        <v>300</v>
      </c>
      <c r="M42">
        <f t="shared" si="2"/>
        <v>300</v>
      </c>
      <c r="N42">
        <f t="shared" si="3"/>
        <v>0</v>
      </c>
    </row>
    <row r="43" spans="2:14" ht="15.75" thickBot="1">
      <c r="B43">
        <f>SUM(B29:B42)</f>
        <v>55077.6</v>
      </c>
      <c r="C43">
        <f>SUM(C29:C42)</f>
        <v>9563.199999999999</v>
      </c>
      <c r="D43">
        <f>SUM(D29:D42)</f>
        <v>16225.000000000002</v>
      </c>
      <c r="E43">
        <f>SUM(E29:E42)</f>
        <v>29289.4</v>
      </c>
      <c r="F43">
        <f>C43+D43+E43</f>
        <v>55077.600000000006</v>
      </c>
      <c r="G43">
        <f t="shared" si="1"/>
        <v>0</v>
      </c>
      <c r="I43" s="87">
        <v>15</v>
      </c>
      <c r="J43" s="15">
        <v>15</v>
      </c>
      <c r="K43" s="15"/>
      <c r="L43" s="15"/>
      <c r="M43">
        <f t="shared" si="2"/>
        <v>15</v>
      </c>
      <c r="N43">
        <f t="shared" si="3"/>
        <v>0</v>
      </c>
    </row>
    <row r="44" spans="9:12" ht="15">
      <c r="I44">
        <f>SUM(I30:I43)</f>
        <v>55733.2</v>
      </c>
      <c r="J44">
        <f>SUM(J30:J43)</f>
        <v>9563.199999999999</v>
      </c>
      <c r="K44">
        <f>SUM(K30:K43)</f>
        <v>16225</v>
      </c>
      <c r="L44">
        <f>SUM(L30:L43)</f>
        <v>29945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A10">
      <selection activeCell="D34" sqref="D34:F34"/>
    </sheetView>
  </sheetViews>
  <sheetFormatPr defaultColWidth="9.140625" defaultRowHeight="15"/>
  <sheetData>
    <row r="1" ht="15">
      <c r="D1" t="s">
        <v>16</v>
      </c>
    </row>
    <row r="2" ht="15.75" thickBot="1"/>
    <row r="3" spans="3:8" ht="15.75" thickBot="1">
      <c r="C3" s="12">
        <v>21400</v>
      </c>
      <c r="D3" s="9">
        <v>21400</v>
      </c>
      <c r="E3" s="9"/>
      <c r="F3" s="9"/>
      <c r="G3">
        <f>SUM(D3:F3)</f>
        <v>21400</v>
      </c>
      <c r="H3">
        <f>C3-G3</f>
        <v>0</v>
      </c>
    </row>
    <row r="4" spans="3:8" ht="15.75" thickBot="1">
      <c r="C4" s="14">
        <v>25650.1</v>
      </c>
      <c r="D4" s="15"/>
      <c r="E4" s="15">
        <v>25650.1</v>
      </c>
      <c r="F4" s="15"/>
      <c r="G4">
        <f aca="true" t="shared" si="0" ref="G4:G24">SUM(D4:F4)</f>
        <v>25650.1</v>
      </c>
      <c r="H4">
        <f aca="true" t="shared" si="1" ref="H4:H24">C4-G4</f>
        <v>0</v>
      </c>
    </row>
    <row r="5" spans="3:8" ht="15.75" thickBot="1">
      <c r="C5" s="14">
        <v>31470.9</v>
      </c>
      <c r="D5" s="15"/>
      <c r="E5" s="15"/>
      <c r="F5" s="15">
        <v>31470.9</v>
      </c>
      <c r="G5">
        <f t="shared" si="0"/>
        <v>31470.9</v>
      </c>
      <c r="H5">
        <f t="shared" si="1"/>
        <v>0</v>
      </c>
    </row>
    <row r="6" spans="3:8" ht="15.75" thickBot="1">
      <c r="C6" s="14">
        <v>3667</v>
      </c>
      <c r="D6" s="15">
        <v>3667</v>
      </c>
      <c r="E6" s="15"/>
      <c r="F6" s="15"/>
      <c r="G6">
        <f t="shared" si="0"/>
        <v>3667</v>
      </c>
      <c r="H6">
        <f t="shared" si="1"/>
        <v>0</v>
      </c>
    </row>
    <row r="7" spans="3:8" ht="15.75" thickBot="1">
      <c r="C7" s="14">
        <v>4231</v>
      </c>
      <c r="D7" s="15"/>
      <c r="E7" s="15">
        <v>4231</v>
      </c>
      <c r="F7" s="15"/>
      <c r="G7">
        <f t="shared" si="0"/>
        <v>4231</v>
      </c>
      <c r="H7">
        <f t="shared" si="1"/>
        <v>0</v>
      </c>
    </row>
    <row r="8" spans="3:8" ht="15.75" thickBot="1">
      <c r="C8" s="14">
        <v>4463.7</v>
      </c>
      <c r="D8" s="15"/>
      <c r="E8" s="15"/>
      <c r="F8" s="15">
        <v>4463.7</v>
      </c>
      <c r="G8">
        <f t="shared" si="0"/>
        <v>4463.7</v>
      </c>
      <c r="H8">
        <f t="shared" si="1"/>
        <v>0</v>
      </c>
    </row>
    <row r="9" spans="3:8" ht="15.75" thickBot="1">
      <c r="C9" s="14">
        <v>93</v>
      </c>
      <c r="D9" s="15">
        <v>93</v>
      </c>
      <c r="E9" s="15"/>
      <c r="F9" s="15"/>
      <c r="G9">
        <f t="shared" si="0"/>
        <v>93</v>
      </c>
      <c r="H9">
        <f t="shared" si="1"/>
        <v>0</v>
      </c>
    </row>
    <row r="10" spans="3:8" ht="15.75" thickBot="1">
      <c r="C10" s="14">
        <v>99.2</v>
      </c>
      <c r="D10" s="15"/>
      <c r="E10" s="15">
        <v>99.2</v>
      </c>
      <c r="F10" s="15"/>
      <c r="G10">
        <f t="shared" si="0"/>
        <v>99.2</v>
      </c>
      <c r="H10">
        <f t="shared" si="1"/>
        <v>0</v>
      </c>
    </row>
    <row r="11" spans="3:8" ht="15.75" thickBot="1">
      <c r="C11" s="14">
        <v>104.7</v>
      </c>
      <c r="D11" s="15"/>
      <c r="E11" s="15"/>
      <c r="F11" s="15">
        <v>104.7</v>
      </c>
      <c r="G11">
        <f t="shared" si="0"/>
        <v>104.7</v>
      </c>
      <c r="H11">
        <f t="shared" si="1"/>
        <v>0</v>
      </c>
    </row>
    <row r="12" spans="3:8" ht="15.75" thickBot="1">
      <c r="C12" s="14">
        <v>212</v>
      </c>
      <c r="D12" s="15">
        <v>212</v>
      </c>
      <c r="E12" s="15"/>
      <c r="F12" s="15"/>
      <c r="G12">
        <f t="shared" si="0"/>
        <v>212</v>
      </c>
      <c r="H12">
        <f t="shared" si="1"/>
        <v>0</v>
      </c>
    </row>
    <row r="13" spans="3:8" ht="15.75" thickBot="1">
      <c r="C13" s="14">
        <v>226.2</v>
      </c>
      <c r="D13" s="15"/>
      <c r="E13" s="15">
        <v>226.2</v>
      </c>
      <c r="F13" s="15"/>
      <c r="G13">
        <f t="shared" si="0"/>
        <v>226.2</v>
      </c>
      <c r="H13">
        <f t="shared" si="1"/>
        <v>0</v>
      </c>
    </row>
    <row r="14" spans="3:8" ht="15.75" thickBot="1">
      <c r="C14" s="14">
        <v>238.6</v>
      </c>
      <c r="D14" s="15"/>
      <c r="E14" s="15"/>
      <c r="F14" s="15">
        <v>238.6</v>
      </c>
      <c r="G14">
        <f t="shared" si="0"/>
        <v>238.6</v>
      </c>
      <c r="H14">
        <f t="shared" si="1"/>
        <v>0</v>
      </c>
    </row>
    <row r="15" spans="3:8" ht="15">
      <c r="C15" s="212">
        <v>400</v>
      </c>
      <c r="D15" s="209">
        <v>400</v>
      </c>
      <c r="E15" s="209"/>
      <c r="F15" s="209"/>
      <c r="G15">
        <f t="shared" si="0"/>
        <v>400</v>
      </c>
      <c r="H15">
        <f t="shared" si="1"/>
        <v>0</v>
      </c>
    </row>
    <row r="16" spans="3:8" ht="15.75" thickBot="1">
      <c r="C16" s="213"/>
      <c r="D16" s="211"/>
      <c r="E16" s="211"/>
      <c r="F16" s="211"/>
      <c r="G16">
        <f t="shared" si="0"/>
        <v>0</v>
      </c>
      <c r="H16">
        <f t="shared" si="1"/>
        <v>0</v>
      </c>
    </row>
    <row r="17" spans="3:8" ht="15.75" thickBot="1">
      <c r="C17" s="14">
        <v>400</v>
      </c>
      <c r="D17" s="15">
        <v>400</v>
      </c>
      <c r="E17" s="15"/>
      <c r="F17" s="15"/>
      <c r="G17">
        <f t="shared" si="0"/>
        <v>400</v>
      </c>
      <c r="H17">
        <f t="shared" si="1"/>
        <v>0</v>
      </c>
    </row>
    <row r="18" spans="3:8" ht="15.75" thickBot="1">
      <c r="C18" s="14">
        <f>D18+E18+F18</f>
        <v>92656.4</v>
      </c>
      <c r="D18" s="16">
        <f>SUM(D3:D17)</f>
        <v>26172</v>
      </c>
      <c r="E18" s="16">
        <f>SUM(E3:E17)</f>
        <v>30206.5</v>
      </c>
      <c r="F18" s="16">
        <f>SUM(F3:F17)</f>
        <v>36277.899999999994</v>
      </c>
      <c r="G18">
        <f t="shared" si="0"/>
        <v>92656.4</v>
      </c>
      <c r="H18">
        <f t="shared" si="1"/>
        <v>0</v>
      </c>
    </row>
    <row r="19" spans="3:8" ht="15.75" thickBot="1">
      <c r="C19" s="14">
        <v>25160</v>
      </c>
      <c r="D19" s="15">
        <v>25160</v>
      </c>
      <c r="E19" s="15"/>
      <c r="F19" s="15"/>
      <c r="G19">
        <f t="shared" si="0"/>
        <v>25160</v>
      </c>
      <c r="H19">
        <f t="shared" si="1"/>
        <v>0</v>
      </c>
    </row>
    <row r="20" spans="3:8" ht="15.75" thickBot="1">
      <c r="C20" s="14">
        <f>D20+E20+F20</f>
        <v>29980.3</v>
      </c>
      <c r="D20" s="15"/>
      <c r="E20" s="15">
        <f>E4+E7+E10</f>
        <v>29980.3</v>
      </c>
      <c r="F20" s="15"/>
      <c r="G20">
        <f t="shared" si="0"/>
        <v>29980.3</v>
      </c>
      <c r="H20">
        <f t="shared" si="1"/>
        <v>0</v>
      </c>
    </row>
    <row r="21" spans="3:8" ht="15.75" thickBot="1">
      <c r="C21" s="14">
        <f>D21+E21+F21</f>
        <v>36039.299999999996</v>
      </c>
      <c r="D21" s="15"/>
      <c r="E21" s="15"/>
      <c r="F21" s="15">
        <f>F5+F8+F11</f>
        <v>36039.299999999996</v>
      </c>
      <c r="G21">
        <f t="shared" si="0"/>
        <v>36039.299999999996</v>
      </c>
      <c r="H21">
        <f t="shared" si="1"/>
        <v>0</v>
      </c>
    </row>
    <row r="22" spans="3:8" ht="15.75" thickBot="1">
      <c r="C22" s="14">
        <v>1012</v>
      </c>
      <c r="D22" s="15">
        <v>1012</v>
      </c>
      <c r="E22" s="15"/>
      <c r="F22" s="15"/>
      <c r="G22">
        <f t="shared" si="0"/>
        <v>1012</v>
      </c>
      <c r="H22">
        <f t="shared" si="1"/>
        <v>0</v>
      </c>
    </row>
    <row r="23" spans="3:8" ht="15.75" thickBot="1">
      <c r="C23" s="14">
        <v>226.2</v>
      </c>
      <c r="D23" s="15"/>
      <c r="E23" s="15">
        <v>226.2</v>
      </c>
      <c r="F23" s="15"/>
      <c r="G23">
        <f t="shared" si="0"/>
        <v>226.2</v>
      </c>
      <c r="H23">
        <f t="shared" si="1"/>
        <v>0</v>
      </c>
    </row>
    <row r="24" spans="3:8" ht="15.75" thickBot="1">
      <c r="C24" s="14">
        <v>238.6</v>
      </c>
      <c r="D24" s="15"/>
      <c r="E24" s="15"/>
      <c r="F24" s="15">
        <v>238.6</v>
      </c>
      <c r="G24">
        <f t="shared" si="0"/>
        <v>238.6</v>
      </c>
      <c r="H24">
        <f t="shared" si="1"/>
        <v>0</v>
      </c>
    </row>
    <row r="25" spans="3:6" ht="15">
      <c r="C25">
        <f>SUM(C19:C24)</f>
        <v>92656.40000000001</v>
      </c>
      <c r="D25">
        <f>SUM(D19:D24)</f>
        <v>26172</v>
      </c>
      <c r="E25">
        <f>SUM(E19:E24)</f>
        <v>30206.5</v>
      </c>
      <c r="F25">
        <f>SUM(F19:F24)</f>
        <v>36277.899999999994</v>
      </c>
    </row>
    <row r="27" ht="15.75" thickBot="1"/>
    <row r="28" spans="3:6" ht="15.75" thickBot="1">
      <c r="C28" s="8">
        <v>3199.8</v>
      </c>
      <c r="D28" s="9">
        <v>3199.8</v>
      </c>
      <c r="E28" s="9"/>
      <c r="F28" s="9"/>
    </row>
    <row r="29" spans="3:6" ht="15.75" thickBot="1">
      <c r="C29" s="10">
        <v>3954</v>
      </c>
      <c r="D29" s="15"/>
      <c r="E29" s="15">
        <v>3954</v>
      </c>
      <c r="F29" s="15"/>
    </row>
    <row r="30" spans="3:6" ht="15.75" thickBot="1">
      <c r="C30" s="10">
        <v>4453</v>
      </c>
      <c r="D30" s="15"/>
      <c r="E30" s="15"/>
      <c r="F30" s="15">
        <v>4453</v>
      </c>
    </row>
    <row r="31" spans="3:6" ht="15.75" thickBot="1">
      <c r="C31" s="10">
        <v>20</v>
      </c>
      <c r="D31" s="15">
        <v>20</v>
      </c>
      <c r="E31" s="15"/>
      <c r="F31" s="15"/>
    </row>
    <row r="32" spans="3:6" ht="15.75" thickBot="1">
      <c r="C32" s="10">
        <v>21</v>
      </c>
      <c r="D32" s="15"/>
      <c r="E32" s="15">
        <v>21</v>
      </c>
      <c r="F32" s="15"/>
    </row>
    <row r="33" spans="3:6" ht="15.75" thickBot="1">
      <c r="C33" s="10">
        <v>22</v>
      </c>
      <c r="D33" s="15"/>
      <c r="E33" s="15"/>
      <c r="F33" s="15">
        <v>22</v>
      </c>
    </row>
    <row r="34" spans="3:6" ht="15.75" thickBot="1">
      <c r="C34" s="14">
        <v>11669.8</v>
      </c>
      <c r="D34" s="16">
        <v>3219.8</v>
      </c>
      <c r="E34" s="16">
        <v>3975</v>
      </c>
      <c r="F34" s="16">
        <v>4475</v>
      </c>
    </row>
  </sheetData>
  <sheetProtection/>
  <mergeCells count="4"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33"/>
  <sheetViews>
    <sheetView zoomScalePageLayoutView="0" workbookViewId="0" topLeftCell="A16">
      <selection activeCell="F26" sqref="F26"/>
    </sheetView>
  </sheetViews>
  <sheetFormatPr defaultColWidth="9.140625" defaultRowHeight="15"/>
  <sheetData>
    <row r="2" ht="15.75" thickBot="1">
      <c r="D2" t="s">
        <v>17</v>
      </c>
    </row>
    <row r="3" spans="3:8" ht="15.75" thickBot="1">
      <c r="C3" s="8">
        <v>2500</v>
      </c>
      <c r="D3" s="9">
        <v>2500</v>
      </c>
      <c r="E3" s="9"/>
      <c r="F3" s="9"/>
      <c r="G3" s="32">
        <f aca="true" t="shared" si="0" ref="G3:G17">D3+E3+F3</f>
        <v>2500</v>
      </c>
      <c r="H3">
        <f>C3-G3</f>
        <v>0</v>
      </c>
    </row>
    <row r="4" spans="3:8" ht="15.75" thickBot="1">
      <c r="C4" s="10">
        <v>2752.3</v>
      </c>
      <c r="D4" s="15"/>
      <c r="E4" s="15">
        <v>2752.3</v>
      </c>
      <c r="F4" s="15"/>
      <c r="G4" s="32">
        <f t="shared" si="0"/>
        <v>2752.3</v>
      </c>
      <c r="H4">
        <f aca="true" t="shared" si="1" ref="H4:H33">C4-G4</f>
        <v>0</v>
      </c>
    </row>
    <row r="5" spans="3:8" ht="15.75" thickBot="1">
      <c r="C5" s="10">
        <v>3843</v>
      </c>
      <c r="D5" s="15"/>
      <c r="E5" s="15"/>
      <c r="F5" s="15">
        <v>3843</v>
      </c>
      <c r="G5" s="32">
        <f t="shared" si="0"/>
        <v>3843</v>
      </c>
      <c r="H5">
        <f t="shared" si="1"/>
        <v>0</v>
      </c>
    </row>
    <row r="6" spans="3:8" ht="15.75" thickBot="1">
      <c r="C6" s="10">
        <v>850.8</v>
      </c>
      <c r="D6" s="15">
        <v>850.8</v>
      </c>
      <c r="E6" s="15"/>
      <c r="F6" s="15"/>
      <c r="G6" s="32">
        <f t="shared" si="0"/>
        <v>850.8</v>
      </c>
      <c r="H6">
        <f t="shared" si="1"/>
        <v>0</v>
      </c>
    </row>
    <row r="7" spans="3:8" ht="15.75" thickBot="1">
      <c r="C7" s="10">
        <v>907.8</v>
      </c>
      <c r="D7" s="15"/>
      <c r="E7" s="15">
        <v>907.8</v>
      </c>
      <c r="F7" s="15"/>
      <c r="G7" s="32">
        <f t="shared" si="0"/>
        <v>907.8</v>
      </c>
      <c r="H7">
        <f t="shared" si="1"/>
        <v>0</v>
      </c>
    </row>
    <row r="8" spans="3:8" ht="15.75" thickBot="1">
      <c r="C8" s="10">
        <v>957.7</v>
      </c>
      <c r="D8" s="15"/>
      <c r="E8" s="15"/>
      <c r="F8" s="15">
        <v>957.7</v>
      </c>
      <c r="G8" s="32">
        <f t="shared" si="0"/>
        <v>957.7</v>
      </c>
      <c r="H8">
        <f t="shared" si="1"/>
        <v>0</v>
      </c>
    </row>
    <row r="9" spans="3:8" ht="15.75" thickBot="1">
      <c r="C9" s="10">
        <v>25</v>
      </c>
      <c r="D9" s="15">
        <v>25</v>
      </c>
      <c r="E9" s="15"/>
      <c r="F9" s="15"/>
      <c r="G9" s="32">
        <f t="shared" si="0"/>
        <v>25</v>
      </c>
      <c r="H9">
        <f t="shared" si="1"/>
        <v>0</v>
      </c>
    </row>
    <row r="10" spans="3:8" ht="15.75" thickBot="1">
      <c r="C10" s="10">
        <v>77.7</v>
      </c>
      <c r="D10" s="15">
        <v>77.7</v>
      </c>
      <c r="E10" s="15"/>
      <c r="F10" s="15"/>
      <c r="G10" s="32">
        <f t="shared" si="0"/>
        <v>77.7</v>
      </c>
      <c r="H10">
        <f t="shared" si="1"/>
        <v>0</v>
      </c>
    </row>
    <row r="11" spans="3:8" ht="15.75" thickBot="1">
      <c r="C11" s="10">
        <v>61.6</v>
      </c>
      <c r="D11" s="15"/>
      <c r="E11" s="15">
        <v>61.6</v>
      </c>
      <c r="F11" s="15"/>
      <c r="G11" s="32">
        <f t="shared" si="0"/>
        <v>61.6</v>
      </c>
      <c r="H11">
        <f t="shared" si="1"/>
        <v>0</v>
      </c>
    </row>
    <row r="12" spans="3:8" ht="15.75" thickBot="1">
      <c r="C12" s="10">
        <v>65</v>
      </c>
      <c r="D12" s="15"/>
      <c r="E12" s="15"/>
      <c r="F12" s="15">
        <v>65</v>
      </c>
      <c r="G12" s="32">
        <f t="shared" si="0"/>
        <v>65</v>
      </c>
      <c r="H12">
        <f t="shared" si="1"/>
        <v>0</v>
      </c>
    </row>
    <row r="13" spans="3:8" ht="15.75" thickBot="1">
      <c r="C13" s="10">
        <v>115.1</v>
      </c>
      <c r="D13" s="15">
        <v>115.1</v>
      </c>
      <c r="E13" s="15"/>
      <c r="F13" s="15"/>
      <c r="G13" s="32">
        <f t="shared" si="0"/>
        <v>115.1</v>
      </c>
      <c r="H13">
        <f t="shared" si="1"/>
        <v>0</v>
      </c>
    </row>
    <row r="14" spans="3:8" ht="15.75" thickBot="1">
      <c r="C14" s="10">
        <v>240</v>
      </c>
      <c r="D14" s="15"/>
      <c r="E14" s="15">
        <v>240</v>
      </c>
      <c r="F14" s="15"/>
      <c r="G14" s="32">
        <f t="shared" si="0"/>
        <v>240</v>
      </c>
      <c r="H14">
        <f t="shared" si="1"/>
        <v>0</v>
      </c>
    </row>
    <row r="15" spans="3:8" ht="15.75" thickBot="1">
      <c r="C15" s="10">
        <v>240</v>
      </c>
      <c r="D15" s="15"/>
      <c r="E15" s="15"/>
      <c r="F15" s="15">
        <v>240</v>
      </c>
      <c r="G15" s="32">
        <f t="shared" si="0"/>
        <v>240</v>
      </c>
      <c r="H15">
        <f t="shared" si="1"/>
        <v>0</v>
      </c>
    </row>
    <row r="16" spans="3:8" ht="15.75" thickBot="1">
      <c r="C16" s="10">
        <v>200</v>
      </c>
      <c r="D16" s="15">
        <v>200</v>
      </c>
      <c r="E16" s="15"/>
      <c r="F16" s="15"/>
      <c r="G16" s="32">
        <f t="shared" si="0"/>
        <v>200</v>
      </c>
      <c r="H16">
        <f t="shared" si="1"/>
        <v>0</v>
      </c>
    </row>
    <row r="17" spans="3:8" ht="15.75" thickBot="1">
      <c r="C17" s="10">
        <v>200</v>
      </c>
      <c r="D17" s="15">
        <v>200</v>
      </c>
      <c r="E17" s="15"/>
      <c r="F17" s="15"/>
      <c r="G17" s="32">
        <f t="shared" si="0"/>
        <v>200</v>
      </c>
      <c r="H17">
        <f t="shared" si="1"/>
        <v>0</v>
      </c>
    </row>
    <row r="18" spans="3:8" ht="15.75" thickBot="1">
      <c r="C18" s="8">
        <v>1581.6</v>
      </c>
      <c r="D18" s="9">
        <v>1581.6</v>
      </c>
      <c r="E18" s="9"/>
      <c r="F18" s="9"/>
      <c r="G18" s="32">
        <f>D18+E18+F18</f>
        <v>1581.6</v>
      </c>
      <c r="H18">
        <f t="shared" si="1"/>
        <v>0</v>
      </c>
    </row>
    <row r="19" spans="3:8" ht="15.75" thickBot="1">
      <c r="C19" s="10">
        <v>1730.6</v>
      </c>
      <c r="D19" s="15"/>
      <c r="E19" s="15">
        <v>1730.6</v>
      </c>
      <c r="F19" s="15"/>
      <c r="G19" s="32">
        <f aca="true" t="shared" si="2" ref="G19:G33">D19+E19+F19</f>
        <v>1730.6</v>
      </c>
      <c r="H19">
        <f t="shared" si="1"/>
        <v>0</v>
      </c>
    </row>
    <row r="20" spans="3:8" ht="15.75" thickBot="1">
      <c r="C20" s="10">
        <v>1862.4</v>
      </c>
      <c r="D20" s="15"/>
      <c r="E20" s="15"/>
      <c r="F20" s="15">
        <v>1862.4</v>
      </c>
      <c r="G20" s="32">
        <f t="shared" si="2"/>
        <v>1862.4</v>
      </c>
      <c r="H20">
        <f t="shared" si="1"/>
        <v>0</v>
      </c>
    </row>
    <row r="21" spans="3:8" ht="15.75" thickBot="1">
      <c r="C21" s="10">
        <v>492.6</v>
      </c>
      <c r="D21" s="15"/>
      <c r="E21" s="15">
        <v>492.6</v>
      </c>
      <c r="F21" s="15"/>
      <c r="G21" s="32">
        <f t="shared" si="2"/>
        <v>492.6</v>
      </c>
      <c r="H21">
        <f t="shared" si="1"/>
        <v>0</v>
      </c>
    </row>
    <row r="22" spans="3:8" ht="15.75" thickBot="1">
      <c r="C22" s="10">
        <v>2412.8</v>
      </c>
      <c r="D22" s="15"/>
      <c r="E22" s="15"/>
      <c r="F22" s="15">
        <v>2412.8</v>
      </c>
      <c r="G22" s="32">
        <f t="shared" si="2"/>
        <v>2412.8</v>
      </c>
      <c r="H22">
        <f t="shared" si="1"/>
        <v>0</v>
      </c>
    </row>
    <row r="23" spans="3:8" ht="15.75" thickBot="1">
      <c r="C23" s="10">
        <v>50</v>
      </c>
      <c r="D23" s="15"/>
      <c r="E23" s="15"/>
      <c r="F23" s="15">
        <v>50</v>
      </c>
      <c r="G23" s="32">
        <f t="shared" si="2"/>
        <v>50</v>
      </c>
      <c r="H23">
        <f t="shared" si="1"/>
        <v>0</v>
      </c>
    </row>
    <row r="24" spans="3:8" ht="15.75" thickBot="1">
      <c r="C24" s="15">
        <f>SUM(C3:C23)</f>
        <v>21166</v>
      </c>
      <c r="D24" s="15">
        <f>SUM(D3:D23)</f>
        <v>5550.2</v>
      </c>
      <c r="E24" s="15">
        <f>SUM(E3:E23)</f>
        <v>6184.900000000001</v>
      </c>
      <c r="F24" s="15">
        <f>SUM(F3:F23)</f>
        <v>9430.900000000001</v>
      </c>
      <c r="G24" s="32">
        <f t="shared" si="2"/>
        <v>21166</v>
      </c>
      <c r="H24">
        <f t="shared" si="1"/>
        <v>0</v>
      </c>
    </row>
    <row r="25" spans="3:8" ht="15.75" thickBot="1">
      <c r="C25" s="14">
        <v>21166</v>
      </c>
      <c r="D25" s="16">
        <v>5550.2</v>
      </c>
      <c r="E25" s="16">
        <v>6184.9</v>
      </c>
      <c r="F25" s="16">
        <v>9430.9</v>
      </c>
      <c r="G25" s="32">
        <f t="shared" si="2"/>
        <v>21166</v>
      </c>
      <c r="H25">
        <f t="shared" si="1"/>
        <v>0</v>
      </c>
    </row>
    <row r="26" spans="3:8" ht="15.75" thickBot="1">
      <c r="C26" s="12">
        <v>4918.3</v>
      </c>
      <c r="D26" s="9">
        <v>4918.3</v>
      </c>
      <c r="E26" s="9"/>
      <c r="F26" s="9"/>
      <c r="G26" s="32">
        <f t="shared" si="2"/>
        <v>4918.3</v>
      </c>
      <c r="H26">
        <f t="shared" si="1"/>
        <v>0</v>
      </c>
    </row>
    <row r="27" spans="3:8" ht="15.75" thickBot="1">
      <c r="C27" s="14">
        <f>D27+E27+F27</f>
        <v>5944.900000000001</v>
      </c>
      <c r="D27" s="15"/>
      <c r="E27" s="15">
        <f>E4+E7+E11+E19+E21</f>
        <v>5944.900000000001</v>
      </c>
      <c r="F27" s="15"/>
      <c r="G27" s="32">
        <f t="shared" si="2"/>
        <v>5944.900000000001</v>
      </c>
      <c r="H27">
        <f t="shared" si="1"/>
        <v>0</v>
      </c>
    </row>
    <row r="28" spans="3:8" ht="15.75" thickBot="1">
      <c r="C28" s="14">
        <f>D28+E28+F28</f>
        <v>9140.900000000001</v>
      </c>
      <c r="D28" s="15"/>
      <c r="E28" s="15"/>
      <c r="F28" s="15">
        <f>F5+F8+F12+F20+F22</f>
        <v>9140.900000000001</v>
      </c>
      <c r="G28" s="32">
        <f t="shared" si="2"/>
        <v>9140.900000000001</v>
      </c>
      <c r="H28">
        <f t="shared" si="1"/>
        <v>0</v>
      </c>
    </row>
    <row r="29" spans="3:8" ht="15.75" thickBot="1">
      <c r="C29" s="14">
        <v>515.1</v>
      </c>
      <c r="D29" s="15">
        <v>515.1</v>
      </c>
      <c r="E29" s="15"/>
      <c r="F29" s="15"/>
      <c r="G29" s="32">
        <f t="shared" si="2"/>
        <v>515.1</v>
      </c>
      <c r="H29">
        <f t="shared" si="1"/>
        <v>0</v>
      </c>
    </row>
    <row r="30" spans="3:8" ht="15.75" thickBot="1">
      <c r="C30" s="14">
        <v>240</v>
      </c>
      <c r="D30" s="15"/>
      <c r="E30" s="15">
        <v>240</v>
      </c>
      <c r="F30" s="15"/>
      <c r="G30" s="32">
        <f t="shared" si="2"/>
        <v>240</v>
      </c>
      <c r="H30">
        <f t="shared" si="1"/>
        <v>0</v>
      </c>
    </row>
    <row r="31" spans="3:8" ht="15.75" thickBot="1">
      <c r="C31" s="14">
        <v>290</v>
      </c>
      <c r="D31" s="15"/>
      <c r="E31" s="15"/>
      <c r="F31" s="15">
        <v>290</v>
      </c>
      <c r="G31" s="32">
        <f t="shared" si="2"/>
        <v>290</v>
      </c>
      <c r="H31">
        <f t="shared" si="1"/>
        <v>0</v>
      </c>
    </row>
    <row r="32" spans="3:8" ht="15.75" thickBot="1">
      <c r="C32" s="14">
        <v>25</v>
      </c>
      <c r="D32" s="15">
        <v>25</v>
      </c>
      <c r="E32" s="15"/>
      <c r="F32" s="15"/>
      <c r="G32" s="32">
        <f t="shared" si="2"/>
        <v>25</v>
      </c>
      <c r="H32">
        <f t="shared" si="1"/>
        <v>0</v>
      </c>
    </row>
    <row r="33" spans="3:8" ht="15">
      <c r="C33">
        <f>SUM(C26:C32)</f>
        <v>21074.2</v>
      </c>
      <c r="D33">
        <f>SUM(D26:D32)</f>
        <v>5458.400000000001</v>
      </c>
      <c r="E33">
        <f>SUM(E26:E32)</f>
        <v>6184.900000000001</v>
      </c>
      <c r="F33">
        <f>SUM(F26:F32)</f>
        <v>9430.900000000001</v>
      </c>
      <c r="G33" s="32">
        <f t="shared" si="2"/>
        <v>21074.200000000004</v>
      </c>
      <c r="H3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G45"/>
  <sheetViews>
    <sheetView zoomScalePageLayoutView="0" workbookViewId="0" topLeftCell="A16">
      <selection activeCell="C30" sqref="C30"/>
    </sheetView>
  </sheetViews>
  <sheetFormatPr defaultColWidth="9.140625" defaultRowHeight="15"/>
  <sheetData>
    <row r="2" ht="15.75" thickBot="1"/>
    <row r="3" spans="3:7" ht="15.75" thickBot="1">
      <c r="C3" s="12">
        <v>19533</v>
      </c>
      <c r="D3" s="9">
        <v>11500</v>
      </c>
      <c r="E3" s="9">
        <v>8033</v>
      </c>
      <c r="F3" s="9"/>
      <c r="G3">
        <f>SUM(D3:F3)</f>
        <v>19533</v>
      </c>
    </row>
    <row r="4" spans="3:7" ht="15.75" thickBot="1">
      <c r="C4" s="24">
        <v>61000</v>
      </c>
      <c r="D4" s="15">
        <v>61000</v>
      </c>
      <c r="E4" s="15"/>
      <c r="F4" s="15"/>
      <c r="G4">
        <f aca="true" t="shared" si="0" ref="G4:G43">SUM(D4:F4)</f>
        <v>61000</v>
      </c>
    </row>
    <row r="5" spans="3:7" ht="15.75" thickBot="1">
      <c r="C5" s="24">
        <v>57504.8</v>
      </c>
      <c r="D5" s="15"/>
      <c r="E5" s="15">
        <v>57504.8</v>
      </c>
      <c r="F5" s="15"/>
      <c r="G5">
        <f t="shared" si="0"/>
        <v>57504.8</v>
      </c>
    </row>
    <row r="6" spans="3:7" ht="15.75" thickBot="1">
      <c r="C6" s="24">
        <v>2969</v>
      </c>
      <c r="D6" s="15">
        <v>2969</v>
      </c>
      <c r="E6" s="15"/>
      <c r="F6" s="15"/>
      <c r="G6">
        <f t="shared" si="0"/>
        <v>2969</v>
      </c>
    </row>
    <row r="7" spans="3:7" ht="15.75" thickBot="1">
      <c r="C7" s="24">
        <v>3300</v>
      </c>
      <c r="D7" s="15"/>
      <c r="E7" s="15">
        <v>3300</v>
      </c>
      <c r="F7" s="15"/>
      <c r="G7">
        <f t="shared" si="0"/>
        <v>3300</v>
      </c>
    </row>
    <row r="8" spans="3:7" ht="15.75" thickBot="1">
      <c r="C8" s="24">
        <v>5110</v>
      </c>
      <c r="D8" s="15">
        <v>5110</v>
      </c>
      <c r="E8" s="15"/>
      <c r="F8" s="15"/>
      <c r="G8">
        <f t="shared" si="0"/>
        <v>5110</v>
      </c>
    </row>
    <row r="9" spans="3:7" ht="15.75" thickBot="1">
      <c r="C9" s="24">
        <v>4397.5</v>
      </c>
      <c r="D9" s="15"/>
      <c r="E9" s="15">
        <v>4397.5</v>
      </c>
      <c r="F9" s="15"/>
      <c r="G9">
        <f t="shared" si="0"/>
        <v>4397.5</v>
      </c>
    </row>
    <row r="10" spans="3:7" ht="15.75" thickBot="1">
      <c r="C10" s="24">
        <v>750</v>
      </c>
      <c r="D10" s="15">
        <v>750</v>
      </c>
      <c r="E10" s="15"/>
      <c r="F10" s="15"/>
      <c r="G10">
        <f t="shared" si="0"/>
        <v>750</v>
      </c>
    </row>
    <row r="11" spans="3:7" ht="15.75" thickBot="1">
      <c r="C11" s="24">
        <v>800</v>
      </c>
      <c r="D11" s="15"/>
      <c r="E11" s="15">
        <v>800</v>
      </c>
      <c r="F11" s="15"/>
      <c r="G11">
        <f t="shared" si="0"/>
        <v>800</v>
      </c>
    </row>
    <row r="12" spans="3:7" ht="15.75" thickBot="1">
      <c r="C12" s="24">
        <v>12770</v>
      </c>
      <c r="D12" s="15">
        <v>12770</v>
      </c>
      <c r="E12" s="15"/>
      <c r="F12" s="15"/>
      <c r="G12">
        <f t="shared" si="0"/>
        <v>12770</v>
      </c>
    </row>
    <row r="13" spans="3:7" ht="15.75" thickBot="1">
      <c r="C13" s="24">
        <v>10475.1</v>
      </c>
      <c r="D13" s="15"/>
      <c r="E13" s="15">
        <v>10475.1</v>
      </c>
      <c r="F13" s="15"/>
      <c r="G13">
        <f t="shared" si="0"/>
        <v>10475.1</v>
      </c>
    </row>
    <row r="14" spans="3:7" ht="15.75" thickBot="1">
      <c r="C14" s="24">
        <v>3900</v>
      </c>
      <c r="D14" s="15">
        <v>3900</v>
      </c>
      <c r="E14" s="15"/>
      <c r="F14" s="15"/>
      <c r="G14">
        <f t="shared" si="0"/>
        <v>3900</v>
      </c>
    </row>
    <row r="15" spans="3:7" ht="15.75" thickBot="1">
      <c r="C15" s="24">
        <v>4200</v>
      </c>
      <c r="D15" s="15"/>
      <c r="E15" s="15">
        <v>4200</v>
      </c>
      <c r="F15" s="15"/>
      <c r="G15">
        <f t="shared" si="0"/>
        <v>4200</v>
      </c>
    </row>
    <row r="16" spans="3:7" ht="15.75" thickBot="1">
      <c r="C16" s="24">
        <v>40</v>
      </c>
      <c r="D16" s="15">
        <v>40</v>
      </c>
      <c r="E16" s="15"/>
      <c r="F16" s="15"/>
      <c r="G16">
        <f t="shared" si="0"/>
        <v>40</v>
      </c>
    </row>
    <row r="17" spans="3:7" ht="15.75" thickBot="1">
      <c r="C17" s="24">
        <v>4526</v>
      </c>
      <c r="D17" s="15">
        <v>2599</v>
      </c>
      <c r="E17" s="15">
        <v>1927</v>
      </c>
      <c r="F17" s="15"/>
      <c r="G17">
        <f t="shared" si="0"/>
        <v>4526</v>
      </c>
    </row>
    <row r="18" spans="3:7" ht="15.75" thickBot="1">
      <c r="C18" s="24">
        <v>437.4</v>
      </c>
      <c r="D18" s="15">
        <v>437.4</v>
      </c>
      <c r="E18" s="15"/>
      <c r="F18" s="15"/>
      <c r="G18">
        <f t="shared" si="0"/>
        <v>437.4</v>
      </c>
    </row>
    <row r="19" spans="3:7" ht="15.75" thickBot="1">
      <c r="C19" s="24">
        <v>14800</v>
      </c>
      <c r="D19" s="15">
        <v>14800</v>
      </c>
      <c r="E19" s="15"/>
      <c r="F19" s="15"/>
      <c r="G19">
        <f t="shared" si="0"/>
        <v>14800</v>
      </c>
    </row>
    <row r="20" spans="3:7" ht="15.75" thickBot="1">
      <c r="C20" s="24">
        <v>11598.6</v>
      </c>
      <c r="D20" s="15"/>
      <c r="E20" s="15">
        <v>11598.6</v>
      </c>
      <c r="F20" s="15"/>
      <c r="G20">
        <f t="shared" si="0"/>
        <v>11598.6</v>
      </c>
    </row>
    <row r="21" spans="3:7" ht="15.75" thickBot="1">
      <c r="C21" s="24">
        <v>167</v>
      </c>
      <c r="D21" s="15">
        <v>167</v>
      </c>
      <c r="E21" s="15"/>
      <c r="F21" s="15"/>
      <c r="G21">
        <f t="shared" si="0"/>
        <v>167</v>
      </c>
    </row>
    <row r="22" spans="3:7" ht="15.75" thickBot="1">
      <c r="C22" s="24">
        <v>180</v>
      </c>
      <c r="D22" s="15"/>
      <c r="E22" s="15">
        <v>180</v>
      </c>
      <c r="F22" s="15"/>
      <c r="G22">
        <f t="shared" si="0"/>
        <v>180</v>
      </c>
    </row>
    <row r="23" spans="3:7" ht="15.75" thickBot="1">
      <c r="C23" s="24">
        <v>802</v>
      </c>
      <c r="D23" s="15">
        <v>498</v>
      </c>
      <c r="E23" s="15">
        <v>304</v>
      </c>
      <c r="F23" s="15"/>
      <c r="G23">
        <f t="shared" si="0"/>
        <v>802</v>
      </c>
    </row>
    <row r="24" spans="3:7" ht="15.75" thickBot="1">
      <c r="C24" s="29">
        <v>535.1</v>
      </c>
      <c r="D24" s="33">
        <v>535.1</v>
      </c>
      <c r="E24" s="33"/>
      <c r="F24" s="15"/>
      <c r="G24">
        <f t="shared" si="0"/>
        <v>535.1</v>
      </c>
    </row>
    <row r="25" spans="3:7" ht="15.75" thickBot="1">
      <c r="C25" s="29">
        <v>459.6</v>
      </c>
      <c r="D25" s="33">
        <v>459.6</v>
      </c>
      <c r="E25" s="33"/>
      <c r="F25" s="15"/>
      <c r="G25">
        <f t="shared" si="0"/>
        <v>459.6</v>
      </c>
    </row>
    <row r="26" spans="3:7" ht="15.75" thickBot="1">
      <c r="C26" s="24">
        <v>3318</v>
      </c>
      <c r="D26" s="15">
        <v>3318</v>
      </c>
      <c r="E26" s="15"/>
      <c r="F26" s="15"/>
      <c r="G26">
        <f t="shared" si="0"/>
        <v>3318</v>
      </c>
    </row>
    <row r="27" spans="3:7" ht="15.75" thickBot="1">
      <c r="C27" s="24">
        <f>D27+E27+F27</f>
        <v>10138.3</v>
      </c>
      <c r="D27" s="15"/>
      <c r="E27" s="15">
        <f>9792+346.3</f>
        <v>10138.3</v>
      </c>
      <c r="F27" s="15"/>
      <c r="G27">
        <f t="shared" si="0"/>
        <v>10138.3</v>
      </c>
    </row>
    <row r="28" spans="3:7" ht="15.75" thickBot="1">
      <c r="C28" s="24">
        <v>16024</v>
      </c>
      <c r="D28" s="15"/>
      <c r="E28" s="15">
        <v>16024</v>
      </c>
      <c r="F28" s="15"/>
      <c r="G28">
        <f t="shared" si="0"/>
        <v>16024</v>
      </c>
    </row>
    <row r="29" spans="3:7" ht="15.75" thickBot="1">
      <c r="C29" s="24">
        <v>59300</v>
      </c>
      <c r="D29" s="15"/>
      <c r="E29" s="15"/>
      <c r="F29" s="15">
        <v>59300</v>
      </c>
      <c r="G29">
        <f t="shared" si="0"/>
        <v>59300</v>
      </c>
    </row>
    <row r="30" spans="3:7" ht="15.75" thickBot="1">
      <c r="C30" s="24">
        <v>308689.1</v>
      </c>
      <c r="D30" s="16">
        <v>120853.1</v>
      </c>
      <c r="E30" s="16">
        <f>SUM(E3:E29)</f>
        <v>128882.30000000002</v>
      </c>
      <c r="F30" s="16">
        <v>59300</v>
      </c>
      <c r="G30">
        <f t="shared" si="0"/>
        <v>309035.4</v>
      </c>
    </row>
    <row r="31" spans="3:7" ht="15.75" thickBot="1">
      <c r="C31" s="24">
        <v>19533</v>
      </c>
      <c r="D31" s="15">
        <v>11500</v>
      </c>
      <c r="E31" s="15">
        <v>8033</v>
      </c>
      <c r="F31" s="15"/>
      <c r="G31">
        <f t="shared" si="0"/>
        <v>19533</v>
      </c>
    </row>
    <row r="32" spans="3:7" ht="15.75" thickBot="1">
      <c r="C32" s="34">
        <v>9792</v>
      </c>
      <c r="D32" s="33"/>
      <c r="E32" s="33">
        <v>9792</v>
      </c>
      <c r="F32" s="33"/>
      <c r="G32">
        <f t="shared" si="0"/>
        <v>9792</v>
      </c>
    </row>
    <row r="33" spans="3:7" ht="15.75" thickBot="1">
      <c r="C33" s="34">
        <v>4526</v>
      </c>
      <c r="D33" s="33">
        <v>2599</v>
      </c>
      <c r="E33" s="33">
        <v>1927</v>
      </c>
      <c r="F33" s="33"/>
      <c r="G33">
        <f t="shared" si="0"/>
        <v>4526</v>
      </c>
    </row>
    <row r="34" spans="3:7" ht="15.75" thickBot="1">
      <c r="C34" s="24">
        <v>437.4</v>
      </c>
      <c r="D34" s="15">
        <v>437.4</v>
      </c>
      <c r="E34" s="33"/>
      <c r="F34" s="33"/>
      <c r="G34">
        <f t="shared" si="0"/>
        <v>437.4</v>
      </c>
    </row>
    <row r="35" spans="3:7" ht="15.75" thickBot="1">
      <c r="C35" s="34">
        <v>4120</v>
      </c>
      <c r="D35" s="33">
        <v>3816</v>
      </c>
      <c r="E35" s="33">
        <v>304</v>
      </c>
      <c r="F35" s="33"/>
      <c r="G35">
        <f t="shared" si="0"/>
        <v>4120</v>
      </c>
    </row>
    <row r="36" spans="3:7" ht="15.75" thickBot="1">
      <c r="C36" s="29">
        <v>535.1</v>
      </c>
      <c r="D36" s="33">
        <v>535.1</v>
      </c>
      <c r="E36" s="33"/>
      <c r="F36" s="33"/>
      <c r="G36">
        <f t="shared" si="0"/>
        <v>535.1</v>
      </c>
    </row>
    <row r="37" spans="3:7" ht="15.75" thickBot="1">
      <c r="C37" s="29">
        <v>459.6</v>
      </c>
      <c r="D37" s="33">
        <v>459.6</v>
      </c>
      <c r="E37" s="33"/>
      <c r="F37" s="33"/>
      <c r="G37">
        <f t="shared" si="0"/>
        <v>459.6</v>
      </c>
    </row>
    <row r="38" spans="3:7" ht="15.75" thickBot="1">
      <c r="C38" s="29">
        <v>93680</v>
      </c>
      <c r="D38" s="33">
        <v>93680</v>
      </c>
      <c r="E38" s="33"/>
      <c r="F38" s="33"/>
      <c r="G38">
        <f t="shared" si="0"/>
        <v>93680</v>
      </c>
    </row>
    <row r="39" spans="3:7" ht="15.75" thickBot="1">
      <c r="C39" s="29">
        <v>100000</v>
      </c>
      <c r="D39" s="33"/>
      <c r="E39" s="33">
        <v>100000</v>
      </c>
      <c r="F39" s="33"/>
      <c r="G39">
        <f t="shared" si="0"/>
        <v>100000</v>
      </c>
    </row>
    <row r="40" spans="3:7" ht="15.75" thickBot="1">
      <c r="C40" s="29">
        <v>59300</v>
      </c>
      <c r="D40" s="33"/>
      <c r="E40" s="33"/>
      <c r="F40" s="33">
        <v>59300</v>
      </c>
      <c r="G40">
        <f t="shared" si="0"/>
        <v>59300</v>
      </c>
    </row>
    <row r="41" spans="3:7" ht="15.75" thickBot="1">
      <c r="C41" s="29">
        <v>7619</v>
      </c>
      <c r="D41" s="33">
        <v>7619</v>
      </c>
      <c r="E41" s="33"/>
      <c r="F41" s="33"/>
      <c r="G41">
        <f t="shared" si="0"/>
        <v>7619</v>
      </c>
    </row>
    <row r="42" spans="3:7" ht="15.75" thickBot="1">
      <c r="C42" s="29">
        <v>8647</v>
      </c>
      <c r="D42" s="33">
        <v>167</v>
      </c>
      <c r="E42" s="33">
        <v>8480</v>
      </c>
      <c r="F42" s="33"/>
      <c r="G42">
        <f t="shared" si="0"/>
        <v>8647</v>
      </c>
    </row>
    <row r="43" spans="3:7" ht="15.75" thickBot="1">
      <c r="C43" s="24">
        <v>40</v>
      </c>
      <c r="D43" s="15">
        <v>40</v>
      </c>
      <c r="E43" s="15"/>
      <c r="F43" s="33"/>
      <c r="G43">
        <f t="shared" si="0"/>
        <v>40</v>
      </c>
    </row>
    <row r="44" ht="15">
      <c r="D44">
        <f>SUM(D31:D43)</f>
        <v>120853.1</v>
      </c>
    </row>
    <row r="45" ht="15">
      <c r="D45">
        <f>D44-D30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Гончарова Наталія Олександрівна</cp:lastModifiedBy>
  <cp:lastPrinted>2023-07-07T05:21:49Z</cp:lastPrinted>
  <dcterms:created xsi:type="dcterms:W3CDTF">2017-10-11T08:03:09Z</dcterms:created>
  <dcterms:modified xsi:type="dcterms:W3CDTF">2023-07-07T06:11:29Z</dcterms:modified>
  <cp:category/>
  <cp:version/>
  <cp:contentType/>
  <cp:contentStatus/>
</cp:coreProperties>
</file>