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ocuments\Desktop\Новая папка (3)\хід22\проєкт хід\"/>
    </mc:Choice>
  </mc:AlternateContent>
  <bookViews>
    <workbookView xWindow="0" yWindow="0" windowWidth="20490" windowHeight="8895" firstSheet="1" activeTab="1"/>
  </bookViews>
  <sheets>
    <sheet name="Додаток 1" sheetId="10" state="hidden" r:id="rId1"/>
    <sheet name="хід2022" sheetId="31" r:id="rId2"/>
  </sheets>
  <definedNames>
    <definedName name="_xlnm.Print_Area" localSheetId="0">'Додаток 1'!$A$1:$C$28</definedName>
    <definedName name="_xlnm.Print_Area" localSheetId="1">хід2022!$A$1:$P$80</definedName>
  </definedNames>
  <calcPr calcId="152511"/>
</workbook>
</file>

<file path=xl/calcChain.xml><?xml version="1.0" encoding="utf-8"?>
<calcChain xmlns="http://schemas.openxmlformats.org/spreadsheetml/2006/main">
  <c r="L70" i="31" l="1"/>
  <c r="L74" i="31"/>
  <c r="K73" i="31"/>
  <c r="J69" i="31"/>
  <c r="J68" i="31"/>
  <c r="O69" i="31" l="1"/>
  <c r="M69" i="31" s="1"/>
  <c r="M68" i="31"/>
  <c r="O72" i="31"/>
  <c r="N60" i="31" l="1"/>
  <c r="O66" i="31"/>
  <c r="O63" i="31"/>
  <c r="N56" i="31"/>
  <c r="N36" i="31"/>
  <c r="N32" i="31"/>
  <c r="O76" i="31" l="1"/>
  <c r="N75" i="31"/>
  <c r="O73" i="31"/>
  <c r="J75" i="31"/>
  <c r="K75" i="31"/>
  <c r="L76" i="31"/>
  <c r="J76" i="31" s="1"/>
  <c r="L73" i="31"/>
  <c r="M75" i="31"/>
  <c r="M76" i="31"/>
  <c r="M63" i="31"/>
  <c r="L59" i="31"/>
  <c r="K59" i="31"/>
  <c r="J59" i="31" s="1"/>
  <c r="O59" i="31"/>
  <c r="N59" i="31"/>
  <c r="O61" i="31"/>
  <c r="M61" i="31" s="1"/>
  <c r="L61" i="31"/>
  <c r="L77" i="31" s="1"/>
  <c r="J77" i="31" s="1"/>
  <c r="N52" i="31"/>
  <c r="N73" i="31" s="1"/>
  <c r="J45" i="31"/>
  <c r="J44" i="31"/>
  <c r="M45" i="31"/>
  <c r="M44" i="31"/>
  <c r="J61" i="31" l="1"/>
  <c r="O77" i="31"/>
  <c r="M77" i="31" s="1"/>
  <c r="N41" i="31" l="1"/>
  <c r="Q44" i="31" l="1"/>
  <c r="N43" i="31"/>
  <c r="O70" i="31"/>
  <c r="O74" i="31" l="1"/>
  <c r="M70" i="31"/>
  <c r="M38" i="31"/>
  <c r="J38" i="31"/>
  <c r="J74" i="31" l="1"/>
  <c r="L72" i="31"/>
  <c r="M74" i="31"/>
  <c r="M60" i="31"/>
  <c r="K60" i="31"/>
  <c r="J60" i="31" s="1"/>
  <c r="K52" i="31"/>
  <c r="K72" i="31" l="1"/>
  <c r="J72" i="31" s="1"/>
  <c r="J73" i="31"/>
  <c r="N72" i="31"/>
  <c r="M72" i="31" s="1"/>
  <c r="M73" i="31"/>
  <c r="J71" i="31"/>
  <c r="M71" i="31"/>
  <c r="L69" i="31"/>
  <c r="J57" i="31"/>
  <c r="N51" i="31"/>
  <c r="M51" i="31" s="1"/>
  <c r="K51" i="31"/>
  <c r="J51" i="31" s="1"/>
  <c r="K42" i="31"/>
  <c r="K43" i="31" s="1"/>
  <c r="M30" i="31"/>
  <c r="J30" i="31"/>
  <c r="M29" i="31"/>
  <c r="J29" i="31"/>
  <c r="M28" i="31"/>
  <c r="J28" i="31"/>
  <c r="J70" i="31" l="1"/>
  <c r="M52" i="31"/>
  <c r="J52" i="31"/>
  <c r="I69" i="31" l="1"/>
  <c r="H69" i="31"/>
  <c r="G69" i="31"/>
  <c r="M67" i="31"/>
  <c r="J67" i="31"/>
  <c r="G67" i="31"/>
  <c r="M66" i="31"/>
  <c r="J66" i="31"/>
  <c r="G66" i="31"/>
  <c r="J65" i="31"/>
  <c r="I65" i="31"/>
  <c r="H65" i="31"/>
  <c r="G65" i="31"/>
  <c r="J63" i="31"/>
  <c r="I63" i="31"/>
  <c r="H63" i="31"/>
  <c r="G63" i="31"/>
  <c r="H60" i="31"/>
  <c r="H57" i="31"/>
  <c r="M56" i="31"/>
  <c r="M59" i="31" s="1"/>
  <c r="J56" i="31"/>
  <c r="G56" i="31"/>
  <c r="M55" i="31"/>
  <c r="J55" i="31"/>
  <c r="I55" i="31"/>
  <c r="I57" i="31" s="1"/>
  <c r="G54" i="31"/>
  <c r="M50" i="31"/>
  <c r="J50" i="31"/>
  <c r="I50" i="31"/>
  <c r="H50" i="31"/>
  <c r="G50" i="31"/>
  <c r="M49" i="31"/>
  <c r="J49" i="31"/>
  <c r="I49" i="31"/>
  <c r="H49" i="31"/>
  <c r="G49" i="31"/>
  <c r="M48" i="31"/>
  <c r="J48" i="31"/>
  <c r="I48" i="31"/>
  <c r="H48" i="31"/>
  <c r="G48" i="31"/>
  <c r="J47" i="31"/>
  <c r="I47" i="31"/>
  <c r="H47" i="31"/>
  <c r="G47" i="31"/>
  <c r="I43" i="31"/>
  <c r="H43" i="31"/>
  <c r="G43" i="31"/>
  <c r="M42" i="31"/>
  <c r="J42" i="31"/>
  <c r="G42" i="31"/>
  <c r="M41" i="31"/>
  <c r="J41" i="31"/>
  <c r="I41" i="31"/>
  <c r="H41" i="31"/>
  <c r="G41" i="31"/>
  <c r="M40" i="31"/>
  <c r="J40" i="31"/>
  <c r="G40" i="31"/>
  <c r="M39" i="31"/>
  <c r="J39" i="31"/>
  <c r="G39" i="31"/>
  <c r="M37" i="31"/>
  <c r="J37" i="31"/>
  <c r="H37" i="31"/>
  <c r="G37" i="31" s="1"/>
  <c r="M36" i="31"/>
  <c r="J36" i="31"/>
  <c r="G36" i="31"/>
  <c r="M35" i="31"/>
  <c r="J35" i="31"/>
  <c r="G35" i="31"/>
  <c r="M34" i="31"/>
  <c r="J34" i="31"/>
  <c r="G34" i="31"/>
  <c r="M33" i="31"/>
  <c r="J33" i="31"/>
  <c r="I33" i="31"/>
  <c r="H33" i="31"/>
  <c r="G33" i="31"/>
  <c r="M32" i="31"/>
  <c r="J32" i="31"/>
  <c r="G32" i="31"/>
  <c r="M31" i="31"/>
  <c r="J31" i="31"/>
  <c r="G31" i="31"/>
  <c r="I30" i="31"/>
  <c r="H30" i="31"/>
  <c r="G30" i="31"/>
  <c r="I29" i="31"/>
  <c r="H29" i="31"/>
  <c r="G29" i="31"/>
  <c r="I28" i="31"/>
  <c r="H28" i="31"/>
  <c r="G28" i="31"/>
  <c r="M27" i="31"/>
  <c r="J27" i="31"/>
  <c r="I27" i="31"/>
  <c r="H27" i="31"/>
  <c r="J26" i="31"/>
  <c r="I26" i="31"/>
  <c r="H26" i="31"/>
  <c r="M25" i="31"/>
  <c r="J25" i="31"/>
  <c r="I25" i="31"/>
  <c r="H25" i="31"/>
  <c r="G25" i="31"/>
  <c r="M24" i="31"/>
  <c r="J24" i="31"/>
  <c r="I24" i="31"/>
  <c r="H24" i="31"/>
  <c r="G24" i="31"/>
  <c r="M23" i="31"/>
  <c r="J23" i="31"/>
  <c r="I23" i="31"/>
  <c r="H23" i="31"/>
  <c r="G23" i="31"/>
  <c r="M43" i="31" l="1"/>
  <c r="J43" i="31"/>
  <c r="G26" i="31"/>
  <c r="G27" i="31"/>
  <c r="M47" i="31"/>
  <c r="G55" i="31"/>
  <c r="I60" i="31"/>
  <c r="G57" i="31" l="1"/>
  <c r="G60" i="31"/>
</calcChain>
</file>

<file path=xl/sharedStrings.xml><?xml version="1.0" encoding="utf-8"?>
<sst xmlns="http://schemas.openxmlformats.org/spreadsheetml/2006/main" count="275" uniqueCount="179">
  <si>
    <t>Додаток 1</t>
  </si>
  <si>
    <t>№ з/п</t>
  </si>
  <si>
    <t>Назва напряму діяльності (пріоритетні завдання)</t>
  </si>
  <si>
    <t>Перелік заходів програми</t>
  </si>
  <si>
    <t>Джерела фінансування</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</si>
  <si>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</si>
  <si>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</si>
  <si>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</si>
  <si>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</si>
  <si>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</si>
  <si>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</si>
  <si>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</si>
  <si>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</si>
  <si>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</si>
  <si>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</si>
  <si>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</si>
  <si>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</si>
  <si>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</si>
  <si>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</si>
  <si>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</si>
  <si>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</si>
  <si>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</si>
  <si>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</si>
  <si>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</si>
  <si>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</si>
  <si>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</si>
  <si>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</si>
  <si>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</si>
  <si>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</si>
  <si>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</si>
  <si>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</si>
  <si>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</si>
  <si>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</si>
  <si>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</si>
  <si>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</si>
  <si>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</si>
  <si>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</si>
  <si>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</si>
  <si>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</si>
  <si>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</si>
  <si>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Контроль за виконанням</t>
  </si>
  <si>
    <t>2022 (прогноз)</t>
  </si>
  <si>
    <t>УСЬОГО по підпрограмі 1</t>
  </si>
  <si>
    <t>УСЬОГО по підпрограмі 2</t>
  </si>
  <si>
    <t>УСЬОГО по підпрограмі 3</t>
  </si>
  <si>
    <t>УСЬОГО по підпрограмі 4</t>
  </si>
  <si>
    <t>Всього</t>
  </si>
  <si>
    <t>Разом</t>
  </si>
  <si>
    <t>Субвенція з державного бюджету на здійснення заходів щодо соціально-економічного розвитку окремих територій (спеціальний фонд)</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</si>
  <si>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</si>
  <si>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</si>
  <si>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</si>
  <si>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</si>
  <si>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</si>
  <si>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</si>
  <si>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</si>
  <si>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2.1.</t>
  </si>
  <si>
    <t>1.2.</t>
  </si>
  <si>
    <t>1.3.</t>
  </si>
  <si>
    <t>1.4.</t>
  </si>
  <si>
    <t xml:space="preserve">2.1.2. Забезпечення осіб з інвалідністю, дітей з інвалідністю технічними та іншими засобами для догляду у домашніх умовах </t>
  </si>
  <si>
    <t>3.1.</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</si>
  <si>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</si>
  <si>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</si>
  <si>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</si>
  <si>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4.1.2. Проведення капітальних ремонтів                                           </t>
  </si>
  <si>
    <t>ПІДПРОГРАМА 1.  Покращення надання медичної допомоги населенню</t>
  </si>
  <si>
    <t xml:space="preserve">Збереження стоматологічного здоров'я населення </t>
  </si>
  <si>
    <t>3.4.1.Впровадження та підтримка ІТ-послуг, сервісів, систем відеоспостереження в закладах охорони здоров'я</t>
  </si>
  <si>
    <t xml:space="preserve">4.1.3. Участь у інвестиційних проєктах, що реалізуються за рахунок коштів державного фонду регіонального розвитку    </t>
  </si>
  <si>
    <t>ПІДПРОГРАМА 3.  Інші заходи та заклади у сфері охорони здоров'я</t>
  </si>
  <si>
    <t>Інша субвенція з місцевого бюджету (спеціальний фонд)</t>
  </si>
  <si>
    <t xml:space="preserve">Розвиток лікарсько-акушерської допомоги </t>
  </si>
  <si>
    <t>Кошти бюджету ОТГ/ТГ (загальний фонд)</t>
  </si>
  <si>
    <t>Кошти бюджету ОТГ/ТГ (спеціальний фонд)</t>
  </si>
  <si>
    <t>Управління охорони здоров’я СМР</t>
  </si>
  <si>
    <t xml:space="preserve">    1. </t>
  </si>
  <si>
    <t>07</t>
  </si>
  <si>
    <t>КВКВ</t>
  </si>
  <si>
    <t>найменування головного розпорядника коштів</t>
  </si>
  <si>
    <t xml:space="preserve">    2.</t>
  </si>
  <si>
    <t>0710000</t>
  </si>
  <si>
    <t>КТКВ</t>
  </si>
  <si>
    <t>найменування  відповідального виконавця програми</t>
  </si>
  <si>
    <t xml:space="preserve">    3.</t>
  </si>
  <si>
    <t>0700000</t>
  </si>
  <si>
    <t>КТПКВ</t>
  </si>
  <si>
    <t>найменування програми, дата і номер рішення міської ради про її затвердження</t>
  </si>
  <si>
    <t>Строк виконання заходу</t>
  </si>
  <si>
    <t>Плановий обсяг фінансування,  тис. грн.</t>
  </si>
  <si>
    <t>Фактичний обсяг фінансування, тис. грн.</t>
  </si>
  <si>
    <t>загальний фонд</t>
  </si>
  <si>
    <t>спеціальний фонд</t>
  </si>
  <si>
    <t>2021 (план)</t>
  </si>
  <si>
    <t>2020-2022</t>
  </si>
  <si>
    <t>Кошти бюджету ОТГ/ТГ (загальний фонд); Медична субвенція з державного бюджету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фонд);Інша субвенція з місцевого бюджету (загальний фонд)</t>
  </si>
  <si>
    <t>Кошти бюджету ОТГ/ТГ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t>
  </si>
  <si>
    <t xml:space="preserve">Кошти бюджету ОТГ/ТГ (загальний фонд);Медична субвенція з державного бюджету (загальний  фонд) </t>
  </si>
  <si>
    <t>Кошти бюджету ОТГ/ТГ (спеціальний фонд); Субвенція з державного бюджету на здійснення заходів щодо соціально-економічного розвитку окремих територій (спеціальний фонд)</t>
  </si>
  <si>
    <t xml:space="preserve">Сумський міський голова                                                                    </t>
  </si>
  <si>
    <r>
      <t>управління охорони здоров'я Сумської міської рад</t>
    </r>
    <r>
      <rPr>
        <sz val="16"/>
        <rFont val="Times New Roman"/>
        <family val="1"/>
        <charset val="204"/>
      </rPr>
      <t>и</t>
    </r>
  </si>
  <si>
    <t>Стан виконання (показники ефективності)</t>
  </si>
  <si>
    <t>від                    рік №</t>
  </si>
  <si>
    <t>На утримання у 2021 році централізованої бухгалтерії та інформаційно-аналітичного центру медичної статистики витрачено 3052,9 тис. грн., з них на оплату праці з нарахуваннями – 2898,9 тис. грн., на оплату комунальних послуг та енергоносіїв – 61,5 тис. грн.</t>
  </si>
  <si>
    <t>1.3.1. Покриття вартості комунальних послуг та енергоносіїв</t>
  </si>
  <si>
    <t>1.1.1. Покриття вартості комунальних послуг та енергоносіїв</t>
  </si>
  <si>
    <t>1.1.2. Сприяння забезпеченню проведення туберкулінодіагностики (закупівля туберкуліну)</t>
  </si>
  <si>
    <t>1.1.3.  Сприяння забезпеченню лікувальним харчуванням  дітей хворих на орфанні  рідкісні захворювання</t>
  </si>
  <si>
    <t xml:space="preserve">1.1.4. Сприяння забезпеченню продуктами харчування дітей віком від    0-2 років з малозабезпечених сімей </t>
  </si>
  <si>
    <t>1.2.1. Покриття вартості комунальних послуг та енергоносіїв</t>
  </si>
  <si>
    <t>1.2.2. Сприяння забезпеченню надання антирабічної допомоги</t>
  </si>
  <si>
    <t>1.2.3.  Сприяння забезпеченню  первинного підвищення кваліфікації випускників вищих медичних закладів (інтернатура 3 рік навчання)</t>
  </si>
  <si>
    <t>1.2.4. Проведення обов'язкових  профілактичних оглядів  з видачею  особистих медичних книжок працівникам бюджетної сфери</t>
  </si>
  <si>
    <t>1.2.5. Забезпечення функціонування відділення медико-соціальної допомоги дітям та молоді "Клініка, дружня до молоді" та утримання лікарів логопедів</t>
  </si>
  <si>
    <t>1.2.6.  Сприяння організації призову громадян на військову службу</t>
  </si>
  <si>
    <t>1.2.8. Сприяння забезпеченню дороговартісними лікарськими засобами</t>
  </si>
  <si>
    <t>1.2.9. Сприяння наданню вторинної допомоги</t>
  </si>
  <si>
    <t>1.2.10. Забезпечення ортепедичними металоконструкціями для лікування військовослужбовців ЗСУ</t>
  </si>
  <si>
    <t>1.3.2.  Сприяння забезпеченню  первинного підвищення кваліфікації випускників вищих медичних закладів (інтернатура 3 рік навчання)</t>
  </si>
  <si>
    <t xml:space="preserve">1.4.1.  Сприяння наданню амбулаторної стоматологічної допомоги  дорослому населенню пільгових категорій        </t>
  </si>
  <si>
    <t>1.4.2.Покриття вартості комунальних послуг та енергоносіїв</t>
  </si>
  <si>
    <t xml:space="preserve">2.1.1. Сприяння забезпеченню пільгової категорії населення лікарськими засобами за безкоштовними рецептами        </t>
  </si>
  <si>
    <t>2.1.3. Сприяння забезпеченню надання громадянам  послуг по зубопротезуванню на пільгових умовах</t>
  </si>
  <si>
    <t>2.1.4. Сприяння забезпеченню слуховими апаратами та мовними процесорами дорослого населення з інвалідністю</t>
  </si>
  <si>
    <t xml:space="preserve">3.1.1.Забезпечення діяльності централізованої бухгалтерії  та інформаційно-аналітичного центру медичної статистики управління охорони здоров'я СМР                   </t>
  </si>
  <si>
    <t xml:space="preserve">4.1.1. Придбання обладнання                   </t>
  </si>
  <si>
    <t>4.1.4. Закупівля послуг щодо проектування та встановлення кисневих станцій.</t>
  </si>
  <si>
    <t>4.1.5. Проведення капітальних ремонтів об'єктів тимчасових укриттів</t>
  </si>
  <si>
    <t xml:space="preserve">3.1.1. Забезпечення діяльності централізованої бухгалтерії  та інформаційно-аналітичного центру медичної статистики управління охорони здоров'я СМР         </t>
  </si>
  <si>
    <t>3.1.2. Придбання обладнання</t>
  </si>
  <si>
    <t>«Субвенція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 бюджету, що утворився на початок бюджетного
періоду»</t>
  </si>
  <si>
    <t>Забезпечено 5 осіб. Середні витрати на 1 дитину 82368,03 грн.</t>
  </si>
  <si>
    <t>Для надання антирабічної допомоги використано -  318,5 тис.грн. Вакциновано 106 осіб.</t>
  </si>
  <si>
    <t>1.2.7.  Проведення ендопротезування</t>
  </si>
  <si>
    <t>Для забезпечення  первинного підвищення кваліфікації випускників вищих медичних закладів (інтернатура) витрачено - 61,8 тис.грн. Кількість зайнятих посад 1 од., Середньомісячні витрати на утримання однієї зайнятої посади 8821,65 грн/міс</t>
  </si>
  <si>
    <t>Для забезпечення  первинного підвищення кваліфікації випускників вищих медичних закладів (інтернатура) витрачено - 169,6 тис.грн. Кількість зайнятих посад 3 од., Середньомісячні витрати на утримання однієї зайнятої посади 4710,05  грн/міс</t>
  </si>
  <si>
    <t>Для забезпечення комфортного перебування пацієнтів і працівників у закладі охорони здоров'я проведено оплату за теплопостачання на суму 482,1 тис. грн., за водопостачання і водовідведення - 37,7 тис. грн., за електроенергію - 321 тис. грн., за інші енергоносії - 10,5 тис. грн.</t>
  </si>
  <si>
    <t>Придбано туберкуліну в кількості 9465 доз на суму 535,6 тис. грн. Середня вартість однієї дози туберкуліну 56,58 грн.</t>
  </si>
  <si>
    <t>Для забезпечення комфортного перебування пацієнтів і працівників у закладі охорони здоров'я проведено оплату за теплопостачання на суму 22555,7 тис. грн., за водопостачання і водовідведення - 1734,3 тис. грн., за електроенергію - 10050,3 тис. грн., за інші енергоносії - 538,6 тис. грн.</t>
  </si>
  <si>
    <t>Забезпечено слуховими апаратами 99 осіб, мовними процесорами 4 особи.</t>
  </si>
  <si>
    <t>Забезпечено 615 особи пільгової категорії. Середні витрати на 1 пацієнта складають 4317,07грн.</t>
  </si>
  <si>
    <t>Разом по програмі</t>
  </si>
  <si>
    <t>Кошти бюджету СМТГ (загальний фонд)</t>
  </si>
  <si>
    <t>Кошти бюджету СМТГ (спеціальний фонд)</t>
  </si>
  <si>
    <t>Інша субвенція з бюджету Миколаївської селищної ТГ</t>
  </si>
  <si>
    <t>1.2.11. Забезпечення безперебійного функціонування інфекційного відділення №3 КНП "Дитяча клінічна лікарня" СМР</t>
  </si>
  <si>
    <t>3.1.3. сприяння закладам охорони здоров'я за рахунок надходження благодійної допомоги</t>
  </si>
  <si>
    <t>Інші надходження (спеціальний фонд)</t>
  </si>
  <si>
    <t>Отримання благодійної допомоги у вигляді натуральної форми.</t>
  </si>
  <si>
    <t>до рішення Сумської міської ради "Про хід виконання комплексної Програми Сумської міської територіальної громади «Охорона здоров'я» на 2022-2024 роки», затвердженої рішенням Сумської міської ради від 26 січня 2022 року № 2713 - МР (зі змінами), за підсумками 2022 року"</t>
  </si>
  <si>
    <t xml:space="preserve">Комплексна Програма Cумської міської  територіальної громади «Охорона здоров'я» на 2022-2024 роки», затверджена рішенням </t>
  </si>
  <si>
    <t>Сумської міської ради від 26 січня  2022 року № 2713 - МР  (зі змінами)</t>
  </si>
  <si>
    <t xml:space="preserve">    Про хід виконання «Комплексної Програми Сумської міської територіальної громади «Охорона здоров'я» на 2022-2024 роки» затвердженої рішення Сумської міської ради від 26 січня 2022 року № 2713 - МР (зі змінами) , за підсумками 2022 року</t>
  </si>
  <si>
    <t>Проліковано 7629 осіб, Середня вартість 1 лікарського відвідування 623,41 грн.</t>
  </si>
  <si>
    <t>За звітний рік оглянуто 770 осіб. Середні витрати на обстеження одного призовника 4397,0 грн.</t>
  </si>
  <si>
    <t>Забезпечено 20840 осіб пільгової категорії  населення, які отримають ліки на пільгових умовах  .Середні витрати на одну особу  491,25 грн.</t>
  </si>
  <si>
    <t>На утримання у 2022 році централізованої бухгалтерії та інформаційно-аналітичного центру медичної статистики витрачено 2706,9тис. грн., з них на оплату праці з нарахуваннями – 2480,9 тис. грн., на оплату комунальних послуг та енергоносіїв – 121,4тис. Грн., інші - 104,6 тис.грн. Кредиторська заборгованість - 6,0 тис.грн.( управління багатоквартирним будинком "Управління охорони здоров'я"СМР)</t>
  </si>
  <si>
    <t>Проводились роботи по об'єкту "Капітальний ремонт будівлі КНП "Дитяча клінічна лікарня Святої Зінаїди"СМР за адресою: м.Суми, вул.Троїцька,28 (стаціонар двохповерхова будівля)". Видатки не проведені ДКСУ станом на 01.01.2023 - 107,2 тис.грн. (виготовлення корегування ПКД по об'єкту : "Капітальний ремонт будівлі КНП "Дитяча клінічна лікарня Св.Зінаїди"СМР за адресою: м.Суми, вул.Троїцька,28 (стаціонар багатоповерхова будівля)).</t>
  </si>
  <si>
    <t>1.1.5. Сприяння забезпеченню спеціальним харчуванням дітей народжених від ВІЛ -  інфікованих матерів</t>
  </si>
  <si>
    <t>Придбано металоконструкції  для забезпечення лікування військовослужбовців ЗСУ двома закладами. Середні видатки в розрахунку на 1 установу - 499875,0 гривень.</t>
  </si>
  <si>
    <t>Дороговартісними лікарськими засобами забезпечено 80 осіб, або 100 % (середні витрати на одну дитину - 8166,99 грн.)</t>
  </si>
  <si>
    <t>Проведено ендопротезування  колінних і кульшових суглобів 20 особам  (середні витрати на одного пацієнта - 49763,0 грн.),  ендопротезування судин - 10 особам (середні витрати на одного пацієнта - 19950,0 грн.)</t>
  </si>
  <si>
    <t xml:space="preserve">На поточні ремонти, придбання предметів, матеріалів, обладнаня та інвентарю  тощо, спрямовані кошти бюджету СМТГ в сумі 937,7 тис.грн. , кошти іншої субвенції з бюджету Миколаївської селищної ТГ - 490,0 тис.гривень.  Видатки за виконані роботи (поточний ремонт вимощення будівлі стаціонару КНП "Дитяча клінічна лікарня Св.Зінаїди"СМР), але не проведені ДКСУ станом на 01.01.2023р. склали 15,0 тис.гривень. </t>
  </si>
  <si>
    <t>Закупка обладнання не проводилась за відсутності на ринку зазначеного обладнання</t>
  </si>
  <si>
    <t>Протягом 2022 року закладами придбано дороговартісного обладнання на загальну суму 51090,9 тис. грн., в тому числі :
КНП « Центральна міська клінічна лікарня» СМР - 18500,0 тис. грн., КНП «Клінічна лікарня Св.Пантелеймона» СМР  – 9000,0 тис. грн., Управління охорони здоров’я СМР - 23590,9 тис. грн. Станом на 01.01.2023р. рахується кредиторська заборгованість в сумі 176,6 тис.грн. (симулятор поранень - 89,7 тис.грн, манекен для декомпресії пневмотараксу - 86,9 тис.грн. ,"Управління охорони здоров'я"СМР). Видатки не проведені ДКСУ станом на 01.01.2023 - 22500,0 тис.грн. (ангіографічна система КНП "Клінічна лікарня Св.Пантелеймона"СМР).</t>
  </si>
  <si>
    <t>Капітальні ремонти не проводились</t>
  </si>
  <si>
    <t>Виготовлення ПКД з метою приведення у належний стан готовності об'єктів тимчасових укриттів в період воєнного часу  (КНП "Дитяча клінічна лікарня Святої Зінаїди" СМР)</t>
  </si>
  <si>
    <t xml:space="preserve">У 2022 році були виділені кошти  у вигляді «Субвенції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 бюджету, що утворився на початок бюджетного періоду» - 1828,7 тис.гривень (освоєнно 100%).   Співфінансування за рахунок коштів  бюджету СМТГ  - 2253,8 тис.грн. ( КНП "Клінічна лікарня № 5" СМР - 1929,6 тис.грн.,  КНП "Клінічна лікарня Святого Пантлеймона" СМР - 324,2 тис.грн). </t>
  </si>
  <si>
    <t xml:space="preserve">Інша субвенція з бюджету Миколаївської селищної ТГ </t>
  </si>
  <si>
    <t xml:space="preserve">Забезпечено проведеня обов'язкових профілактичних оглядів  працівників  бюджетної сфери з видачею особистої медичної книжки  з метою визначення стану здоров’я працівників, а також попередження виникненню та розповсюдженню інфекційних хвороб. Проведено огляди 6701 особам (середня вартість  огляду однієї особи - 255,6 грн). </t>
  </si>
  <si>
    <t>Захід фінансування не потребував</t>
  </si>
  <si>
    <t>Додаток до Інформації</t>
  </si>
  <si>
    <t>Для забезпечення комфортного перебування пацієнтів і працівників в приміщеннях закладів охорони здоров'я проведено оплату за теплопостачання на суму 2913,5 тис. грн., за водопостачання і водовідведення - 115,8 тис. грн., за електроенергію - 840,2 тис. грн., за інші енергоносії - 224,9тис. грн.</t>
  </si>
  <si>
    <t>Спеціальним харчуванням забезпечено 2 дітей.</t>
  </si>
  <si>
    <t>Забезпечено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 Кількість відвідувань склало - 2565.  Видатки за придбані товари (лазерний принтер), але не проведені ДКСУ станом на 01.01.2023 р. склали  8,5 тис.гривень.</t>
  </si>
  <si>
    <t>Для забезпечення комфортного перебування пацієнтів і працівників в приміщеннях закладів охорони здоров'я проведено оплату за теплопостачання на суму - 2316,6 тис. грн., за водопостачання і водовідведення - 209,5 тис. грн., за електроенергію - 1375,6 тис. грн., за інші енергоносії - 74,8 тис. грн.</t>
  </si>
  <si>
    <t>Для покращення догляду за тяжкохворими у домашніх умовах та адаптування їх до самообслуговування спрямовано 2733,8 тис. грн. (97,4%) проти планових 2806,3 тис.грн.   Придбано: підгузків на суму 1851,0 тис. грн. (241осіб); калоприймачів, катетерів, уропрезервативів, сечоприймачів, пелюшки та ін. на суму  822,9 тис.грн. (55 осіб); прокладок урологічних 59,9 тис.грн. ( 35 осіб).</t>
  </si>
  <si>
    <t>Олександр ЛИСЕНКО</t>
  </si>
  <si>
    <t>Виконавець: Олена ЧУМАЧЕНКО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</si>
</sst>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0"/>
      <name val="Arial"/>
    </font>
    <font>
      <b/>
      <sz val="14"/>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sz val="20"/>
      <name val="Times New Roman"/>
      <family val="1"/>
      <charset val="204"/>
    </font>
    <font>
      <b/>
      <sz val="22"/>
      <name val="Times New Roman"/>
      <family val="1"/>
      <charset val="204"/>
    </font>
    <font>
      <sz val="22"/>
      <name val="Times New Roman"/>
      <family val="1"/>
      <charset val="204"/>
    </font>
    <font>
      <sz val="24"/>
      <name val="Times New Roman"/>
      <family val="1"/>
      <charset val="204"/>
    </font>
    <font>
      <b/>
      <sz val="28"/>
      <name val="Times New Roman"/>
      <family val="1"/>
      <charset val="204"/>
    </font>
    <font>
      <sz val="28"/>
      <name val="Times New Roman"/>
      <family val="1"/>
      <charset val="204"/>
    </font>
    <font>
      <sz val="26"/>
      <name val="Times New Roman"/>
      <family val="1"/>
      <charset val="204"/>
    </font>
    <font>
      <u/>
      <sz val="16"/>
      <name val="Times New Roman"/>
      <family val="1"/>
      <charset val="204"/>
    </font>
    <font>
      <sz val="11"/>
      <name val="Arial"/>
      <family val="2"/>
      <charset val="204"/>
    </font>
    <font>
      <i/>
      <sz val="20"/>
      <name val="Times New Roman"/>
      <family val="1"/>
      <charset val="204"/>
    </font>
    <font>
      <b/>
      <i/>
      <sz val="20"/>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8">
    <xf numFmtId="0" fontId="0" fillId="0" borderId="0"/>
    <xf numFmtId="0" fontId="5" fillId="0" borderId="0"/>
    <xf numFmtId="0" fontId="4" fillId="0" borderId="0"/>
    <xf numFmtId="0" fontId="3" fillId="0" borderId="0"/>
    <xf numFmtId="9" fontId="4" fillId="0" borderId="0" applyFont="0" applyFill="0" applyBorder="0" applyAlignment="0" applyProtection="0"/>
    <xf numFmtId="0" fontId="6" fillId="0" borderId="0"/>
    <xf numFmtId="0" fontId="12" fillId="0" borderId="0">
      <alignment horizontal="left"/>
    </xf>
    <xf numFmtId="0" fontId="4" fillId="0" borderId="0"/>
  </cellStyleXfs>
  <cellXfs count="22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 fillId="0" borderId="1" xfId="0" applyFont="1" applyBorder="1" applyAlignment="1">
      <alignment horizontal="center"/>
    </xf>
    <xf numFmtId="0" fontId="2" fillId="2" borderId="0" xfId="0" applyFont="1" applyFill="1"/>
    <xf numFmtId="0" fontId="2" fillId="2" borderId="0" xfId="0" applyFont="1" applyFill="1" applyAlignment="1">
      <alignment horizontal="right"/>
    </xf>
    <xf numFmtId="0" fontId="8" fillId="2" borderId="0" xfId="0" applyFont="1" applyFill="1"/>
    <xf numFmtId="0" fontId="2" fillId="2" borderId="0" xfId="0" applyFont="1" applyFill="1" applyBorder="1" applyAlignment="1">
      <alignment horizontal="left" vertical="top" wrapText="1"/>
    </xf>
    <xf numFmtId="0" fontId="8" fillId="2" borderId="0" xfId="0" applyFont="1" applyFill="1" applyAlignment="1">
      <alignment horizontal="center" vertical="center"/>
    </xf>
    <xf numFmtId="0" fontId="8" fillId="2" borderId="0" xfId="0" applyFont="1" applyFill="1" applyAlignment="1">
      <alignment wrapText="1"/>
    </xf>
    <xf numFmtId="0" fontId="8" fillId="2" borderId="0" xfId="0" applyFont="1" applyFill="1" applyAlignment="1">
      <alignment horizontal="center"/>
    </xf>
    <xf numFmtId="0" fontId="9" fillId="0" borderId="0" xfId="0" applyFont="1"/>
    <xf numFmtId="0" fontId="2" fillId="0" borderId="0" xfId="0" applyFont="1" applyAlignment="1">
      <alignment horizontal="left" wrapText="1"/>
    </xf>
    <xf numFmtId="0" fontId="2" fillId="0" borderId="0" xfId="0" applyFont="1" applyAlignment="1">
      <alignment horizontal="justify"/>
    </xf>
    <xf numFmtId="0" fontId="2" fillId="0" borderId="0" xfId="0" applyFont="1" applyAlignment="1">
      <alignment horizontal="left"/>
    </xf>
    <xf numFmtId="0" fontId="2"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0" fontId="10" fillId="2" borderId="0" xfId="0" applyFont="1" applyFill="1" applyAlignment="1">
      <alignment wrapText="1"/>
    </xf>
    <xf numFmtId="0" fontId="13" fillId="2" borderId="0" xfId="0" applyFont="1" applyFill="1" applyAlignment="1">
      <alignment wrapText="1"/>
    </xf>
    <xf numFmtId="0" fontId="15" fillId="2" borderId="0" xfId="0" applyFont="1" applyFill="1" applyAlignment="1">
      <alignment vertical="top"/>
    </xf>
    <xf numFmtId="164" fontId="13"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8" fillId="2" borderId="0" xfId="0" applyFont="1" applyFill="1"/>
    <xf numFmtId="0" fontId="13" fillId="2" borderId="0" xfId="3" applyFont="1" applyFill="1" applyAlignment="1">
      <alignment horizontal="center" wrapText="1"/>
    </xf>
    <xf numFmtId="0" fontId="13" fillId="2" borderId="0" xfId="0" applyFont="1" applyFill="1" applyAlignment="1">
      <alignment horizontal="center" wrapText="1"/>
    </xf>
    <xf numFmtId="164" fontId="11" fillId="2" borderId="1" xfId="0" applyNumberFormat="1"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center"/>
    </xf>
    <xf numFmtId="0" fontId="13" fillId="2" borderId="0" xfId="0" applyFont="1" applyFill="1" applyAlignment="1">
      <alignment vertical="top" wrapText="1"/>
    </xf>
    <xf numFmtId="0" fontId="2" fillId="2" borderId="0" xfId="0" applyFont="1" applyFill="1" applyAlignment="1">
      <alignment horizontal="center" vertical="center"/>
    </xf>
    <xf numFmtId="0" fontId="1" fillId="2" borderId="0" xfId="0" applyFont="1" applyFill="1" applyAlignment="1">
      <alignment horizontal="center" vertical="center"/>
    </xf>
    <xf numFmtId="164" fontId="2" fillId="2" borderId="0" xfId="0" applyNumberFormat="1" applyFont="1" applyFill="1"/>
    <xf numFmtId="0" fontId="17" fillId="2" borderId="0" xfId="0" applyFont="1" applyFill="1" applyBorder="1" applyAlignment="1">
      <alignment horizontal="center" vertical="center" wrapText="1"/>
    </xf>
    <xf numFmtId="164" fontId="13" fillId="2" borderId="1" xfId="0" applyNumberFormat="1" applyFont="1" applyFill="1" applyBorder="1" applyAlignment="1">
      <alignment vertical="top" wrapText="1"/>
    </xf>
    <xf numFmtId="164" fontId="13" fillId="2" borderId="1" xfId="0" applyNumberFormat="1" applyFont="1" applyFill="1" applyBorder="1" applyAlignment="1">
      <alignment horizontal="left" vertical="top" wrapText="1"/>
    </xf>
    <xf numFmtId="164" fontId="13" fillId="2" borderId="0" xfId="0" applyNumberFormat="1" applyFont="1" applyFill="1"/>
    <xf numFmtId="0" fontId="13" fillId="2" borderId="1" xfId="0" applyFont="1" applyFill="1" applyBorder="1" applyAlignment="1">
      <alignment horizontal="center" wrapText="1"/>
    </xf>
    <xf numFmtId="0" fontId="10" fillId="2" borderId="0" xfId="3" applyFont="1" applyFill="1" applyAlignment="1">
      <alignment horizontal="left" wrapText="1"/>
    </xf>
    <xf numFmtId="0" fontId="10" fillId="2" borderId="0" xfId="0" applyFont="1" applyFill="1" applyAlignment="1">
      <alignment horizontal="left" wrapText="1"/>
    </xf>
    <xf numFmtId="0" fontId="17" fillId="2" borderId="0" xfId="0" applyFont="1" applyFill="1" applyBorder="1" applyAlignment="1">
      <alignment horizontal="left" vertical="center" wrapText="1"/>
    </xf>
    <xf numFmtId="0" fontId="13" fillId="2" borderId="1" xfId="0" applyFont="1" applyFill="1" applyBorder="1" applyAlignment="1">
      <alignment vertical="top" wrapText="1"/>
    </xf>
    <xf numFmtId="0" fontId="13" fillId="2" borderId="1" xfId="3" applyFont="1" applyFill="1" applyBorder="1" applyAlignment="1">
      <alignment vertical="top" wrapText="1"/>
    </xf>
    <xf numFmtId="0" fontId="19" fillId="2" borderId="0" xfId="0" applyFont="1" applyFill="1"/>
    <xf numFmtId="0" fontId="8" fillId="2" borderId="0" xfId="0" applyFont="1" applyFill="1" applyBorder="1"/>
    <xf numFmtId="49" fontId="20" fillId="2" borderId="0" xfId="0" applyNumberFormat="1" applyFont="1" applyFill="1" applyBorder="1" applyAlignment="1">
      <alignment horizontal="left"/>
    </xf>
    <xf numFmtId="0" fontId="20" fillId="2" borderId="0" xfId="0" applyFont="1" applyFill="1" applyBorder="1"/>
    <xf numFmtId="0" fontId="20" fillId="2" borderId="0" xfId="0"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xf numFmtId="0" fontId="8" fillId="2" borderId="0" xfId="0" applyFont="1" applyFill="1" applyBorder="1" applyAlignment="1">
      <alignment wrapText="1"/>
    </xf>
    <xf numFmtId="0" fontId="13" fillId="2" borderId="1" xfId="0" applyFont="1" applyFill="1" applyBorder="1" applyAlignment="1">
      <alignment horizontal="left" vertical="center" wrapText="1"/>
    </xf>
    <xf numFmtId="0" fontId="21" fillId="2" borderId="0" xfId="0" applyFont="1" applyFill="1" applyBorder="1" applyAlignment="1"/>
    <xf numFmtId="0" fontId="19" fillId="2" borderId="0" xfId="0" applyFont="1" applyFill="1" applyAlignment="1">
      <alignment horizontal="left"/>
    </xf>
    <xf numFmtId="0" fontId="13" fillId="2" borderId="0" xfId="0" applyFont="1" applyFill="1" applyAlignment="1">
      <alignment horizontal="justify" wrapText="1"/>
    </xf>
    <xf numFmtId="0" fontId="13" fillId="2" borderId="0" xfId="0" applyFont="1" applyFill="1" applyAlignment="1">
      <alignment horizontal="left" wrapText="1"/>
    </xf>
    <xf numFmtId="164" fontId="2" fillId="2" borderId="0" xfId="0" applyNumberFormat="1" applyFont="1" applyFill="1" applyAlignment="1">
      <alignment horizontal="center" vertical="center"/>
    </xf>
    <xf numFmtId="0" fontId="13" fillId="2" borderId="1" xfId="3"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164" fontId="13" fillId="2" borderId="1" xfId="0" applyNumberFormat="1" applyFont="1" applyFill="1" applyBorder="1" applyAlignment="1">
      <alignment horizontal="center" vertical="top"/>
    </xf>
    <xf numFmtId="0" fontId="13" fillId="2" borderId="1" xfId="3" applyFont="1" applyFill="1" applyBorder="1" applyAlignment="1">
      <alignment horizontal="center" vertical="top" wrapText="1"/>
    </xf>
    <xf numFmtId="0" fontId="13" fillId="2" borderId="1" xfId="0" applyNumberFormat="1" applyFont="1" applyFill="1" applyBorder="1" applyAlignment="1">
      <alignment horizontal="left" vertical="top" wrapText="1"/>
    </xf>
    <xf numFmtId="49" fontId="13" fillId="2" borderId="1" xfId="0" applyNumberFormat="1" applyFont="1" applyFill="1" applyBorder="1" applyAlignment="1">
      <alignment vertical="top" wrapText="1"/>
    </xf>
    <xf numFmtId="164" fontId="13" fillId="2" borderId="1" xfId="0" applyNumberFormat="1" applyFont="1" applyFill="1" applyBorder="1" applyAlignment="1">
      <alignment horizontal="righ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0" applyFont="1" applyFill="1" applyBorder="1" applyAlignment="1">
      <alignment horizontal="left" vertical="top" wrapText="1"/>
    </xf>
    <xf numFmtId="0" fontId="13" fillId="2" borderId="9" xfId="0" applyFont="1" applyFill="1" applyBorder="1" applyAlignment="1">
      <alignment horizontal="left" vertical="top" wrapText="1"/>
    </xf>
    <xf numFmtId="164" fontId="22" fillId="2" borderId="1" xfId="0" applyNumberFormat="1" applyFont="1" applyFill="1" applyBorder="1" applyAlignment="1">
      <alignment horizontal="left" vertical="top" wrapText="1"/>
    </xf>
    <xf numFmtId="0" fontId="18" fillId="2" borderId="0" xfId="0" applyFont="1" applyFill="1" applyAlignment="1">
      <alignment horizontal="center" vertical="center" wrapText="1"/>
    </xf>
    <xf numFmtId="0" fontId="16" fillId="2" borderId="0" xfId="0" applyFont="1" applyFill="1" applyAlignment="1">
      <alignment wrapText="1"/>
    </xf>
    <xf numFmtId="0" fontId="19" fillId="2" borderId="0" xfId="0" applyFont="1" applyFill="1" applyAlignment="1">
      <alignment horizontal="center" vertical="center" wrapText="1"/>
    </xf>
    <xf numFmtId="0" fontId="2" fillId="2" borderId="0" xfId="0" applyFont="1" applyFill="1" applyBorder="1"/>
    <xf numFmtId="0" fontId="11" fillId="2" borderId="6" xfId="0" applyFont="1" applyFill="1" applyBorder="1" applyAlignment="1">
      <alignment vertical="top"/>
    </xf>
    <xf numFmtId="0" fontId="11" fillId="2" borderId="10" xfId="0" applyFont="1" applyFill="1" applyBorder="1" applyAlignment="1">
      <alignment vertical="top"/>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1" xfId="0" applyFont="1" applyFill="1" applyBorder="1" applyAlignment="1">
      <alignment horizontal="left" wrapText="1"/>
    </xf>
    <xf numFmtId="0" fontId="16" fillId="2" borderId="0" xfId="0" applyFont="1" applyFill="1" applyAlignment="1">
      <alignment horizontal="center"/>
    </xf>
    <xf numFmtId="0" fontId="15" fillId="2" borderId="0" xfId="0" applyFont="1" applyFill="1"/>
    <xf numFmtId="4" fontId="13" fillId="2" borderId="1" xfId="0" applyNumberFormat="1" applyFont="1" applyFill="1" applyBorder="1" applyAlignment="1">
      <alignment vertical="top" wrapText="1"/>
    </xf>
    <xf numFmtId="164" fontId="13" fillId="2" borderId="1" xfId="0" applyNumberFormat="1" applyFont="1" applyFill="1" applyBorder="1" applyAlignment="1">
      <alignment horizontal="left" vertical="center" wrapText="1"/>
    </xf>
    <xf numFmtId="164" fontId="23" fillId="2" borderId="1" xfId="0" applyNumberFormat="1" applyFont="1" applyFill="1" applyBorder="1" applyAlignment="1">
      <alignment horizontal="center" vertical="center" wrapText="1"/>
    </xf>
    <xf numFmtId="164" fontId="23"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xf>
    <xf numFmtId="0" fontId="13" fillId="2" borderId="0" xfId="0" applyFont="1" applyFill="1" applyAlignment="1">
      <alignment horizontal="left" vertical="top" wrapText="1"/>
    </xf>
    <xf numFmtId="164" fontId="15" fillId="2" borderId="1" xfId="0" applyNumberFormat="1" applyFont="1" applyFill="1" applyBorder="1" applyAlignment="1">
      <alignment horizontal="center" vertical="top" wrapText="1"/>
    </xf>
    <xf numFmtId="49" fontId="13" fillId="2" borderId="4" xfId="0" applyNumberFormat="1" applyFont="1" applyFill="1" applyBorder="1" applyAlignment="1">
      <alignment horizontal="left" vertical="top" wrapText="1"/>
    </xf>
    <xf numFmtId="0" fontId="13" fillId="2" borderId="4" xfId="3" applyFont="1" applyFill="1" applyBorder="1" applyAlignment="1">
      <alignment horizontal="center" vertical="top" wrapText="1"/>
    </xf>
    <xf numFmtId="164" fontId="11" fillId="2" borderId="6" xfId="0" applyNumberFormat="1" applyFont="1" applyFill="1" applyBorder="1" applyAlignment="1">
      <alignment horizontal="center" vertical="center" wrapText="1"/>
    </xf>
    <xf numFmtId="164" fontId="13" fillId="2" borderId="6" xfId="0" applyNumberFormat="1" applyFont="1" applyFill="1" applyBorder="1" applyAlignment="1">
      <alignment horizontal="right" vertical="top" wrapText="1"/>
    </xf>
    <xf numFmtId="0" fontId="13" fillId="2" borderId="6" xfId="3" applyFont="1" applyFill="1" applyBorder="1" applyAlignment="1">
      <alignment horizontal="left" vertical="top" wrapText="1"/>
    </xf>
    <xf numFmtId="164" fontId="11" fillId="2" borderId="6" xfId="0" applyNumberFormat="1" applyFont="1" applyFill="1" applyBorder="1" applyAlignment="1">
      <alignment horizontal="center" vertical="top" wrapText="1"/>
    </xf>
    <xf numFmtId="164" fontId="11" fillId="2" borderId="5" xfId="0" applyNumberFormat="1" applyFont="1" applyFill="1" applyBorder="1" applyAlignment="1">
      <alignment horizontal="center" vertical="top" wrapText="1"/>
    </xf>
    <xf numFmtId="0" fontId="18" fillId="2" borderId="1" xfId="0" applyFont="1" applyFill="1" applyBorder="1" applyAlignment="1">
      <alignment wrapText="1"/>
    </xf>
    <xf numFmtId="0" fontId="13" fillId="2" borderId="1" xfId="0" applyFont="1" applyFill="1" applyBorder="1" applyAlignment="1">
      <alignment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top" wrapText="1"/>
    </xf>
    <xf numFmtId="164" fontId="13" fillId="2" borderId="1" xfId="0" applyNumberFormat="1" applyFont="1" applyFill="1" applyBorder="1" applyAlignment="1">
      <alignment wrapText="1"/>
    </xf>
    <xf numFmtId="164" fontId="15" fillId="2" borderId="0" xfId="0" applyNumberFormat="1" applyFont="1" applyFill="1"/>
    <xf numFmtId="0" fontId="10" fillId="2" borderId="6" xfId="0" applyFont="1" applyFill="1" applyBorder="1" applyAlignment="1">
      <alignment horizontal="left" vertical="top" wrapText="1"/>
    </xf>
    <xf numFmtId="164" fontId="22" fillId="2" borderId="4" xfId="0" applyNumberFormat="1" applyFont="1" applyFill="1" applyBorder="1" applyAlignment="1">
      <alignment horizontal="left" vertical="top" wrapText="1"/>
    </xf>
    <xf numFmtId="164" fontId="11" fillId="2" borderId="4" xfId="0" applyNumberFormat="1" applyFont="1" applyFill="1" applyBorder="1" applyAlignment="1">
      <alignment horizontal="center" vertical="top" wrapText="1"/>
    </xf>
    <xf numFmtId="0" fontId="13" fillId="2" borderId="2" xfId="0" applyFont="1" applyFill="1" applyBorder="1" applyAlignment="1">
      <alignment vertical="top" wrapText="1"/>
    </xf>
    <xf numFmtId="0" fontId="13" fillId="2" borderId="2" xfId="0" applyFont="1" applyFill="1" applyBorder="1" applyAlignment="1">
      <alignment horizontal="left" vertical="top"/>
    </xf>
    <xf numFmtId="0" fontId="10" fillId="2" borderId="0" xfId="0"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Border="1" applyAlignment="1">
      <alignment horizontal="left" wrapText="1"/>
    </xf>
    <xf numFmtId="0" fontId="13" fillId="2" borderId="0" xfId="0" applyFont="1" applyFill="1" applyBorder="1" applyAlignment="1">
      <alignment horizontal="center" wrapText="1"/>
    </xf>
    <xf numFmtId="0" fontId="13" fillId="2" borderId="3" xfId="0" applyFont="1" applyFill="1" applyBorder="1" applyAlignment="1">
      <alignment horizontal="center" wrapText="1"/>
    </xf>
    <xf numFmtId="0" fontId="11" fillId="2" borderId="6" xfId="0" applyFont="1" applyFill="1" applyBorder="1" applyAlignment="1">
      <alignment horizontal="left" vertical="center" wrapText="1"/>
    </xf>
    <xf numFmtId="0" fontId="11" fillId="2" borderId="3" xfId="0" applyFont="1" applyFill="1" applyBorder="1" applyAlignment="1">
      <alignment vertical="top"/>
    </xf>
    <xf numFmtId="0" fontId="11" fillId="2" borderId="4" xfId="0" applyFont="1" applyFill="1" applyBorder="1" applyAlignment="1">
      <alignment vertical="top"/>
    </xf>
    <xf numFmtId="164" fontId="11" fillId="2" borderId="1" xfId="0" applyNumberFormat="1" applyFont="1" applyFill="1" applyBorder="1" applyAlignment="1">
      <alignment vertical="top"/>
    </xf>
    <xf numFmtId="0" fontId="10" fillId="2" borderId="1" xfId="0" applyFont="1" applyFill="1" applyBorder="1" applyAlignment="1">
      <alignment horizontal="left" vertical="top" wrapText="1"/>
    </xf>
    <xf numFmtId="164" fontId="13" fillId="2" borderId="1" xfId="0" applyNumberFormat="1" applyFont="1" applyFill="1" applyBorder="1" applyAlignment="1">
      <alignment horizontal="right" vertical="center" wrapText="1"/>
    </xf>
    <xf numFmtId="0" fontId="11" fillId="2" borderId="4" xfId="0" applyFont="1" applyFill="1" applyBorder="1" applyAlignment="1">
      <alignment horizontal="left" vertical="center" wrapText="1"/>
    </xf>
    <xf numFmtId="164" fontId="11" fillId="2" borderId="4" xfId="0" applyNumberFormat="1" applyFont="1" applyFill="1" applyBorder="1" applyAlignment="1">
      <alignment horizontal="center" vertical="center" wrapText="1"/>
    </xf>
    <xf numFmtId="0" fontId="13" fillId="2" borderId="4" xfId="0" applyFont="1" applyFill="1" applyBorder="1" applyAlignment="1">
      <alignment horizontal="left" vertical="center" wrapText="1"/>
    </xf>
    <xf numFmtId="164" fontId="23" fillId="2" borderId="4" xfId="0" applyNumberFormat="1" applyFont="1" applyFill="1" applyBorder="1" applyAlignment="1">
      <alignment horizontal="center" vertical="center" wrapText="1"/>
    </xf>
    <xf numFmtId="0" fontId="11" fillId="2" borderId="12" xfId="0" applyFont="1" applyFill="1" applyBorder="1" applyAlignment="1">
      <alignment horizontal="left" vertical="top" wrapText="1"/>
    </xf>
    <xf numFmtId="0" fontId="11" fillId="2" borderId="11" xfId="0" applyFont="1" applyFill="1" applyBorder="1" applyAlignment="1">
      <alignment horizontal="left" vertical="top" wrapText="1"/>
    </xf>
    <xf numFmtId="164" fontId="13" fillId="2" borderId="1" xfId="0" applyNumberFormat="1" applyFont="1" applyFill="1" applyBorder="1" applyAlignment="1">
      <alignment horizontal="right" wrapText="1"/>
    </xf>
    <xf numFmtId="0" fontId="11" fillId="2" borderId="13" xfId="0" applyFont="1" applyFill="1" applyBorder="1" applyAlignment="1">
      <alignment horizontal="left" vertical="top" wrapText="1"/>
    </xf>
    <xf numFmtId="164" fontId="11" fillId="2" borderId="1" xfId="0" applyNumberFormat="1" applyFont="1" applyFill="1" applyBorder="1" applyAlignment="1">
      <alignment wrapText="1"/>
    </xf>
    <xf numFmtId="164" fontId="15" fillId="2" borderId="1" xfId="0" applyNumberFormat="1" applyFont="1" applyFill="1" applyBorder="1" applyAlignment="1">
      <alignment horizontal="right" vertical="top" wrapText="1"/>
    </xf>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right" wrapText="1"/>
    </xf>
    <xf numFmtId="0" fontId="18" fillId="2" borderId="1" xfId="0" applyFont="1" applyFill="1" applyBorder="1" applyAlignment="1">
      <alignment horizontal="right" wrapText="1"/>
    </xf>
    <xf numFmtId="165" fontId="13" fillId="2" borderId="1" xfId="0" applyNumberFormat="1" applyFont="1" applyFill="1" applyBorder="1" applyAlignment="1">
      <alignment horizontal="right" wrapText="1"/>
    </xf>
    <xf numFmtId="164" fontId="11" fillId="2" borderId="1" xfId="0" applyNumberFormat="1" applyFont="1" applyFill="1" applyBorder="1" applyAlignment="1">
      <alignment horizontal="right" vertical="center" wrapText="1"/>
    </xf>
    <xf numFmtId="164" fontId="11" fillId="2" borderId="1" xfId="0" applyNumberFormat="1" applyFont="1" applyFill="1" applyBorder="1" applyAlignment="1">
      <alignment horizontal="right" vertical="top" wrapText="1"/>
    </xf>
    <xf numFmtId="0" fontId="11" fillId="2" borderId="1" xfId="0" applyFont="1" applyFill="1" applyBorder="1" applyAlignment="1">
      <alignment vertical="top"/>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10" xfId="0" applyFont="1" applyFill="1" applyBorder="1" applyAlignment="1">
      <alignment horizontal="center" vertical="top"/>
    </xf>
    <xf numFmtId="0" fontId="11" fillId="2" borderId="4" xfId="0" applyFont="1" applyFill="1" applyBorder="1" applyAlignment="1">
      <alignment horizontal="left" vertical="top"/>
    </xf>
    <xf numFmtId="164" fontId="13" fillId="2" borderId="6" xfId="0" applyNumberFormat="1" applyFont="1" applyFill="1" applyBorder="1" applyAlignment="1">
      <alignment horizontal="left" vertical="top" wrapText="1"/>
    </xf>
    <xf numFmtId="164" fontId="13" fillId="2" borderId="6" xfId="0" applyNumberFormat="1" applyFont="1" applyFill="1" applyBorder="1" applyAlignment="1">
      <alignment vertical="top" wrapText="1"/>
    </xf>
    <xf numFmtId="0" fontId="13" fillId="2" borderId="6" xfId="0" applyFont="1" applyFill="1" applyBorder="1" applyAlignment="1">
      <alignment vertical="top" wrapText="1"/>
    </xf>
    <xf numFmtId="0" fontId="13" fillId="2" borderId="6" xfId="3" applyFont="1" applyFill="1" applyBorder="1" applyAlignment="1">
      <alignment horizontal="center" vertical="top" wrapText="1"/>
    </xf>
    <xf numFmtId="49" fontId="13" fillId="2" borderId="6" xfId="0" applyNumberFormat="1" applyFont="1" applyFill="1" applyBorder="1" applyAlignment="1">
      <alignment horizontal="left" vertical="top" wrapText="1"/>
    </xf>
    <xf numFmtId="0" fontId="11" fillId="2" borderId="1" xfId="0" applyFont="1" applyFill="1" applyBorder="1" applyAlignment="1">
      <alignment horizontal="center" vertical="center" wrapText="1"/>
    </xf>
    <xf numFmtId="0" fontId="14" fillId="2" borderId="0" xfId="0" applyFont="1" applyFill="1" applyAlignment="1">
      <alignment horizontal="center" wrapText="1"/>
    </xf>
    <xf numFmtId="0" fontId="15" fillId="2" borderId="1" xfId="0" applyFont="1" applyFill="1" applyBorder="1" applyAlignment="1">
      <alignment vertical="top" wrapText="1"/>
    </xf>
    <xf numFmtId="164" fontId="11" fillId="2" borderId="1" xfId="0" applyNumberFormat="1" applyFont="1" applyFill="1" applyBorder="1" applyAlignment="1">
      <alignment horizontal="right" wrapText="1"/>
    </xf>
    <xf numFmtId="0" fontId="2"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3" applyFont="1" applyFill="1" applyAlignment="1">
      <alignment horizontal="left"/>
    </xf>
    <xf numFmtId="0" fontId="2" fillId="0" borderId="0" xfId="0" applyFont="1" applyAlignment="1">
      <alignment horizontal="left" wrapText="1"/>
    </xf>
    <xf numFmtId="0" fontId="2"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1" xfId="0" applyFont="1" applyBorder="1" applyAlignment="1">
      <alignment horizontal="center" wrapText="1"/>
    </xf>
    <xf numFmtId="0" fontId="11" fillId="2" borderId="6"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 xfId="0" applyFont="1" applyFill="1" applyBorder="1" applyAlignment="1">
      <alignment horizontal="center" vertical="top"/>
    </xf>
    <xf numFmtId="0" fontId="14" fillId="2" borderId="0" xfId="0" applyFont="1" applyFill="1" applyAlignment="1">
      <alignment horizontal="center" wrapText="1"/>
    </xf>
    <xf numFmtId="0" fontId="20" fillId="2" borderId="0" xfId="0" applyFont="1" applyFill="1" applyBorder="1" applyAlignment="1">
      <alignment horizontal="left"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11" fillId="2" borderId="2" xfId="0" applyFont="1" applyFill="1" applyBorder="1" applyAlignment="1">
      <alignment horizontal="left"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2" xfId="0" applyFont="1" applyFill="1" applyBorder="1" applyAlignment="1">
      <alignment horizont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wrapText="1"/>
    </xf>
    <xf numFmtId="0" fontId="11" fillId="2" borderId="9" xfId="0" applyFont="1" applyFill="1" applyBorder="1" applyAlignment="1">
      <alignment horizontal="center" wrapText="1"/>
    </xf>
    <xf numFmtId="0" fontId="11" fillId="2" borderId="1" xfId="0" applyFont="1" applyFill="1" applyBorder="1" applyAlignment="1">
      <alignment horizontal="center"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center" vertical="top" wrapText="1"/>
    </xf>
    <xf numFmtId="49" fontId="13" fillId="2" borderId="9" xfId="0" applyNumberFormat="1" applyFont="1" applyFill="1" applyBorder="1" applyAlignment="1">
      <alignment horizontal="center" vertical="top"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0" fontId="11" fillId="2" borderId="6" xfId="0" applyFont="1" applyFill="1" applyBorder="1" applyAlignment="1">
      <alignment horizontal="center" vertical="top"/>
    </xf>
    <xf numFmtId="0" fontId="11" fillId="2" borderId="10" xfId="0" applyFont="1" applyFill="1" applyBorder="1" applyAlignment="1">
      <alignment horizontal="center" vertical="top"/>
    </xf>
    <xf numFmtId="0" fontId="11" fillId="2" borderId="9" xfId="0" applyFont="1" applyFill="1" applyBorder="1" applyAlignment="1">
      <alignment horizontal="center" vertical="top"/>
    </xf>
    <xf numFmtId="0" fontId="11" fillId="2" borderId="1" xfId="0" applyFont="1" applyFill="1" applyBorder="1" applyAlignment="1">
      <alignment horizontal="left" vertical="top" wrapText="1"/>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7" xfId="0" applyFont="1" applyFill="1" applyBorder="1" applyAlignment="1">
      <alignment horizontal="center" vertical="top"/>
    </xf>
    <xf numFmtId="0" fontId="11" fillId="2" borderId="8" xfId="0" applyFont="1" applyFill="1" applyBorder="1" applyAlignment="1">
      <alignment horizontal="center" vertical="top"/>
    </xf>
    <xf numFmtId="0" fontId="16" fillId="2" borderId="0" xfId="0" applyFont="1" applyFill="1" applyAlignment="1">
      <alignment horizontal="center" wrapText="1"/>
    </xf>
    <xf numFmtId="0" fontId="11" fillId="2" borderId="5"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49" fontId="11" fillId="2" borderId="6" xfId="0" applyNumberFormat="1" applyFont="1" applyFill="1" applyBorder="1" applyAlignment="1">
      <alignment horizontal="center" vertical="top" wrapText="1"/>
    </xf>
    <xf numFmtId="49" fontId="11" fillId="2" borderId="10" xfId="0" applyNumberFormat="1" applyFont="1" applyFill="1" applyBorder="1" applyAlignment="1">
      <alignment horizontal="center" vertical="top" wrapText="1"/>
    </xf>
    <xf numFmtId="164" fontId="13" fillId="2" borderId="6" xfId="0" applyNumberFormat="1" applyFont="1" applyFill="1" applyBorder="1" applyAlignment="1">
      <alignment vertical="top" wrapText="1"/>
    </xf>
    <xf numFmtId="164" fontId="13" fillId="2" borderId="9" xfId="0" applyNumberFormat="1" applyFont="1" applyFill="1" applyBorder="1" applyAlignment="1">
      <alignment vertical="top" wrapText="1"/>
    </xf>
    <xf numFmtId="164" fontId="13" fillId="2" borderId="6" xfId="0" applyNumberFormat="1" applyFont="1" applyFill="1" applyBorder="1" applyAlignment="1">
      <alignment horizontal="left" vertical="top" wrapText="1"/>
    </xf>
    <xf numFmtId="164" fontId="13" fillId="2" borderId="9" xfId="0" applyNumberFormat="1" applyFont="1" applyFill="1" applyBorder="1" applyAlignment="1">
      <alignment horizontal="left" vertical="top" wrapText="1"/>
    </xf>
    <xf numFmtId="0" fontId="11" fillId="2" borderId="1" xfId="0" applyFont="1" applyFill="1" applyBorder="1" applyAlignment="1">
      <alignment horizontal="center" vertical="top" wrapText="1"/>
    </xf>
    <xf numFmtId="0" fontId="13" fillId="2" borderId="6" xfId="0" applyFont="1" applyFill="1" applyBorder="1" applyAlignment="1">
      <alignment vertical="top" wrapText="1"/>
    </xf>
    <xf numFmtId="0" fontId="13" fillId="2" borderId="10" xfId="0" applyFont="1" applyFill="1" applyBorder="1" applyAlignment="1">
      <alignment vertical="top" wrapText="1"/>
    </xf>
    <xf numFmtId="0" fontId="13" fillId="2" borderId="9" xfId="0" applyFont="1" applyFill="1" applyBorder="1" applyAlignment="1">
      <alignment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3" fillId="2" borderId="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1" fillId="2" borderId="1" xfId="0" applyFont="1" applyFill="1" applyBorder="1" applyAlignment="1">
      <alignment vertical="top"/>
    </xf>
    <xf numFmtId="0" fontId="11" fillId="2" borderId="2" xfId="0" applyFont="1" applyFill="1" applyBorder="1" applyAlignment="1">
      <alignment horizontal="left" vertical="top"/>
    </xf>
  </cellXfs>
  <cellStyles count="8">
    <cellStyle name="Обычный" xfId="0" builtinId="0"/>
    <cellStyle name="Обычный 2" xfId="1"/>
    <cellStyle name="Обычный 2 3" xfId="7"/>
    <cellStyle name="Обычный 3" xfId="2"/>
    <cellStyle name="Обычный 4" xfId="6"/>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x14ac:dyDescent="0.3"/>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x14ac:dyDescent="0.3">
      <c r="C1" s="1" t="s">
        <v>0</v>
      </c>
    </row>
    <row r="2" spans="1:13" ht="114" customHeight="1" x14ac:dyDescent="0.3">
      <c r="C2" s="4" t="s">
        <v>36</v>
      </c>
      <c r="F2" s="157"/>
      <c r="G2" s="157"/>
      <c r="H2" s="157"/>
      <c r="I2" s="2"/>
      <c r="J2" s="2"/>
      <c r="K2" s="2"/>
      <c r="L2" s="15"/>
      <c r="M2" s="15"/>
    </row>
    <row r="3" spans="1:13" ht="24" customHeight="1" x14ac:dyDescent="0.3">
      <c r="C3" s="4" t="s">
        <v>39</v>
      </c>
      <c r="E3" s="17"/>
      <c r="F3" s="158"/>
      <c r="G3" s="158"/>
      <c r="H3" s="158"/>
      <c r="J3" s="15"/>
      <c r="K3" s="15"/>
      <c r="L3" s="15"/>
      <c r="M3" s="15"/>
    </row>
    <row r="4" spans="1:13" ht="30" customHeight="1" x14ac:dyDescent="0.3">
      <c r="C4" s="4"/>
      <c r="E4" s="17"/>
      <c r="F4" s="16"/>
      <c r="G4" s="16"/>
      <c r="H4" s="16"/>
      <c r="J4" s="15"/>
      <c r="K4" s="15"/>
      <c r="L4" s="15"/>
      <c r="M4" s="15"/>
    </row>
    <row r="5" spans="1:13" ht="17.25" customHeight="1" x14ac:dyDescent="0.3">
      <c r="A5" s="154" t="s">
        <v>6</v>
      </c>
      <c r="B5" s="154"/>
      <c r="C5" s="154"/>
      <c r="F5" s="159"/>
      <c r="G5" s="159"/>
      <c r="H5" s="159"/>
      <c r="I5" s="159"/>
      <c r="J5" s="159"/>
      <c r="K5" s="159"/>
      <c r="L5" s="159"/>
      <c r="M5" s="159"/>
    </row>
    <row r="6" spans="1:13" ht="17.25" customHeight="1" x14ac:dyDescent="0.3">
      <c r="A6" s="154" t="s">
        <v>15</v>
      </c>
      <c r="B6" s="154"/>
      <c r="C6" s="154"/>
    </row>
    <row r="7" spans="1:13" ht="17.25" customHeight="1" x14ac:dyDescent="0.3">
      <c r="A7" s="154" t="s">
        <v>13</v>
      </c>
      <c r="B7" s="154"/>
      <c r="C7" s="154"/>
    </row>
    <row r="8" spans="1:13" ht="22.5" customHeight="1" x14ac:dyDescent="0.3"/>
    <row r="9" spans="1:13" ht="37.5" customHeight="1" x14ac:dyDescent="0.3">
      <c r="A9" s="155" t="s">
        <v>5</v>
      </c>
      <c r="B9" s="162" t="s">
        <v>7</v>
      </c>
      <c r="C9" s="163"/>
    </row>
    <row r="10" spans="1:13" ht="37.5" customHeight="1" x14ac:dyDescent="0.3">
      <c r="A10" s="156"/>
      <c r="B10" s="151" t="s">
        <v>8</v>
      </c>
      <c r="C10" s="152"/>
    </row>
    <row r="11" spans="1:13" x14ac:dyDescent="0.3">
      <c r="A11" s="7">
        <v>1</v>
      </c>
      <c r="B11" s="160">
        <v>2</v>
      </c>
      <c r="C11" s="161"/>
    </row>
    <row r="12" spans="1:13" ht="49.5" customHeight="1" x14ac:dyDescent="0.3">
      <c r="A12" s="20" t="s">
        <v>25</v>
      </c>
      <c r="B12" s="153" t="s">
        <v>9</v>
      </c>
      <c r="C12" s="153"/>
    </row>
    <row r="13" spans="1:13" ht="49.5" customHeight="1" x14ac:dyDescent="0.3">
      <c r="A13" s="20" t="s">
        <v>26</v>
      </c>
      <c r="B13" s="153" t="s">
        <v>12</v>
      </c>
      <c r="C13" s="153"/>
    </row>
    <row r="14" spans="1:13" ht="49.5" customHeight="1" x14ac:dyDescent="0.3">
      <c r="A14" s="20" t="s">
        <v>27</v>
      </c>
      <c r="B14" s="153" t="s">
        <v>10</v>
      </c>
      <c r="C14" s="153"/>
    </row>
    <row r="15" spans="1:13" ht="49.5" customHeight="1" x14ac:dyDescent="0.3">
      <c r="A15" s="20" t="s">
        <v>28</v>
      </c>
      <c r="B15" s="153" t="s">
        <v>18</v>
      </c>
      <c r="C15" s="153"/>
    </row>
    <row r="16" spans="1:13" ht="49.5" customHeight="1" x14ac:dyDescent="0.3">
      <c r="A16" s="20" t="s">
        <v>29</v>
      </c>
      <c r="B16" s="153" t="s">
        <v>17</v>
      </c>
      <c r="C16" s="153"/>
    </row>
    <row r="17" spans="1:11" ht="49.5" customHeight="1" x14ac:dyDescent="0.3">
      <c r="A17" s="20" t="s">
        <v>30</v>
      </c>
      <c r="B17" s="150" t="s">
        <v>38</v>
      </c>
      <c r="C17" s="150"/>
    </row>
    <row r="18" spans="1:11" ht="55.5" customHeight="1" x14ac:dyDescent="0.3">
      <c r="A18" s="20" t="s">
        <v>31</v>
      </c>
      <c r="B18" s="150" t="s">
        <v>37</v>
      </c>
      <c r="C18" s="150"/>
    </row>
    <row r="19" spans="1:11" ht="57" customHeight="1" x14ac:dyDescent="0.3">
      <c r="A19" s="20" t="s">
        <v>32</v>
      </c>
      <c r="B19" s="153" t="s">
        <v>11</v>
      </c>
      <c r="C19" s="153"/>
    </row>
    <row r="20" spans="1:11" ht="41.25" customHeight="1" x14ac:dyDescent="0.3">
      <c r="A20" s="20" t="s">
        <v>33</v>
      </c>
      <c r="B20" s="150" t="s">
        <v>19</v>
      </c>
      <c r="C20" s="150"/>
    </row>
    <row r="21" spans="1:11" ht="41.25" customHeight="1" x14ac:dyDescent="0.3">
      <c r="A21" s="20" t="s">
        <v>34</v>
      </c>
      <c r="B21" s="150" t="s">
        <v>20</v>
      </c>
      <c r="C21" s="150"/>
    </row>
    <row r="22" spans="1:11" ht="41.25" customHeight="1" x14ac:dyDescent="0.3">
      <c r="A22" s="20" t="s">
        <v>35</v>
      </c>
      <c r="B22" s="150" t="s">
        <v>21</v>
      </c>
      <c r="C22" s="150"/>
    </row>
    <row r="23" spans="1:11" ht="14.25" customHeight="1" x14ac:dyDescent="0.3">
      <c r="A23" s="19"/>
      <c r="B23" s="11"/>
      <c r="C23" s="11"/>
    </row>
    <row r="24" spans="1:11" ht="14.25" customHeight="1" x14ac:dyDescent="0.3">
      <c r="A24" s="19"/>
      <c r="B24" s="11"/>
      <c r="C24" s="11"/>
    </row>
    <row r="25" spans="1:11" ht="14.25" customHeight="1" x14ac:dyDescent="0.3">
      <c r="A25" s="19"/>
      <c r="B25" s="11"/>
      <c r="C25" s="11"/>
    </row>
    <row r="26" spans="1:11" ht="14.25" customHeight="1" x14ac:dyDescent="0.3"/>
    <row r="27" spans="1:11" ht="22.5" customHeight="1" x14ac:dyDescent="0.3">
      <c r="A27" s="8" t="s">
        <v>22</v>
      </c>
      <c r="B27" s="10"/>
      <c r="C27" s="9" t="s">
        <v>23</v>
      </c>
      <c r="D27" s="10"/>
      <c r="E27" s="12"/>
      <c r="F27" s="10"/>
      <c r="G27" s="13"/>
      <c r="H27" s="13"/>
      <c r="I27" s="13"/>
      <c r="J27" s="14"/>
      <c r="K27" s="13"/>
    </row>
    <row r="28" spans="1:11" ht="20.25" customHeight="1" x14ac:dyDescent="0.3">
      <c r="A28" s="18" t="s">
        <v>24</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80"/>
  <sheetViews>
    <sheetView tabSelected="1" view="pageBreakPreview" zoomScale="30" zoomScaleNormal="100" zoomScaleSheetLayoutView="30" workbookViewId="0">
      <selection activeCell="B81" sqref="B81"/>
    </sheetView>
  </sheetViews>
  <sheetFormatPr defaultColWidth="9.140625" defaultRowHeight="75" customHeight="1" x14ac:dyDescent="0.4"/>
  <cols>
    <col min="1" max="1" width="8.42578125" style="30" customWidth="1"/>
    <col min="2" max="2" width="38.85546875" style="8" customWidth="1"/>
    <col min="3" max="3" width="67.5703125" style="23" customWidth="1"/>
    <col min="4" max="4" width="23.28515625" style="31" hidden="1" customWidth="1"/>
    <col min="5" max="5" width="23.28515625" style="32" hidden="1" customWidth="1"/>
    <col min="6" max="6" width="25.85546875" style="43" hidden="1" customWidth="1"/>
    <col min="7" max="9" width="23.28515625" style="28" hidden="1" customWidth="1"/>
    <col min="10" max="10" width="25.7109375" style="28" customWidth="1"/>
    <col min="11" max="11" width="21" style="28" customWidth="1"/>
    <col min="12" max="13" width="22.140625" style="28" customWidth="1"/>
    <col min="14" max="14" width="27.85546875" style="28" customWidth="1"/>
    <col min="15" max="15" width="21.28515625" style="28" customWidth="1"/>
    <col min="16" max="16" width="109" style="28" customWidth="1"/>
    <col min="17" max="17" width="60" style="8" customWidth="1"/>
    <col min="18" max="18" width="29.7109375" style="8" customWidth="1"/>
    <col min="19" max="19" width="11.140625" style="8" bestFit="1" customWidth="1"/>
    <col min="20" max="16384" width="9.140625" style="8"/>
  </cols>
  <sheetData>
    <row r="1" spans="1:19" ht="27.75" x14ac:dyDescent="0.4">
      <c r="P1" s="59" t="s">
        <v>171</v>
      </c>
    </row>
    <row r="2" spans="1:19" ht="157.5" x14ac:dyDescent="0.4">
      <c r="F2" s="42"/>
      <c r="G2" s="27"/>
      <c r="H2" s="27"/>
      <c r="I2" s="27"/>
      <c r="J2" s="27"/>
      <c r="K2" s="27"/>
      <c r="L2" s="27"/>
      <c r="M2" s="27"/>
      <c r="N2" s="27"/>
      <c r="O2" s="27"/>
      <c r="P2" s="58" t="s">
        <v>149</v>
      </c>
    </row>
    <row r="3" spans="1:19" ht="27.75" x14ac:dyDescent="0.4">
      <c r="F3" s="42"/>
      <c r="G3" s="27"/>
      <c r="H3" s="27"/>
      <c r="I3" s="27"/>
      <c r="J3" s="27"/>
      <c r="K3" s="27"/>
      <c r="L3" s="27"/>
      <c r="M3" s="27"/>
      <c r="N3" s="27"/>
      <c r="O3" s="27"/>
      <c r="P3" s="22"/>
    </row>
    <row r="4" spans="1:19" ht="27.75" x14ac:dyDescent="0.4">
      <c r="P4" s="21" t="s">
        <v>102</v>
      </c>
    </row>
    <row r="5" spans="1:19" ht="46.5" customHeight="1" x14ac:dyDescent="0.4"/>
    <row r="6" spans="1:19" ht="18.75" x14ac:dyDescent="0.3">
      <c r="A6" s="167" t="s">
        <v>152</v>
      </c>
      <c r="B6" s="167"/>
      <c r="C6" s="167"/>
      <c r="D6" s="167"/>
      <c r="E6" s="167"/>
      <c r="F6" s="167"/>
      <c r="G6" s="167"/>
      <c r="H6" s="167"/>
      <c r="I6" s="167"/>
      <c r="J6" s="167"/>
      <c r="K6" s="167"/>
      <c r="L6" s="167"/>
      <c r="M6" s="167"/>
      <c r="N6" s="167"/>
      <c r="O6" s="167"/>
      <c r="P6" s="167"/>
    </row>
    <row r="7" spans="1:19" ht="67.5" customHeight="1" x14ac:dyDescent="0.3">
      <c r="A7" s="167"/>
      <c r="B7" s="167"/>
      <c r="C7" s="167"/>
      <c r="D7" s="167"/>
      <c r="E7" s="167"/>
      <c r="F7" s="167"/>
      <c r="G7" s="167"/>
      <c r="H7" s="167"/>
      <c r="I7" s="167"/>
      <c r="J7" s="167"/>
      <c r="K7" s="167"/>
      <c r="L7" s="167"/>
      <c r="M7" s="167"/>
      <c r="N7" s="167"/>
      <c r="O7" s="167"/>
      <c r="P7" s="167"/>
    </row>
    <row r="8" spans="1:19" ht="27" x14ac:dyDescent="0.35">
      <c r="A8" s="147"/>
      <c r="B8" s="147"/>
      <c r="C8" s="147"/>
      <c r="D8" s="147"/>
      <c r="E8" s="147"/>
      <c r="F8" s="147"/>
      <c r="G8" s="147"/>
      <c r="H8" s="147"/>
      <c r="I8" s="147"/>
      <c r="J8" s="147"/>
      <c r="K8" s="147"/>
      <c r="L8" s="147"/>
      <c r="M8" s="147"/>
      <c r="N8" s="147"/>
      <c r="O8" s="147"/>
      <c r="P8" s="147"/>
    </row>
    <row r="9" spans="1:19" ht="34.5" x14ac:dyDescent="0.3">
      <c r="A9" s="37"/>
      <c r="B9" s="37"/>
      <c r="C9" s="37"/>
      <c r="D9" s="37"/>
      <c r="E9" s="37"/>
      <c r="F9" s="44"/>
      <c r="G9" s="37"/>
      <c r="H9" s="37"/>
      <c r="I9" s="37"/>
      <c r="J9" s="48" t="s">
        <v>76</v>
      </c>
      <c r="K9" s="49" t="s">
        <v>77</v>
      </c>
      <c r="L9" s="50" t="s">
        <v>100</v>
      </c>
      <c r="M9" s="48"/>
      <c r="N9" s="48"/>
      <c r="O9" s="37"/>
      <c r="P9" s="37"/>
    </row>
    <row r="10" spans="1:19" ht="34.5" x14ac:dyDescent="0.3">
      <c r="A10" s="37"/>
      <c r="B10" s="37"/>
      <c r="C10" s="37"/>
      <c r="D10" s="37"/>
      <c r="E10" s="37"/>
      <c r="F10" s="44"/>
      <c r="G10" s="37"/>
      <c r="H10" s="37"/>
      <c r="I10" s="37"/>
      <c r="J10" s="51"/>
      <c r="K10" s="52" t="s">
        <v>78</v>
      </c>
      <c r="L10" s="48" t="s">
        <v>79</v>
      </c>
      <c r="M10" s="48"/>
      <c r="N10" s="48"/>
      <c r="O10" s="37"/>
      <c r="P10" s="37"/>
    </row>
    <row r="11" spans="1:19" ht="34.5" x14ac:dyDescent="0.3">
      <c r="A11" s="37"/>
      <c r="B11" s="37"/>
      <c r="C11" s="37"/>
      <c r="D11" s="37"/>
      <c r="E11" s="37"/>
      <c r="F11" s="44"/>
      <c r="G11" s="37"/>
      <c r="H11" s="37"/>
      <c r="I11" s="37"/>
      <c r="J11" s="48" t="s">
        <v>80</v>
      </c>
      <c r="K11" s="49" t="s">
        <v>81</v>
      </c>
      <c r="L11" s="50" t="s">
        <v>100</v>
      </c>
      <c r="M11" s="48"/>
      <c r="N11" s="48"/>
      <c r="O11" s="37"/>
      <c r="P11" s="37"/>
    </row>
    <row r="12" spans="1:19" ht="34.5" x14ac:dyDescent="0.3">
      <c r="A12" s="37"/>
      <c r="B12" s="37"/>
      <c r="C12" s="37"/>
      <c r="D12" s="37"/>
      <c r="E12" s="37"/>
      <c r="F12" s="44"/>
      <c r="G12" s="37"/>
      <c r="H12" s="37"/>
      <c r="I12" s="37"/>
      <c r="J12" s="51"/>
      <c r="K12" s="52" t="s">
        <v>82</v>
      </c>
      <c r="L12" s="48" t="s">
        <v>83</v>
      </c>
      <c r="M12" s="48"/>
      <c r="N12" s="48"/>
      <c r="O12" s="37"/>
      <c r="P12" s="37"/>
    </row>
    <row r="13" spans="1:19" ht="34.5" x14ac:dyDescent="0.3">
      <c r="A13" s="37"/>
      <c r="B13" s="37"/>
      <c r="C13" s="37"/>
      <c r="D13" s="37"/>
      <c r="E13" s="37"/>
      <c r="F13" s="44"/>
      <c r="G13" s="37"/>
      <c r="H13" s="37"/>
      <c r="I13" s="37"/>
      <c r="J13" s="48" t="s">
        <v>84</v>
      </c>
      <c r="K13" s="49" t="s">
        <v>85</v>
      </c>
      <c r="L13" s="168" t="s">
        <v>150</v>
      </c>
      <c r="M13" s="168"/>
      <c r="N13" s="168"/>
      <c r="O13" s="168"/>
      <c r="P13" s="168"/>
      <c r="Q13" s="53"/>
      <c r="R13" s="10"/>
      <c r="S13" s="10"/>
    </row>
    <row r="14" spans="1:19" ht="34.5" x14ac:dyDescent="0.3">
      <c r="A14" s="37"/>
      <c r="B14" s="37"/>
      <c r="C14" s="37"/>
      <c r="D14" s="37"/>
      <c r="E14" s="37"/>
      <c r="F14" s="44"/>
      <c r="G14" s="37"/>
      <c r="H14" s="37"/>
      <c r="I14" s="37"/>
      <c r="J14" s="48"/>
      <c r="K14" s="52"/>
      <c r="L14" s="50" t="s">
        <v>151</v>
      </c>
      <c r="M14" s="48"/>
      <c r="N14" s="48"/>
      <c r="O14" s="48"/>
      <c r="P14" s="54"/>
      <c r="Q14" s="48"/>
      <c r="R14" s="10"/>
      <c r="S14" s="10"/>
    </row>
    <row r="15" spans="1:19" ht="34.5" x14ac:dyDescent="0.3">
      <c r="A15" s="37"/>
      <c r="B15" s="37"/>
      <c r="C15" s="37"/>
      <c r="D15" s="37"/>
      <c r="E15" s="37"/>
      <c r="F15" s="44"/>
      <c r="G15" s="37"/>
      <c r="H15" s="37"/>
      <c r="I15" s="37"/>
      <c r="J15" s="48" t="s">
        <v>86</v>
      </c>
      <c r="K15" s="48" t="s">
        <v>87</v>
      </c>
      <c r="L15" s="48"/>
      <c r="M15" s="48"/>
      <c r="N15" s="48"/>
      <c r="O15" s="48"/>
      <c r="P15" s="54"/>
      <c r="Q15" s="48"/>
      <c r="R15" s="10"/>
      <c r="S15" s="10"/>
    </row>
    <row r="16" spans="1:19" ht="34.5" x14ac:dyDescent="0.3">
      <c r="A16" s="37"/>
      <c r="B16" s="37"/>
      <c r="C16" s="37"/>
      <c r="D16" s="37"/>
      <c r="E16" s="37"/>
      <c r="F16" s="44"/>
      <c r="G16" s="37"/>
      <c r="H16" s="37"/>
      <c r="I16" s="37"/>
      <c r="J16" s="48"/>
      <c r="K16" s="52"/>
      <c r="L16" s="50"/>
      <c r="M16" s="48"/>
      <c r="N16" s="48"/>
      <c r="O16" s="48"/>
      <c r="P16" s="54"/>
      <c r="Q16" s="48"/>
      <c r="R16" s="10"/>
      <c r="S16" s="10"/>
    </row>
    <row r="17" spans="1:27" ht="27.75" x14ac:dyDescent="0.4">
      <c r="G17" s="28" t="s">
        <v>16</v>
      </c>
    </row>
    <row r="18" spans="1:27" ht="25.5" x14ac:dyDescent="0.35">
      <c r="A18" s="169" t="s">
        <v>1</v>
      </c>
      <c r="B18" s="169" t="s">
        <v>2</v>
      </c>
      <c r="C18" s="169" t="s">
        <v>3</v>
      </c>
      <c r="D18" s="169" t="s">
        <v>88</v>
      </c>
      <c r="E18" s="169" t="s">
        <v>40</v>
      </c>
      <c r="F18" s="170" t="s">
        <v>4</v>
      </c>
      <c r="G18" s="171" t="s">
        <v>14</v>
      </c>
      <c r="H18" s="172"/>
      <c r="I18" s="173"/>
      <c r="J18" s="174" t="s">
        <v>89</v>
      </c>
      <c r="K18" s="175"/>
      <c r="L18" s="176"/>
      <c r="M18" s="174" t="s">
        <v>90</v>
      </c>
      <c r="N18" s="175"/>
      <c r="O18" s="176"/>
      <c r="P18" s="177" t="s">
        <v>101</v>
      </c>
    </row>
    <row r="19" spans="1:27" ht="25.5" x14ac:dyDescent="0.35">
      <c r="A19" s="169"/>
      <c r="B19" s="169"/>
      <c r="C19" s="169"/>
      <c r="D19" s="169"/>
      <c r="E19" s="169"/>
      <c r="F19" s="170"/>
      <c r="G19" s="169" t="s">
        <v>46</v>
      </c>
      <c r="H19" s="182"/>
      <c r="I19" s="182"/>
      <c r="J19" s="180" t="s">
        <v>47</v>
      </c>
      <c r="K19" s="180" t="s">
        <v>91</v>
      </c>
      <c r="L19" s="180" t="s">
        <v>92</v>
      </c>
      <c r="M19" s="180" t="s">
        <v>47</v>
      </c>
      <c r="N19" s="180" t="s">
        <v>91</v>
      </c>
      <c r="O19" s="180" t="s">
        <v>92</v>
      </c>
      <c r="P19" s="178"/>
    </row>
    <row r="20" spans="1:27" s="34" customFormat="1" ht="51" x14ac:dyDescent="0.2">
      <c r="A20" s="169"/>
      <c r="B20" s="169"/>
      <c r="C20" s="169"/>
      <c r="D20" s="169"/>
      <c r="E20" s="169"/>
      <c r="F20" s="170"/>
      <c r="G20" s="169"/>
      <c r="H20" s="146" t="s">
        <v>93</v>
      </c>
      <c r="I20" s="146" t="s">
        <v>41</v>
      </c>
      <c r="J20" s="181"/>
      <c r="K20" s="181"/>
      <c r="L20" s="181"/>
      <c r="M20" s="181"/>
      <c r="N20" s="181"/>
      <c r="O20" s="181"/>
      <c r="P20" s="179"/>
    </row>
    <row r="21" spans="1:27" s="34" customFormat="1" ht="25.5" x14ac:dyDescent="0.2">
      <c r="A21" s="146">
        <v>1</v>
      </c>
      <c r="B21" s="146">
        <v>2</v>
      </c>
      <c r="C21" s="146">
        <v>3</v>
      </c>
      <c r="D21" s="146">
        <v>4</v>
      </c>
      <c r="E21" s="146">
        <v>6</v>
      </c>
      <c r="F21" s="138">
        <v>7</v>
      </c>
      <c r="G21" s="146">
        <v>8</v>
      </c>
      <c r="H21" s="146">
        <v>10</v>
      </c>
      <c r="I21" s="146">
        <v>11</v>
      </c>
      <c r="J21" s="146">
        <v>4</v>
      </c>
      <c r="K21" s="146">
        <v>5</v>
      </c>
      <c r="L21" s="146">
        <v>6</v>
      </c>
      <c r="M21" s="146">
        <v>7</v>
      </c>
      <c r="N21" s="146">
        <v>8</v>
      </c>
      <c r="O21" s="146">
        <v>9</v>
      </c>
      <c r="P21" s="146">
        <v>10</v>
      </c>
    </row>
    <row r="22" spans="1:27" s="34" customFormat="1" ht="25.5" x14ac:dyDescent="0.2">
      <c r="A22" s="170" t="s">
        <v>66</v>
      </c>
      <c r="B22" s="170"/>
      <c r="C22" s="170"/>
      <c r="D22" s="170"/>
      <c r="E22" s="170"/>
      <c r="F22" s="170"/>
      <c r="G22" s="170"/>
      <c r="H22" s="170"/>
      <c r="I22" s="170"/>
      <c r="J22" s="170"/>
      <c r="K22" s="170"/>
      <c r="L22" s="170"/>
      <c r="M22" s="170"/>
      <c r="N22" s="170"/>
      <c r="O22" s="170"/>
      <c r="P22" s="170"/>
    </row>
    <row r="23" spans="1:27" s="10" customFormat="1" ht="151.5" customHeight="1" x14ac:dyDescent="0.3">
      <c r="A23" s="166" t="s">
        <v>55</v>
      </c>
      <c r="B23" s="196" t="s">
        <v>49</v>
      </c>
      <c r="C23" s="68" t="s">
        <v>105</v>
      </c>
      <c r="D23" s="45" t="s">
        <v>94</v>
      </c>
      <c r="E23" s="45" t="s">
        <v>75</v>
      </c>
      <c r="F23" s="68" t="s">
        <v>73</v>
      </c>
      <c r="G23" s="25" t="e">
        <f>#REF!+#REF!</f>
        <v>#REF!</v>
      </c>
      <c r="H23" s="25" t="e">
        <f>#REF!+#REF!</f>
        <v>#REF!</v>
      </c>
      <c r="I23" s="25" t="e">
        <f>#REF!+#REF!</f>
        <v>#REF!</v>
      </c>
      <c r="J23" s="38">
        <f>K23+L23</f>
        <v>5307.1</v>
      </c>
      <c r="K23" s="38">
        <v>5307.1</v>
      </c>
      <c r="L23" s="38"/>
      <c r="M23" s="38">
        <f>N23+O23</f>
        <v>4094.4</v>
      </c>
      <c r="N23" s="38">
        <v>4094.4</v>
      </c>
      <c r="O23" s="38"/>
      <c r="P23" s="84" t="s">
        <v>172</v>
      </c>
    </row>
    <row r="24" spans="1:27" ht="102.75" customHeight="1" x14ac:dyDescent="0.3">
      <c r="A24" s="166"/>
      <c r="B24" s="196"/>
      <c r="C24" s="68" t="s">
        <v>106</v>
      </c>
      <c r="D24" s="45" t="s">
        <v>94</v>
      </c>
      <c r="E24" s="45" t="s">
        <v>75</v>
      </c>
      <c r="F24" s="68" t="s">
        <v>73</v>
      </c>
      <c r="G24" s="25" t="e">
        <f>#REF!+#REF!</f>
        <v>#REF!</v>
      </c>
      <c r="H24" s="25" t="e">
        <f>#REF!+#REF!</f>
        <v>#REF!</v>
      </c>
      <c r="I24" s="25" t="e">
        <f>#REF!+#REF!</f>
        <v>#REF!</v>
      </c>
      <c r="J24" s="38">
        <f t="shared" ref="J24:J40" si="0">K24+L24</f>
        <v>535.6</v>
      </c>
      <c r="K24" s="38">
        <v>535.6</v>
      </c>
      <c r="L24" s="38"/>
      <c r="M24" s="38">
        <f t="shared" ref="M24:M42" si="1">N24+O24</f>
        <v>535.6</v>
      </c>
      <c r="N24" s="38">
        <v>535.6</v>
      </c>
      <c r="O24" s="38"/>
      <c r="P24" s="85" t="s">
        <v>137</v>
      </c>
    </row>
    <row r="25" spans="1:27" ht="91.5" customHeight="1" x14ac:dyDescent="0.3">
      <c r="A25" s="166"/>
      <c r="B25" s="196"/>
      <c r="C25" s="68" t="s">
        <v>107</v>
      </c>
      <c r="D25" s="45" t="s">
        <v>94</v>
      </c>
      <c r="E25" s="45" t="s">
        <v>75</v>
      </c>
      <c r="F25" s="68" t="s">
        <v>73</v>
      </c>
      <c r="G25" s="29" t="e">
        <f>#REF!+#REF!</f>
        <v>#REF!</v>
      </c>
      <c r="H25" s="29" t="e">
        <f>#REF!+#REF!</f>
        <v>#REF!</v>
      </c>
      <c r="I25" s="29" t="e">
        <f>#REF!+#REF!</f>
        <v>#REF!</v>
      </c>
      <c r="J25" s="38">
        <f t="shared" si="0"/>
        <v>700</v>
      </c>
      <c r="K25" s="38">
        <v>700</v>
      </c>
      <c r="L25" s="38"/>
      <c r="M25" s="38">
        <f t="shared" si="1"/>
        <v>411.8</v>
      </c>
      <c r="N25" s="38">
        <v>411.8</v>
      </c>
      <c r="O25" s="38"/>
      <c r="P25" s="85" t="s">
        <v>131</v>
      </c>
    </row>
    <row r="26" spans="1:27" ht="118.5" customHeight="1" x14ac:dyDescent="0.45">
      <c r="A26" s="166"/>
      <c r="B26" s="196"/>
      <c r="C26" s="68" t="s">
        <v>108</v>
      </c>
      <c r="D26" s="45" t="s">
        <v>94</v>
      </c>
      <c r="E26" s="45" t="s">
        <v>75</v>
      </c>
      <c r="F26" s="68" t="s">
        <v>73</v>
      </c>
      <c r="G26" s="25" t="e">
        <f>#REF!+H26+I26</f>
        <v>#REF!</v>
      </c>
      <c r="H26" s="25" t="e">
        <f>#REF!+#REF!</f>
        <v>#REF!</v>
      </c>
      <c r="I26" s="25" t="e">
        <f>#REF!+#REF!</f>
        <v>#REF!</v>
      </c>
      <c r="J26" s="38">
        <f t="shared" si="0"/>
        <v>218.1</v>
      </c>
      <c r="K26" s="38">
        <v>218.1</v>
      </c>
      <c r="L26" s="38"/>
      <c r="M26" s="38"/>
      <c r="N26" s="38"/>
      <c r="O26" s="38"/>
      <c r="P26" s="85" t="s">
        <v>170</v>
      </c>
      <c r="Q26" s="82"/>
    </row>
    <row r="27" spans="1:27" ht="120.75" customHeight="1" x14ac:dyDescent="0.3">
      <c r="A27" s="166"/>
      <c r="B27" s="196"/>
      <c r="C27" s="68" t="s">
        <v>158</v>
      </c>
      <c r="D27" s="45" t="s">
        <v>94</v>
      </c>
      <c r="E27" s="45" t="s">
        <v>75</v>
      </c>
      <c r="F27" s="68" t="s">
        <v>73</v>
      </c>
      <c r="G27" s="25" t="e">
        <f>#REF!+H27+I27</f>
        <v>#REF!</v>
      </c>
      <c r="H27" s="25" t="e">
        <f>#REF!+#REF!</f>
        <v>#REF!</v>
      </c>
      <c r="I27" s="24" t="e">
        <f>#REF!+#REF!</f>
        <v>#REF!</v>
      </c>
      <c r="J27" s="38">
        <f t="shared" si="0"/>
        <v>42.5</v>
      </c>
      <c r="K27" s="38">
        <v>42.5</v>
      </c>
      <c r="L27" s="38"/>
      <c r="M27" s="38">
        <f t="shared" si="1"/>
        <v>12.6</v>
      </c>
      <c r="N27" s="38">
        <v>12.6</v>
      </c>
      <c r="O27" s="38"/>
      <c r="P27" s="141" t="s">
        <v>173</v>
      </c>
    </row>
    <row r="28" spans="1:27" s="34" customFormat="1" ht="162" customHeight="1" x14ac:dyDescent="0.2">
      <c r="A28" s="77" t="s">
        <v>57</v>
      </c>
      <c r="B28" s="164" t="s">
        <v>50</v>
      </c>
      <c r="C28" s="68" t="s">
        <v>109</v>
      </c>
      <c r="D28" s="45" t="s">
        <v>94</v>
      </c>
      <c r="E28" s="45" t="s">
        <v>75</v>
      </c>
      <c r="F28" s="68" t="s">
        <v>95</v>
      </c>
      <c r="G28" s="29" t="e">
        <f>#REF!+#REF!+#REF!+#REF!</f>
        <v>#REF!</v>
      </c>
      <c r="H28" s="29" t="e">
        <f>#REF!+#REF!+#REF!+#REF!</f>
        <v>#REF!</v>
      </c>
      <c r="I28" s="29" t="e">
        <f>#REF!+#REF!+#REF!+#REF!</f>
        <v>#REF!</v>
      </c>
      <c r="J28" s="38">
        <f>K28+L28</f>
        <v>42367.7</v>
      </c>
      <c r="K28" s="38">
        <v>42367.7</v>
      </c>
      <c r="L28" s="38"/>
      <c r="M28" s="38">
        <f>N28+O28</f>
        <v>34878.9</v>
      </c>
      <c r="N28" s="38">
        <v>34878.9</v>
      </c>
      <c r="O28" s="38"/>
      <c r="P28" s="84" t="s">
        <v>138</v>
      </c>
      <c r="Q28" s="73"/>
    </row>
    <row r="29" spans="1:27" s="35" customFormat="1" ht="90" customHeight="1" x14ac:dyDescent="0.2">
      <c r="A29" s="78"/>
      <c r="B29" s="191"/>
      <c r="C29" s="89" t="s">
        <v>110</v>
      </c>
      <c r="D29" s="45" t="s">
        <v>94</v>
      </c>
      <c r="E29" s="45" t="s">
        <v>75</v>
      </c>
      <c r="F29" s="68" t="s">
        <v>73</v>
      </c>
      <c r="G29" s="25" t="e">
        <f>SUM(#REF!)</f>
        <v>#REF!</v>
      </c>
      <c r="H29" s="25" t="e">
        <f>SUM(#REF!)</f>
        <v>#REF!</v>
      </c>
      <c r="I29" s="25" t="e">
        <f>SUM(#REF!)</f>
        <v>#REF!</v>
      </c>
      <c r="J29" s="38">
        <f>K29+L29</f>
        <v>318.7</v>
      </c>
      <c r="K29" s="38">
        <v>318.7</v>
      </c>
      <c r="L29" s="38"/>
      <c r="M29" s="38">
        <f>N29+O29</f>
        <v>318.5</v>
      </c>
      <c r="N29" s="38">
        <v>318.5</v>
      </c>
      <c r="O29" s="38"/>
      <c r="P29" s="39" t="s">
        <v>132</v>
      </c>
    </row>
    <row r="30" spans="1:27" s="34" customFormat="1" ht="136.5" customHeight="1" x14ac:dyDescent="0.2">
      <c r="A30" s="78"/>
      <c r="B30" s="191"/>
      <c r="C30" s="61" t="s">
        <v>111</v>
      </c>
      <c r="D30" s="45" t="s">
        <v>94</v>
      </c>
      <c r="E30" s="45" t="s">
        <v>75</v>
      </c>
      <c r="F30" s="68" t="s">
        <v>96</v>
      </c>
      <c r="G30" s="25" t="e">
        <f>SUM(#REF!)</f>
        <v>#REF!</v>
      </c>
      <c r="H30" s="25" t="e">
        <f>SUM(#REF!)</f>
        <v>#REF!</v>
      </c>
      <c r="I30" s="25" t="e">
        <f>SUM(#REF!)</f>
        <v>#REF!</v>
      </c>
      <c r="J30" s="38">
        <f>K30+L30</f>
        <v>201.7</v>
      </c>
      <c r="K30" s="38">
        <v>201.7</v>
      </c>
      <c r="L30" s="38"/>
      <c r="M30" s="38">
        <f>N30+O30</f>
        <v>169.6</v>
      </c>
      <c r="N30" s="38">
        <v>169.6</v>
      </c>
      <c r="O30" s="38"/>
      <c r="P30" s="39" t="s">
        <v>135</v>
      </c>
    </row>
    <row r="31" spans="1:27" ht="183.75" x14ac:dyDescent="0.3">
      <c r="A31" s="78"/>
      <c r="B31" s="191"/>
      <c r="C31" s="68" t="s">
        <v>112</v>
      </c>
      <c r="D31" s="45" t="s">
        <v>94</v>
      </c>
      <c r="E31" s="45" t="s">
        <v>75</v>
      </c>
      <c r="F31" s="68" t="s">
        <v>73</v>
      </c>
      <c r="G31" s="25" t="e">
        <f>#REF!+H31+I31</f>
        <v>#REF!</v>
      </c>
      <c r="H31" s="24">
        <v>300</v>
      </c>
      <c r="I31" s="24">
        <v>317.3</v>
      </c>
      <c r="J31" s="38">
        <f t="shared" si="0"/>
        <v>2124</v>
      </c>
      <c r="K31" s="38">
        <v>2124</v>
      </c>
      <c r="L31" s="38"/>
      <c r="M31" s="38">
        <f t="shared" si="1"/>
        <v>1713</v>
      </c>
      <c r="N31" s="38">
        <v>1713</v>
      </c>
      <c r="O31" s="38"/>
      <c r="P31" s="39" t="s">
        <v>169</v>
      </c>
    </row>
    <row r="32" spans="1:27" ht="239.25" customHeight="1" x14ac:dyDescent="0.3">
      <c r="A32" s="78"/>
      <c r="B32" s="191"/>
      <c r="C32" s="68" t="s">
        <v>113</v>
      </c>
      <c r="D32" s="45" t="s">
        <v>94</v>
      </c>
      <c r="E32" s="69" t="s">
        <v>75</v>
      </c>
      <c r="F32" s="68" t="s">
        <v>73</v>
      </c>
      <c r="G32" s="25" t="e">
        <f>#REF!+H32+I32</f>
        <v>#REF!</v>
      </c>
      <c r="H32" s="24">
        <v>300</v>
      </c>
      <c r="I32" s="24"/>
      <c r="J32" s="38">
        <f t="shared" si="0"/>
        <v>2188.9</v>
      </c>
      <c r="K32" s="38">
        <v>2188.9</v>
      </c>
      <c r="L32" s="38"/>
      <c r="M32" s="38">
        <f t="shared" si="1"/>
        <v>2182.6999999999998</v>
      </c>
      <c r="N32" s="38">
        <f>2174.2+8.5</f>
        <v>2182.6999999999998</v>
      </c>
      <c r="O32" s="38"/>
      <c r="P32" s="46" t="s">
        <v>174</v>
      </c>
      <c r="Q32" s="56"/>
      <c r="R32" s="56"/>
      <c r="S32" s="56"/>
      <c r="T32" s="56"/>
      <c r="U32" s="56"/>
      <c r="V32" s="56"/>
      <c r="W32" s="56"/>
      <c r="X32" s="56"/>
      <c r="Y32" s="56"/>
      <c r="Z32" s="76"/>
      <c r="AA32" s="76"/>
    </row>
    <row r="33" spans="1:19" s="34" customFormat="1" ht="131.25" x14ac:dyDescent="0.2">
      <c r="A33" s="78"/>
      <c r="B33" s="191"/>
      <c r="C33" s="62" t="s">
        <v>114</v>
      </c>
      <c r="D33" s="45" t="s">
        <v>94</v>
      </c>
      <c r="E33" s="45" t="s">
        <v>75</v>
      </c>
      <c r="F33" s="68" t="s">
        <v>73</v>
      </c>
      <c r="G33" s="25" t="e">
        <f>SUM(#REF!)</f>
        <v>#REF!</v>
      </c>
      <c r="H33" s="25" t="e">
        <f>SUM(#REF!)</f>
        <v>#REF!</v>
      </c>
      <c r="I33" s="25" t="e">
        <f>SUM(#REF!)</f>
        <v>#REF!</v>
      </c>
      <c r="J33" s="38">
        <f t="shared" si="0"/>
        <v>4107.6000000000004</v>
      </c>
      <c r="K33" s="38">
        <v>4107.6000000000004</v>
      </c>
      <c r="L33" s="38"/>
      <c r="M33" s="38">
        <f t="shared" si="1"/>
        <v>3485.9</v>
      </c>
      <c r="N33" s="38">
        <v>3485.9</v>
      </c>
      <c r="O33" s="38"/>
      <c r="P33" s="39" t="s">
        <v>154</v>
      </c>
    </row>
    <row r="34" spans="1:19" ht="123.75" customHeight="1" x14ac:dyDescent="0.45">
      <c r="A34" s="78"/>
      <c r="B34" s="191"/>
      <c r="C34" s="45" t="s">
        <v>133</v>
      </c>
      <c r="D34" s="45" t="s">
        <v>94</v>
      </c>
      <c r="E34" s="45" t="s">
        <v>75</v>
      </c>
      <c r="F34" s="68" t="s">
        <v>73</v>
      </c>
      <c r="G34" s="25" t="e">
        <f>#REF!+H34+I34</f>
        <v>#REF!</v>
      </c>
      <c r="H34" s="24">
        <v>2000</v>
      </c>
      <c r="I34" s="63">
        <v>2134</v>
      </c>
      <c r="J34" s="38">
        <f t="shared" si="0"/>
        <v>1200</v>
      </c>
      <c r="K34" s="38">
        <v>1200</v>
      </c>
      <c r="L34" s="38"/>
      <c r="M34" s="38">
        <f>N34+O34</f>
        <v>1194.8</v>
      </c>
      <c r="N34" s="38">
        <v>1194.8</v>
      </c>
      <c r="O34" s="38"/>
      <c r="P34" s="39" t="s">
        <v>161</v>
      </c>
      <c r="Q34" s="74"/>
    </row>
    <row r="35" spans="1:19" ht="116.25" customHeight="1" x14ac:dyDescent="0.3">
      <c r="A35" s="78"/>
      <c r="B35" s="191"/>
      <c r="C35" s="45" t="s">
        <v>115</v>
      </c>
      <c r="D35" s="45" t="s">
        <v>94</v>
      </c>
      <c r="E35" s="45" t="s">
        <v>75</v>
      </c>
      <c r="F35" s="68" t="s">
        <v>73</v>
      </c>
      <c r="G35" s="25" t="e">
        <f>#REF!+H35+I35</f>
        <v>#REF!</v>
      </c>
      <c r="H35" s="24">
        <v>0</v>
      </c>
      <c r="I35" s="63">
        <v>0</v>
      </c>
      <c r="J35" s="38">
        <f t="shared" si="0"/>
        <v>653.29999999999995</v>
      </c>
      <c r="K35" s="38">
        <v>653.29999999999995</v>
      </c>
      <c r="L35" s="38"/>
      <c r="M35" s="38">
        <f t="shared" si="1"/>
        <v>653.29999999999995</v>
      </c>
      <c r="N35" s="38">
        <v>653.29999999999995</v>
      </c>
      <c r="O35" s="38"/>
      <c r="P35" s="148" t="s">
        <v>160</v>
      </c>
    </row>
    <row r="36" spans="1:19" ht="244.5" customHeight="1" x14ac:dyDescent="0.3">
      <c r="A36" s="78"/>
      <c r="B36" s="191"/>
      <c r="C36" s="61" t="s">
        <v>116</v>
      </c>
      <c r="D36" s="45" t="s">
        <v>94</v>
      </c>
      <c r="E36" s="45" t="s">
        <v>75</v>
      </c>
      <c r="F36" s="68" t="s">
        <v>73</v>
      </c>
      <c r="G36" s="25" t="e">
        <f>#REF!+H36+I36</f>
        <v>#REF!</v>
      </c>
      <c r="H36" s="24">
        <v>305.8</v>
      </c>
      <c r="I36" s="24"/>
      <c r="J36" s="38">
        <f t="shared" si="0"/>
        <v>1748.4</v>
      </c>
      <c r="K36" s="38">
        <v>1748.4</v>
      </c>
      <c r="L36" s="38"/>
      <c r="M36" s="38">
        <f t="shared" si="1"/>
        <v>1442.7</v>
      </c>
      <c r="N36" s="38">
        <f>1427.7+15</f>
        <v>1442.7</v>
      </c>
      <c r="O36" s="38"/>
      <c r="P36" s="39" t="s">
        <v>162</v>
      </c>
    </row>
    <row r="37" spans="1:19" ht="107.25" customHeight="1" x14ac:dyDescent="0.3">
      <c r="A37" s="139"/>
      <c r="B37" s="191"/>
      <c r="C37" s="46" t="s">
        <v>117</v>
      </c>
      <c r="D37" s="45" t="s">
        <v>94</v>
      </c>
      <c r="E37" s="45" t="s">
        <v>75</v>
      </c>
      <c r="F37" s="68" t="s">
        <v>73</v>
      </c>
      <c r="G37" s="25" t="e">
        <f>#REF!+H37+I37</f>
        <v>#REF!</v>
      </c>
      <c r="H37" s="24">
        <f>11.3+1326</f>
        <v>1337.3</v>
      </c>
      <c r="I37" s="24">
        <v>1432.97</v>
      </c>
      <c r="J37" s="38">
        <f t="shared" si="0"/>
        <v>1000</v>
      </c>
      <c r="K37" s="38">
        <v>1000</v>
      </c>
      <c r="L37" s="38"/>
      <c r="M37" s="38">
        <f t="shared" si="1"/>
        <v>999.7</v>
      </c>
      <c r="N37" s="38">
        <v>999.7</v>
      </c>
      <c r="O37" s="38"/>
      <c r="P37" s="89" t="s">
        <v>159</v>
      </c>
    </row>
    <row r="38" spans="1:19" ht="107.25" hidden="1" customHeight="1" x14ac:dyDescent="0.3">
      <c r="A38" s="139"/>
      <c r="B38" s="165"/>
      <c r="C38" s="46" t="s">
        <v>145</v>
      </c>
      <c r="D38" s="45"/>
      <c r="E38" s="45"/>
      <c r="F38" s="68"/>
      <c r="G38" s="25"/>
      <c r="H38" s="24"/>
      <c r="I38" s="24"/>
      <c r="J38" s="38">
        <f t="shared" si="0"/>
        <v>0</v>
      </c>
      <c r="K38" s="38">
        <v>0</v>
      </c>
      <c r="L38" s="38"/>
      <c r="M38" s="38">
        <f t="shared" si="1"/>
        <v>0</v>
      </c>
      <c r="N38" s="38">
        <v>0</v>
      </c>
      <c r="O38" s="38"/>
      <c r="P38" s="89"/>
    </row>
    <row r="39" spans="1:19" s="34" customFormat="1" ht="135" customHeight="1" x14ac:dyDescent="0.2">
      <c r="A39" s="77" t="s">
        <v>58</v>
      </c>
      <c r="B39" s="164" t="s">
        <v>72</v>
      </c>
      <c r="C39" s="68" t="s">
        <v>104</v>
      </c>
      <c r="D39" s="45" t="s">
        <v>94</v>
      </c>
      <c r="E39" s="45" t="s">
        <v>75</v>
      </c>
      <c r="F39" s="68" t="s">
        <v>73</v>
      </c>
      <c r="G39" s="25" t="e">
        <f>#REF!+H39+I39</f>
        <v>#REF!</v>
      </c>
      <c r="H39" s="24">
        <v>2727.8</v>
      </c>
      <c r="I39" s="24">
        <v>2946</v>
      </c>
      <c r="J39" s="38">
        <f t="shared" si="0"/>
        <v>5058.3</v>
      </c>
      <c r="K39" s="38">
        <v>5058.3</v>
      </c>
      <c r="L39" s="38"/>
      <c r="M39" s="38">
        <f>N39+O39</f>
        <v>3976.5</v>
      </c>
      <c r="N39" s="38">
        <v>3976.5</v>
      </c>
      <c r="O39" s="38"/>
      <c r="P39" s="84" t="s">
        <v>175</v>
      </c>
    </row>
    <row r="40" spans="1:19" s="34" customFormat="1" ht="135" customHeight="1" x14ac:dyDescent="0.2">
      <c r="A40" s="78"/>
      <c r="B40" s="165"/>
      <c r="C40" s="68" t="s">
        <v>118</v>
      </c>
      <c r="D40" s="45" t="s">
        <v>94</v>
      </c>
      <c r="E40" s="45" t="s">
        <v>75</v>
      </c>
      <c r="F40" s="68" t="s">
        <v>73</v>
      </c>
      <c r="G40" s="25" t="e">
        <f>#REF!+H40+I40</f>
        <v>#REF!</v>
      </c>
      <c r="H40" s="24">
        <v>260</v>
      </c>
      <c r="I40" s="24">
        <v>277.42</v>
      </c>
      <c r="J40" s="38">
        <f t="shared" si="0"/>
        <v>67.3</v>
      </c>
      <c r="K40" s="38">
        <v>67.3</v>
      </c>
      <c r="L40" s="38"/>
      <c r="M40" s="38">
        <f>N40+O40</f>
        <v>61.8</v>
      </c>
      <c r="N40" s="38">
        <v>61.8</v>
      </c>
      <c r="O40" s="38"/>
      <c r="P40" s="39" t="s">
        <v>134</v>
      </c>
    </row>
    <row r="41" spans="1:19" s="34" customFormat="1" ht="123.75" customHeight="1" x14ac:dyDescent="0.2">
      <c r="A41" s="166" t="s">
        <v>59</v>
      </c>
      <c r="B41" s="164" t="s">
        <v>67</v>
      </c>
      <c r="C41" s="68" t="s">
        <v>119</v>
      </c>
      <c r="D41" s="45" t="s">
        <v>94</v>
      </c>
      <c r="E41" s="45" t="s">
        <v>75</v>
      </c>
      <c r="F41" s="68" t="s">
        <v>97</v>
      </c>
      <c r="G41" s="25" t="e">
        <f>#REF!+#REF!</f>
        <v>#REF!</v>
      </c>
      <c r="H41" s="25" t="e">
        <f>#REF!+#REF!</f>
        <v>#REF!</v>
      </c>
      <c r="I41" s="25" t="e">
        <f>#REF!+#REF!</f>
        <v>#REF!</v>
      </c>
      <c r="J41" s="38">
        <f>K41+L41</f>
        <v>11493.1</v>
      </c>
      <c r="K41" s="90">
        <v>11493.1</v>
      </c>
      <c r="L41" s="38"/>
      <c r="M41" s="67">
        <f t="shared" si="1"/>
        <v>11433.1</v>
      </c>
      <c r="N41" s="129">
        <f>11493.1-60</f>
        <v>11433.1</v>
      </c>
      <c r="O41" s="38"/>
      <c r="P41" s="39" t="s">
        <v>153</v>
      </c>
    </row>
    <row r="42" spans="1:19" s="34" customFormat="1" ht="138" customHeight="1" x14ac:dyDescent="0.2">
      <c r="A42" s="166"/>
      <c r="B42" s="165"/>
      <c r="C42" s="70" t="s">
        <v>120</v>
      </c>
      <c r="D42" s="45" t="s">
        <v>94</v>
      </c>
      <c r="E42" s="45" t="s">
        <v>75</v>
      </c>
      <c r="F42" s="68" t="s">
        <v>73</v>
      </c>
      <c r="G42" s="25" t="e">
        <f>#REF!+H42+I42</f>
        <v>#REF!</v>
      </c>
      <c r="H42" s="24">
        <v>452.8</v>
      </c>
      <c r="I42" s="24">
        <v>489</v>
      </c>
      <c r="J42" s="67">
        <f>K42+L42</f>
        <v>895.59999999999991</v>
      </c>
      <c r="K42" s="129">
        <f>612.4+283.2</f>
        <v>895.59999999999991</v>
      </c>
      <c r="L42" s="67"/>
      <c r="M42" s="67">
        <f t="shared" si="1"/>
        <v>851.3</v>
      </c>
      <c r="N42" s="129">
        <v>851.3</v>
      </c>
      <c r="O42" s="38"/>
      <c r="P42" s="84" t="s">
        <v>136</v>
      </c>
      <c r="Q42" s="75"/>
    </row>
    <row r="43" spans="1:19" s="34" customFormat="1" ht="49.5" customHeight="1" x14ac:dyDescent="0.2">
      <c r="A43" s="166" t="s">
        <v>42</v>
      </c>
      <c r="B43" s="166"/>
      <c r="C43" s="166"/>
      <c r="D43" s="138"/>
      <c r="E43" s="138"/>
      <c r="F43" s="138"/>
      <c r="G43" s="29" t="e">
        <f>#REF!+#REF!+#REF!+#REF!</f>
        <v>#REF!</v>
      </c>
      <c r="H43" s="29" t="e">
        <f>#REF!+#REF!+#REF!+#REF!</f>
        <v>#REF!</v>
      </c>
      <c r="I43" s="29" t="e">
        <f>#REF!+#REF!+#REF!+#REF!</f>
        <v>#REF!</v>
      </c>
      <c r="J43" s="135">
        <f>J23+J24+J25+J26+J27+J28+J29+J30+J31+J32+J33+J34+J35+J36+J37+J39+J40+J41+J42</f>
        <v>80227.900000000009</v>
      </c>
      <c r="K43" s="135">
        <f>K23+K24+K25+K26+K27+K28+K29+K30+K31+K32+K33+K34+K35+K36+K37+K39+K40+K41+K42</f>
        <v>80227.900000000009</v>
      </c>
      <c r="L43" s="135"/>
      <c r="M43" s="135">
        <f>M23+M24+M25+M26+M27+M28+M29+M30+M31+M32+M33+M34+M35+M36+M37+M39+M40+M41+M42</f>
        <v>68416.200000000012</v>
      </c>
      <c r="N43" s="135">
        <f>N23+N24+N25+N26+N27+N28+N29+N30+N31+N32+N33+N34+N35+N36+N37+N39+N40+N41+N42</f>
        <v>68416.200000000012</v>
      </c>
      <c r="O43" s="67"/>
      <c r="P43" s="29"/>
      <c r="S43" s="60"/>
    </row>
    <row r="44" spans="1:19" ht="52.5" customHeight="1" x14ac:dyDescent="0.4">
      <c r="A44" s="187"/>
      <c r="B44" s="188"/>
      <c r="C44" s="104" t="s">
        <v>142</v>
      </c>
      <c r="D44" s="114"/>
      <c r="E44" s="114"/>
      <c r="F44" s="70" t="s">
        <v>73</v>
      </c>
      <c r="G44" s="93"/>
      <c r="H44" s="93"/>
      <c r="I44" s="93"/>
      <c r="J44" s="67">
        <f>K44</f>
        <v>79732.899999999994</v>
      </c>
      <c r="K44" s="94">
        <v>79732.899999999994</v>
      </c>
      <c r="L44" s="94"/>
      <c r="M44" s="94">
        <f>N44</f>
        <v>67926.2</v>
      </c>
      <c r="N44" s="94">
        <v>67926.2</v>
      </c>
      <c r="O44" s="94"/>
      <c r="P44" s="93"/>
      <c r="Q44" s="40">
        <f>N42+N41+N40+N39+N37+N36+N35+N34+N33+N32+N31+N30+N29+N28+N27+N25+N24+N23-490</f>
        <v>67926.2</v>
      </c>
    </row>
    <row r="45" spans="1:19" ht="52.5" customHeight="1" x14ac:dyDescent="0.3">
      <c r="A45" s="189"/>
      <c r="B45" s="190"/>
      <c r="C45" s="104" t="s">
        <v>144</v>
      </c>
      <c r="D45" s="114"/>
      <c r="E45" s="114"/>
      <c r="F45" s="70"/>
      <c r="G45" s="93"/>
      <c r="H45" s="93"/>
      <c r="I45" s="93"/>
      <c r="J45" s="67">
        <f>K45</f>
        <v>495</v>
      </c>
      <c r="K45" s="94">
        <v>495</v>
      </c>
      <c r="L45" s="94"/>
      <c r="M45" s="94">
        <f>N45</f>
        <v>490</v>
      </c>
      <c r="N45" s="94">
        <v>490</v>
      </c>
      <c r="O45" s="94"/>
      <c r="P45" s="93"/>
    </row>
    <row r="46" spans="1:19" ht="31.5" customHeight="1" x14ac:dyDescent="0.3">
      <c r="A46" s="170" t="s">
        <v>51</v>
      </c>
      <c r="B46" s="170"/>
      <c r="C46" s="170"/>
      <c r="D46" s="170"/>
      <c r="E46" s="170"/>
      <c r="F46" s="170"/>
      <c r="G46" s="170"/>
      <c r="H46" s="170"/>
      <c r="I46" s="170"/>
      <c r="J46" s="170"/>
      <c r="K46" s="170"/>
      <c r="L46" s="170"/>
      <c r="M46" s="170"/>
      <c r="N46" s="170"/>
      <c r="O46" s="170"/>
      <c r="P46" s="170"/>
    </row>
    <row r="47" spans="1:19" ht="136.5" customHeight="1" x14ac:dyDescent="0.3">
      <c r="A47" s="193" t="s">
        <v>56</v>
      </c>
      <c r="B47" s="164" t="s">
        <v>52</v>
      </c>
      <c r="C47" s="68" t="s">
        <v>121</v>
      </c>
      <c r="D47" s="62" t="s">
        <v>94</v>
      </c>
      <c r="E47" s="64" t="s">
        <v>75</v>
      </c>
      <c r="F47" s="68" t="s">
        <v>73</v>
      </c>
      <c r="G47" s="29" t="e">
        <f>SUM(#REF!)</f>
        <v>#REF!</v>
      </c>
      <c r="H47" s="29" t="e">
        <f>SUM(#REF!)</f>
        <v>#REF!</v>
      </c>
      <c r="I47" s="29" t="e">
        <f>SUM(#REF!)</f>
        <v>#REF!</v>
      </c>
      <c r="J47" s="67">
        <f>K47+L47</f>
        <v>12542.2</v>
      </c>
      <c r="K47" s="90">
        <v>12542.2</v>
      </c>
      <c r="L47" s="67"/>
      <c r="M47" s="67">
        <f>N47+O47</f>
        <v>10237.799999999999</v>
      </c>
      <c r="N47" s="67">
        <v>10237.799999999999</v>
      </c>
      <c r="O47" s="67"/>
      <c r="P47" s="85" t="s">
        <v>155</v>
      </c>
      <c r="R47" s="36"/>
    </row>
    <row r="48" spans="1:19" ht="213.75" customHeight="1" x14ac:dyDescent="0.4">
      <c r="A48" s="194"/>
      <c r="B48" s="191"/>
      <c r="C48" s="68" t="s">
        <v>60</v>
      </c>
      <c r="D48" s="62" t="s">
        <v>94</v>
      </c>
      <c r="E48" s="64" t="s">
        <v>75</v>
      </c>
      <c r="F48" s="68" t="s">
        <v>73</v>
      </c>
      <c r="G48" s="25" t="e">
        <f>#REF!+#REF!</f>
        <v>#REF!</v>
      </c>
      <c r="H48" s="25" t="e">
        <f>#REF!+#REF!</f>
        <v>#REF!</v>
      </c>
      <c r="I48" s="25" t="e">
        <f>#REF!+#REF!</f>
        <v>#REF!</v>
      </c>
      <c r="J48" s="67">
        <f t="shared" ref="J48:J50" si="2">K48+L48</f>
        <v>2806.3</v>
      </c>
      <c r="K48" s="67">
        <v>2806.3</v>
      </c>
      <c r="L48" s="67"/>
      <c r="M48" s="67">
        <f t="shared" ref="M48:M50" si="3">N48+O48</f>
        <v>2733.8</v>
      </c>
      <c r="N48" s="67">
        <v>2733.8</v>
      </c>
      <c r="O48" s="67"/>
      <c r="P48" s="38" t="s">
        <v>176</v>
      </c>
      <c r="Q48" s="83">
        <v>121.8</v>
      </c>
    </row>
    <row r="49" spans="1:17" s="34" customFormat="1" ht="131.25" x14ac:dyDescent="0.2">
      <c r="A49" s="194"/>
      <c r="B49" s="191"/>
      <c r="C49" s="61" t="s">
        <v>122</v>
      </c>
      <c r="D49" s="62" t="s">
        <v>94</v>
      </c>
      <c r="E49" s="64" t="s">
        <v>75</v>
      </c>
      <c r="F49" s="68" t="s">
        <v>73</v>
      </c>
      <c r="G49" s="25" t="e">
        <f>SUM(#REF!)</f>
        <v>#REF!</v>
      </c>
      <c r="H49" s="25" t="e">
        <f>SUM(#REF!)</f>
        <v>#REF!</v>
      </c>
      <c r="I49" s="25" t="e">
        <f>SUM(#REF!)</f>
        <v>#REF!</v>
      </c>
      <c r="J49" s="67">
        <f t="shared" si="2"/>
        <v>2061.6</v>
      </c>
      <c r="K49" s="67">
        <v>2061.6</v>
      </c>
      <c r="L49" s="67"/>
      <c r="M49" s="67">
        <f>N49+O49</f>
        <v>2061.6</v>
      </c>
      <c r="N49" s="67">
        <v>2061.6</v>
      </c>
      <c r="O49" s="67"/>
      <c r="P49" s="38" t="s">
        <v>140</v>
      </c>
    </row>
    <row r="50" spans="1:17" ht="131.25" x14ac:dyDescent="0.3">
      <c r="A50" s="194"/>
      <c r="B50" s="191"/>
      <c r="C50" s="95" t="s">
        <v>123</v>
      </c>
      <c r="D50" s="145" t="s">
        <v>94</v>
      </c>
      <c r="E50" s="144" t="s">
        <v>75</v>
      </c>
      <c r="F50" s="70" t="s">
        <v>73</v>
      </c>
      <c r="G50" s="96" t="e">
        <f>#REF!+#REF!</f>
        <v>#REF!</v>
      </c>
      <c r="H50" s="96" t="e">
        <f>#REF!+#REF!</f>
        <v>#REF!</v>
      </c>
      <c r="I50" s="97" t="e">
        <f>#REF!+#REF!</f>
        <v>#REF!</v>
      </c>
      <c r="J50" s="67">
        <f t="shared" si="2"/>
        <v>364.8</v>
      </c>
      <c r="K50" s="67">
        <v>364.8</v>
      </c>
      <c r="L50" s="67"/>
      <c r="M50" s="67">
        <f t="shared" si="3"/>
        <v>358.7</v>
      </c>
      <c r="N50" s="67">
        <v>358.7</v>
      </c>
      <c r="O50" s="67"/>
      <c r="P50" s="68" t="s">
        <v>139</v>
      </c>
    </row>
    <row r="51" spans="1:17" ht="26.25" customHeight="1" x14ac:dyDescent="0.3">
      <c r="A51" s="115" t="s">
        <v>43</v>
      </c>
      <c r="B51" s="116"/>
      <c r="C51" s="116"/>
      <c r="D51" s="116"/>
      <c r="E51" s="116"/>
      <c r="F51" s="116"/>
      <c r="G51" s="116"/>
      <c r="H51" s="116"/>
      <c r="I51" s="116"/>
      <c r="J51" s="117">
        <f>K51</f>
        <v>17774.899999999998</v>
      </c>
      <c r="K51" s="117">
        <f>SUM(K47:K50)</f>
        <v>17774.899999999998</v>
      </c>
      <c r="L51" s="136"/>
      <c r="M51" s="117">
        <f>N51</f>
        <v>15391.9</v>
      </c>
      <c r="N51" s="117">
        <f>SUM(N47:N50)</f>
        <v>15391.9</v>
      </c>
      <c r="O51" s="136"/>
      <c r="P51" s="136"/>
    </row>
    <row r="52" spans="1:17" ht="60" customHeight="1" x14ac:dyDescent="0.4">
      <c r="A52" s="166"/>
      <c r="B52" s="166"/>
      <c r="C52" s="118" t="s">
        <v>142</v>
      </c>
      <c r="D52" s="88"/>
      <c r="E52" s="88"/>
      <c r="F52" s="68" t="s">
        <v>73</v>
      </c>
      <c r="G52" s="25"/>
      <c r="H52" s="25"/>
      <c r="I52" s="25"/>
      <c r="J52" s="67">
        <f>K52+L52</f>
        <v>17774.899999999998</v>
      </c>
      <c r="K52" s="67">
        <f>K47+K48+K49+K50</f>
        <v>17774.899999999998</v>
      </c>
      <c r="L52" s="67"/>
      <c r="M52" s="67">
        <f>N52+O52</f>
        <v>15391.9</v>
      </c>
      <c r="N52" s="67">
        <f>N47+N48+N49+N50</f>
        <v>15391.9</v>
      </c>
      <c r="O52" s="67"/>
      <c r="P52" s="25"/>
      <c r="Q52" s="40"/>
    </row>
    <row r="53" spans="1:17" ht="26.25" x14ac:dyDescent="0.4">
      <c r="A53" s="209" t="s">
        <v>70</v>
      </c>
      <c r="B53" s="210"/>
      <c r="C53" s="210"/>
      <c r="D53" s="210"/>
      <c r="E53" s="210"/>
      <c r="F53" s="210"/>
      <c r="G53" s="210"/>
      <c r="H53" s="210"/>
      <c r="I53" s="210"/>
      <c r="J53" s="210"/>
      <c r="K53" s="210"/>
      <c r="L53" s="210"/>
      <c r="M53" s="210"/>
      <c r="N53" s="210"/>
      <c r="O53" s="210"/>
      <c r="P53" s="226"/>
      <c r="Q53" s="40"/>
    </row>
    <row r="54" spans="1:17" ht="131.25" hidden="1" x14ac:dyDescent="0.3">
      <c r="A54" s="225" t="s">
        <v>61</v>
      </c>
      <c r="B54" s="196" t="s">
        <v>53</v>
      </c>
      <c r="C54" s="45" t="s">
        <v>68</v>
      </c>
      <c r="D54" s="62" t="s">
        <v>94</v>
      </c>
      <c r="E54" s="64" t="s">
        <v>75</v>
      </c>
      <c r="F54" s="68" t="s">
        <v>73</v>
      </c>
      <c r="G54" s="25" t="e">
        <f>#REF!+H54+I54</f>
        <v>#REF!</v>
      </c>
      <c r="H54" s="24"/>
      <c r="I54" s="24"/>
      <c r="J54" s="24"/>
      <c r="K54" s="24"/>
      <c r="L54" s="24"/>
      <c r="M54" s="24"/>
      <c r="N54" s="24"/>
      <c r="O54" s="24"/>
      <c r="P54" s="24"/>
    </row>
    <row r="55" spans="1:17" ht="131.25" hidden="1" x14ac:dyDescent="0.3">
      <c r="A55" s="225"/>
      <c r="B55" s="196"/>
      <c r="C55" s="65" t="s">
        <v>124</v>
      </c>
      <c r="D55" s="62" t="s">
        <v>94</v>
      </c>
      <c r="E55" s="64" t="s">
        <v>75</v>
      </c>
      <c r="F55" s="68" t="s">
        <v>73</v>
      </c>
      <c r="G55" s="25" t="e">
        <f>#REF!+H55+I55</f>
        <v>#REF!</v>
      </c>
      <c r="H55" s="24">
        <v>3049.3</v>
      </c>
      <c r="I55" s="24">
        <f>2931+56.7</f>
        <v>2987.7</v>
      </c>
      <c r="J55" s="38">
        <f>K55+L55</f>
        <v>2933.1</v>
      </c>
      <c r="K55" s="38">
        <v>2933.1</v>
      </c>
      <c r="L55" s="38"/>
      <c r="M55" s="38">
        <f>N55+O55</f>
        <v>2706.9</v>
      </c>
      <c r="N55" s="38">
        <v>2706.9</v>
      </c>
      <c r="O55" s="38"/>
      <c r="P55" s="68" t="s">
        <v>103</v>
      </c>
    </row>
    <row r="56" spans="1:17" ht="223.5" customHeight="1" x14ac:dyDescent="0.3">
      <c r="A56" s="193" t="s">
        <v>61</v>
      </c>
      <c r="B56" s="192" t="s">
        <v>54</v>
      </c>
      <c r="C56" s="107" t="s">
        <v>128</v>
      </c>
      <c r="D56" s="62" t="s">
        <v>94</v>
      </c>
      <c r="E56" s="64" t="s">
        <v>75</v>
      </c>
      <c r="F56" s="68" t="s">
        <v>73</v>
      </c>
      <c r="G56" s="25" t="e">
        <f>#REF!+H56+I56</f>
        <v>#REF!</v>
      </c>
      <c r="H56" s="24">
        <v>2500</v>
      </c>
      <c r="I56" s="24">
        <v>0</v>
      </c>
      <c r="J56" s="38">
        <f>K56+L56</f>
        <v>2933.1</v>
      </c>
      <c r="K56" s="38">
        <v>2933.1</v>
      </c>
      <c r="L56" s="38"/>
      <c r="M56" s="38">
        <f>N56+O56</f>
        <v>2712.9</v>
      </c>
      <c r="N56" s="38">
        <f>2706.9+6</f>
        <v>2712.9</v>
      </c>
      <c r="O56" s="38"/>
      <c r="P56" s="39" t="s">
        <v>156</v>
      </c>
    </row>
    <row r="57" spans="1:17" ht="66.75" customHeight="1" x14ac:dyDescent="0.3">
      <c r="A57" s="194"/>
      <c r="B57" s="192"/>
      <c r="C57" s="108" t="s">
        <v>129</v>
      </c>
      <c r="D57" s="88"/>
      <c r="E57" s="88"/>
      <c r="F57" s="72"/>
      <c r="G57" s="25" t="e">
        <f>#REF!+G55+#REF!</f>
        <v>#REF!</v>
      </c>
      <c r="H57" s="25" t="e">
        <f>#REF!+H55+#REF!</f>
        <v>#REF!</v>
      </c>
      <c r="I57" s="25" t="e">
        <f>#REF!+I55+#REF!</f>
        <v>#REF!</v>
      </c>
      <c r="J57" s="38">
        <f>K57</f>
        <v>21.2</v>
      </c>
      <c r="K57" s="38">
        <v>21.2</v>
      </c>
      <c r="L57" s="38"/>
      <c r="M57" s="38"/>
      <c r="N57" s="38"/>
      <c r="O57" s="38"/>
      <c r="P57" s="39" t="s">
        <v>163</v>
      </c>
    </row>
    <row r="58" spans="1:17" ht="90" customHeight="1" x14ac:dyDescent="0.3">
      <c r="A58" s="195"/>
      <c r="B58" s="192"/>
      <c r="C58" s="68" t="s">
        <v>146</v>
      </c>
      <c r="D58" s="140"/>
      <c r="E58" s="140"/>
      <c r="F58" s="105"/>
      <c r="G58" s="106"/>
      <c r="H58" s="106"/>
      <c r="I58" s="106"/>
      <c r="J58" s="38">
        <v>16537.099999999999</v>
      </c>
      <c r="K58" s="38"/>
      <c r="L58" s="38">
        <v>16537.099999999999</v>
      </c>
      <c r="M58" s="38">
        <v>16537.099999999999</v>
      </c>
      <c r="N58" s="38"/>
      <c r="O58" s="38">
        <v>16537.099999999999</v>
      </c>
      <c r="P58" s="39" t="s">
        <v>148</v>
      </c>
    </row>
    <row r="59" spans="1:17" ht="37.5" customHeight="1" x14ac:dyDescent="0.3">
      <c r="A59" s="209" t="s">
        <v>44</v>
      </c>
      <c r="B59" s="210"/>
      <c r="C59" s="210"/>
      <c r="D59" s="116"/>
      <c r="E59" s="116"/>
      <c r="F59" s="116"/>
      <c r="G59" s="116"/>
      <c r="H59" s="116"/>
      <c r="I59" s="116"/>
      <c r="J59" s="134">
        <f>K59+L59</f>
        <v>19491.399999999998</v>
      </c>
      <c r="K59" s="117">
        <f>K56+K57+K58</f>
        <v>2954.2999999999997</v>
      </c>
      <c r="L59" s="117">
        <f>L56+L57+L58</f>
        <v>16537.099999999999</v>
      </c>
      <c r="M59" s="117">
        <f>M56+M57+M58</f>
        <v>19250</v>
      </c>
      <c r="N59" s="117">
        <f>N56+N57+N58</f>
        <v>2712.9</v>
      </c>
      <c r="O59" s="117">
        <f>O56+O57+O58</f>
        <v>16537.099999999999</v>
      </c>
      <c r="P59" s="136"/>
    </row>
    <row r="60" spans="1:17" ht="57.75" customHeight="1" x14ac:dyDescent="0.3">
      <c r="A60" s="197"/>
      <c r="B60" s="198"/>
      <c r="C60" s="100" t="s">
        <v>142</v>
      </c>
      <c r="D60" s="138"/>
      <c r="E60" s="29"/>
      <c r="F60" s="55" t="s">
        <v>73</v>
      </c>
      <c r="G60" s="86" t="e">
        <f>#REF!+G55+#REF!</f>
        <v>#REF!</v>
      </c>
      <c r="H60" s="86" t="e">
        <f>#REF!+H55+#REF!</f>
        <v>#REF!</v>
      </c>
      <c r="I60" s="86" t="e">
        <f>#REF!+I55+#REF!</f>
        <v>#REF!</v>
      </c>
      <c r="J60" s="119">
        <f>K60+L60</f>
        <v>2954.2999999999997</v>
      </c>
      <c r="K60" s="119">
        <f>K56+K57</f>
        <v>2954.2999999999997</v>
      </c>
      <c r="L60" s="119"/>
      <c r="M60" s="119">
        <f>N60</f>
        <v>2712.9</v>
      </c>
      <c r="N60" s="119">
        <f>N56+N57</f>
        <v>2712.9</v>
      </c>
      <c r="O60" s="86"/>
      <c r="P60" s="86"/>
    </row>
    <row r="61" spans="1:17" ht="57.75" customHeight="1" x14ac:dyDescent="0.3">
      <c r="A61" s="199"/>
      <c r="B61" s="200"/>
      <c r="C61" s="100" t="s">
        <v>147</v>
      </c>
      <c r="D61" s="120"/>
      <c r="E61" s="121"/>
      <c r="F61" s="122"/>
      <c r="G61" s="123"/>
      <c r="H61" s="123"/>
      <c r="I61" s="123"/>
      <c r="J61" s="119">
        <f>K61+L61</f>
        <v>16537.099999999999</v>
      </c>
      <c r="K61" s="119"/>
      <c r="L61" s="119">
        <f>L58</f>
        <v>16537.099999999999</v>
      </c>
      <c r="M61" s="119">
        <f>O61</f>
        <v>16537.099999999999</v>
      </c>
      <c r="N61" s="119"/>
      <c r="O61" s="130">
        <f>O58</f>
        <v>16537.099999999999</v>
      </c>
      <c r="P61" s="86"/>
    </row>
    <row r="62" spans="1:17" s="34" customFormat="1" ht="25.5" x14ac:dyDescent="0.2">
      <c r="A62" s="206" t="s">
        <v>62</v>
      </c>
      <c r="B62" s="207"/>
      <c r="C62" s="207"/>
      <c r="D62" s="207"/>
      <c r="E62" s="207"/>
      <c r="F62" s="207"/>
      <c r="G62" s="207"/>
      <c r="H62" s="207"/>
      <c r="I62" s="207"/>
      <c r="J62" s="207"/>
      <c r="K62" s="207"/>
      <c r="L62" s="207"/>
      <c r="M62" s="207"/>
      <c r="N62" s="207"/>
      <c r="O62" s="207"/>
      <c r="P62" s="208"/>
    </row>
    <row r="63" spans="1:17" ht="25.5" customHeight="1" x14ac:dyDescent="0.3">
      <c r="A63" s="164" t="s">
        <v>63</v>
      </c>
      <c r="B63" s="211" t="s">
        <v>64</v>
      </c>
      <c r="C63" s="183" t="s">
        <v>125</v>
      </c>
      <c r="D63" s="185" t="s">
        <v>94</v>
      </c>
      <c r="E63" s="221" t="s">
        <v>75</v>
      </c>
      <c r="F63" s="223" t="s">
        <v>98</v>
      </c>
      <c r="G63" s="29" t="e">
        <f>#REF!+#REF!</f>
        <v>#REF!</v>
      </c>
      <c r="H63" s="29" t="e">
        <f>#REF!+#REF!</f>
        <v>#REF!</v>
      </c>
      <c r="I63" s="29" t="e">
        <f>#REF!+#REF!</f>
        <v>#REF!</v>
      </c>
      <c r="J63" s="213">
        <f>K63+L63</f>
        <v>80593</v>
      </c>
      <c r="K63" s="218"/>
      <c r="L63" s="213">
        <v>80593</v>
      </c>
      <c r="M63" s="213">
        <f>N63+O63</f>
        <v>73767.5</v>
      </c>
      <c r="N63" s="218"/>
      <c r="O63" s="213">
        <f>51090.9+89.7+86.9+22500</f>
        <v>73767.5</v>
      </c>
      <c r="P63" s="215" t="s">
        <v>164</v>
      </c>
    </row>
    <row r="64" spans="1:17" ht="285.75" customHeight="1" x14ac:dyDescent="0.3">
      <c r="A64" s="191"/>
      <c r="B64" s="212"/>
      <c r="C64" s="184"/>
      <c r="D64" s="186"/>
      <c r="E64" s="222"/>
      <c r="F64" s="224"/>
      <c r="G64" s="29"/>
      <c r="H64" s="29"/>
      <c r="I64" s="29"/>
      <c r="J64" s="214"/>
      <c r="K64" s="220"/>
      <c r="L64" s="214"/>
      <c r="M64" s="214"/>
      <c r="N64" s="219"/>
      <c r="O64" s="214"/>
      <c r="P64" s="216"/>
    </row>
    <row r="65" spans="1:18" ht="68.25" customHeight="1" x14ac:dyDescent="0.3">
      <c r="A65" s="191"/>
      <c r="B65" s="212"/>
      <c r="C65" s="62" t="s">
        <v>65</v>
      </c>
      <c r="D65" s="62" t="s">
        <v>94</v>
      </c>
      <c r="E65" s="64" t="s">
        <v>75</v>
      </c>
      <c r="F65" s="55" t="s">
        <v>74</v>
      </c>
      <c r="G65" s="25" t="e">
        <f>SUM(#REF!)</f>
        <v>#REF!</v>
      </c>
      <c r="H65" s="25" t="e">
        <f>SUM(#REF!)</f>
        <v>#REF!</v>
      </c>
      <c r="I65" s="25" t="e">
        <f>SUM(#REF!)</f>
        <v>#REF!</v>
      </c>
      <c r="J65" s="142">
        <f>K65+L65</f>
        <v>5300</v>
      </c>
      <c r="K65" s="33"/>
      <c r="L65" s="142">
        <v>5300</v>
      </c>
      <c r="M65" s="142"/>
      <c r="N65" s="143"/>
      <c r="O65" s="142"/>
      <c r="P65" s="85" t="s">
        <v>165</v>
      </c>
    </row>
    <row r="66" spans="1:18" ht="217.5" customHeight="1" x14ac:dyDescent="0.45">
      <c r="A66" s="191"/>
      <c r="B66" s="212"/>
      <c r="C66" s="66" t="s">
        <v>69</v>
      </c>
      <c r="D66" s="62" t="s">
        <v>94</v>
      </c>
      <c r="E66" s="64" t="s">
        <v>75</v>
      </c>
      <c r="F66" s="71" t="s">
        <v>74</v>
      </c>
      <c r="G66" s="25" t="e">
        <f>#REF!+H66+I66</f>
        <v>#REF!</v>
      </c>
      <c r="H66" s="24">
        <v>2289</v>
      </c>
      <c r="I66" s="24">
        <v>0</v>
      </c>
      <c r="J66" s="38">
        <f>K66+L66</f>
        <v>16800</v>
      </c>
      <c r="K66" s="45"/>
      <c r="L66" s="38">
        <v>16800</v>
      </c>
      <c r="M66" s="38">
        <f>N66+O66</f>
        <v>2745.2</v>
      </c>
      <c r="N66" s="45"/>
      <c r="O66" s="38">
        <f>2638+107.2</f>
        <v>2745.2</v>
      </c>
      <c r="P66" s="39" t="s">
        <v>157</v>
      </c>
      <c r="Q66" s="74"/>
    </row>
    <row r="67" spans="1:18" ht="296.25" customHeight="1" x14ac:dyDescent="0.3">
      <c r="A67" s="191"/>
      <c r="B67" s="212"/>
      <c r="C67" s="66" t="s">
        <v>126</v>
      </c>
      <c r="D67" s="62" t="s">
        <v>94</v>
      </c>
      <c r="E67" s="64" t="s">
        <v>75</v>
      </c>
      <c r="F67" s="68" t="s">
        <v>71</v>
      </c>
      <c r="G67" s="25" t="e">
        <f>#REF!+H67+I67</f>
        <v>#REF!</v>
      </c>
      <c r="H67" s="24">
        <v>0</v>
      </c>
      <c r="I67" s="24">
        <v>0</v>
      </c>
      <c r="J67" s="38">
        <f>K67+L67</f>
        <v>4498.92</v>
      </c>
      <c r="K67" s="45"/>
      <c r="L67" s="38">
        <v>4498.92</v>
      </c>
      <c r="M67" s="38">
        <f>N67+O67</f>
        <v>4082.5199999999995</v>
      </c>
      <c r="N67" s="45"/>
      <c r="O67" s="38">
        <v>4082.5199999999995</v>
      </c>
      <c r="P67" s="45" t="s">
        <v>167</v>
      </c>
    </row>
    <row r="68" spans="1:18" ht="123.75" customHeight="1" x14ac:dyDescent="0.3">
      <c r="A68" s="191"/>
      <c r="B68" s="212"/>
      <c r="C68" s="66" t="s">
        <v>127</v>
      </c>
      <c r="D68" s="91"/>
      <c r="E68" s="92"/>
      <c r="F68" s="68"/>
      <c r="G68" s="25"/>
      <c r="H68" s="24"/>
      <c r="I68" s="24"/>
      <c r="J68" s="38">
        <f>K68+L68</f>
        <v>360</v>
      </c>
      <c r="K68" s="45"/>
      <c r="L68" s="38">
        <v>360</v>
      </c>
      <c r="M68" s="38">
        <f>N68+O68</f>
        <v>359.9</v>
      </c>
      <c r="N68" s="45"/>
      <c r="O68" s="38">
        <v>359.9</v>
      </c>
      <c r="P68" s="45" t="s">
        <v>166</v>
      </c>
    </row>
    <row r="69" spans="1:18" ht="45" customHeight="1" x14ac:dyDescent="0.4">
      <c r="A69" s="115" t="s">
        <v>45</v>
      </c>
      <c r="B69" s="116"/>
      <c r="C69" s="124"/>
      <c r="D69" s="124"/>
      <c r="E69" s="125"/>
      <c r="F69" s="137" t="s">
        <v>48</v>
      </c>
      <c r="G69" s="87" t="e">
        <f>#REF!+#REF!+#REF!+#REF!</f>
        <v>#REF!</v>
      </c>
      <c r="H69" s="87" t="e">
        <f>#REF!+#REF!+#REF!</f>
        <v>#REF!</v>
      </c>
      <c r="I69" s="87" t="e">
        <f>#REF!+#REF!+#REF!</f>
        <v>#REF!</v>
      </c>
      <c r="J69" s="128">
        <f>L69</f>
        <v>107551.92</v>
      </c>
      <c r="K69" s="128"/>
      <c r="L69" s="128">
        <f>SUM(L63:L68)</f>
        <v>107551.92</v>
      </c>
      <c r="M69" s="128">
        <f>O69</f>
        <v>80955.12</v>
      </c>
      <c r="N69" s="128"/>
      <c r="O69" s="128">
        <f>SUM(O63:O68)</f>
        <v>80955.12</v>
      </c>
      <c r="P69" s="87"/>
      <c r="Q69" s="40"/>
    </row>
    <row r="70" spans="1:18" ht="107.25" customHeight="1" x14ac:dyDescent="0.4">
      <c r="A70" s="202"/>
      <c r="B70" s="203"/>
      <c r="C70" s="66" t="s">
        <v>143</v>
      </c>
      <c r="D70" s="127"/>
      <c r="E70" s="137"/>
      <c r="F70" s="68" t="s">
        <v>48</v>
      </c>
      <c r="G70" s="87"/>
      <c r="H70" s="87"/>
      <c r="I70" s="87"/>
      <c r="J70" s="102">
        <f>K70+L70</f>
        <v>105715.22</v>
      </c>
      <c r="K70" s="102"/>
      <c r="L70" s="102">
        <f>L63+L65+L66+L67+L68-L71</f>
        <v>105715.22</v>
      </c>
      <c r="M70" s="102">
        <f>N70+O70</f>
        <v>79126.42</v>
      </c>
      <c r="N70" s="102"/>
      <c r="O70" s="102">
        <f>O63+O65+O66+O67+O68-1828.7</f>
        <v>79126.42</v>
      </c>
      <c r="P70" s="87"/>
    </row>
    <row r="71" spans="1:18" ht="315" x14ac:dyDescent="0.5">
      <c r="A71" s="204"/>
      <c r="B71" s="205"/>
      <c r="C71" s="45" t="s">
        <v>130</v>
      </c>
      <c r="D71" s="79"/>
      <c r="E71" s="80"/>
      <c r="F71" s="81"/>
      <c r="G71" s="41"/>
      <c r="H71" s="41"/>
      <c r="I71" s="113"/>
      <c r="J71" s="99">
        <f>L71</f>
        <v>1836.7</v>
      </c>
      <c r="K71" s="98"/>
      <c r="L71" s="99">
        <v>1836.7</v>
      </c>
      <c r="M71" s="99">
        <f>O71</f>
        <v>1828.7</v>
      </c>
      <c r="N71" s="99"/>
      <c r="O71" s="99">
        <v>1828.7</v>
      </c>
      <c r="P71" s="41"/>
    </row>
    <row r="72" spans="1:18" ht="45" customHeight="1" x14ac:dyDescent="0.4">
      <c r="A72" s="217" t="s">
        <v>141</v>
      </c>
      <c r="B72" s="217"/>
      <c r="C72" s="217"/>
      <c r="D72" s="79"/>
      <c r="E72" s="80"/>
      <c r="F72" s="81"/>
      <c r="G72" s="41"/>
      <c r="H72" s="41"/>
      <c r="I72" s="41"/>
      <c r="J72" s="149">
        <f>K72+L72</f>
        <v>225046.12</v>
      </c>
      <c r="K72" s="149">
        <f>K73+K74+K75+K76+K77</f>
        <v>100957.09999999999</v>
      </c>
      <c r="L72" s="149">
        <f>L73+L74+L75+L76+L77</f>
        <v>124089.01999999999</v>
      </c>
      <c r="M72" s="149">
        <f>N72+O72</f>
        <v>184013.21999999997</v>
      </c>
      <c r="N72" s="149">
        <f>N73+N74+N75+N76+N77</f>
        <v>86520.999999999985</v>
      </c>
      <c r="O72" s="149">
        <f>O73+O74+O75+O76+O77</f>
        <v>97492.22</v>
      </c>
      <c r="P72" s="41"/>
    </row>
    <row r="73" spans="1:18" ht="36" customHeight="1" x14ac:dyDescent="0.4">
      <c r="A73" s="217"/>
      <c r="B73" s="217"/>
      <c r="C73" s="100" t="s">
        <v>142</v>
      </c>
      <c r="D73" s="79"/>
      <c r="E73" s="80"/>
      <c r="F73" s="81"/>
      <c r="G73" s="41"/>
      <c r="H73" s="41"/>
      <c r="I73" s="41"/>
      <c r="J73" s="149">
        <f>K73+L73</f>
        <v>100462.09999999999</v>
      </c>
      <c r="K73" s="126">
        <f>K44+K52+K60</f>
        <v>100462.09999999999</v>
      </c>
      <c r="L73" s="126">
        <f>L44+L52+L60</f>
        <v>0</v>
      </c>
      <c r="M73" s="149">
        <f t="shared" ref="M73:M77" si="4">N73+O73</f>
        <v>86030.999999999985</v>
      </c>
      <c r="N73" s="126">
        <f>N44+N52+N60</f>
        <v>86030.999999999985</v>
      </c>
      <c r="O73" s="126">
        <f>O44+O52+O60</f>
        <v>0</v>
      </c>
      <c r="P73" s="41"/>
      <c r="Q73" s="40"/>
      <c r="R73" s="36"/>
    </row>
    <row r="74" spans="1:18" ht="35.25" x14ac:dyDescent="0.5">
      <c r="A74" s="217"/>
      <c r="B74" s="217"/>
      <c r="C74" s="101" t="s">
        <v>143</v>
      </c>
      <c r="D74" s="79"/>
      <c r="E74" s="80"/>
      <c r="F74" s="81"/>
      <c r="G74" s="41"/>
      <c r="H74" s="41"/>
      <c r="I74" s="41"/>
      <c r="J74" s="149">
        <f t="shared" ref="J74:J77" si="5">K74+L74</f>
        <v>105715.22</v>
      </c>
      <c r="K74" s="132"/>
      <c r="L74" s="126">
        <f>L70</f>
        <v>105715.22</v>
      </c>
      <c r="M74" s="149">
        <f t="shared" si="4"/>
        <v>79126.42</v>
      </c>
      <c r="N74" s="132"/>
      <c r="O74" s="126">
        <f>O70</f>
        <v>79126.42</v>
      </c>
      <c r="P74" s="41"/>
      <c r="Q74" s="103"/>
    </row>
    <row r="75" spans="1:18" ht="46.5" x14ac:dyDescent="0.4">
      <c r="A75" s="217"/>
      <c r="B75" s="217"/>
      <c r="C75" s="104" t="s">
        <v>168</v>
      </c>
      <c r="D75" s="79"/>
      <c r="E75" s="80"/>
      <c r="F75" s="81"/>
      <c r="G75" s="41"/>
      <c r="H75" s="41"/>
      <c r="I75" s="41"/>
      <c r="J75" s="149">
        <f t="shared" si="5"/>
        <v>495</v>
      </c>
      <c r="K75" s="133">
        <f>K45</f>
        <v>495</v>
      </c>
      <c r="L75" s="126"/>
      <c r="M75" s="149">
        <f t="shared" si="4"/>
        <v>490</v>
      </c>
      <c r="N75" s="133">
        <f>N45</f>
        <v>490</v>
      </c>
      <c r="O75" s="126"/>
      <c r="P75" s="41"/>
      <c r="Q75" s="103"/>
    </row>
    <row r="76" spans="1:18" ht="192" customHeight="1" x14ac:dyDescent="0.5">
      <c r="A76" s="217"/>
      <c r="B76" s="217"/>
      <c r="C76" s="104" t="s">
        <v>130</v>
      </c>
      <c r="D76" s="79"/>
      <c r="E76" s="80"/>
      <c r="F76" s="81"/>
      <c r="G76" s="41"/>
      <c r="H76" s="41"/>
      <c r="I76" s="113"/>
      <c r="J76" s="149">
        <f t="shared" si="5"/>
        <v>1836.7</v>
      </c>
      <c r="K76" s="132"/>
      <c r="L76" s="131">
        <f>L71</f>
        <v>1836.7</v>
      </c>
      <c r="M76" s="149">
        <f t="shared" si="4"/>
        <v>1828.7</v>
      </c>
      <c r="N76" s="132"/>
      <c r="O76" s="131">
        <f>O71</f>
        <v>1828.7</v>
      </c>
      <c r="P76" s="41"/>
    </row>
    <row r="77" spans="1:18" ht="58.5" customHeight="1" x14ac:dyDescent="0.5">
      <c r="A77" s="217"/>
      <c r="B77" s="217"/>
      <c r="C77" s="118" t="s">
        <v>147</v>
      </c>
      <c r="D77" s="109"/>
      <c r="E77" s="110"/>
      <c r="F77" s="111"/>
      <c r="G77" s="112"/>
      <c r="H77" s="112"/>
      <c r="I77" s="112"/>
      <c r="J77" s="149">
        <f t="shared" si="5"/>
        <v>16537.099999999999</v>
      </c>
      <c r="K77" s="132"/>
      <c r="L77" s="126">
        <f>L61</f>
        <v>16537.099999999999</v>
      </c>
      <c r="M77" s="149">
        <f t="shared" si="4"/>
        <v>16537.099999999999</v>
      </c>
      <c r="N77" s="132"/>
      <c r="O77" s="126">
        <f>O61</f>
        <v>16537.099999999999</v>
      </c>
      <c r="P77" s="41"/>
    </row>
    <row r="78" spans="1:18" ht="75" customHeight="1" x14ac:dyDescent="0.5">
      <c r="B78" s="26" t="s">
        <v>99</v>
      </c>
      <c r="J78" s="201" t="s">
        <v>177</v>
      </c>
      <c r="K78" s="201"/>
      <c r="L78" s="201"/>
      <c r="M78" s="201"/>
      <c r="N78" s="201"/>
    </row>
    <row r="79" spans="1:18" ht="33" x14ac:dyDescent="0.45">
      <c r="B79" s="47"/>
    </row>
    <row r="80" spans="1:18" ht="33" x14ac:dyDescent="0.45">
      <c r="A80" s="8"/>
      <c r="B80" s="57" t="s">
        <v>178</v>
      </c>
    </row>
  </sheetData>
  <mergeCells count="58">
    <mergeCell ref="A73:B77"/>
    <mergeCell ref="B41:B42"/>
    <mergeCell ref="A41:A42"/>
    <mergeCell ref="A52:B52"/>
    <mergeCell ref="A54:A55"/>
    <mergeCell ref="B54:B55"/>
    <mergeCell ref="A46:P46"/>
    <mergeCell ref="A47:A50"/>
    <mergeCell ref="B47:B50"/>
    <mergeCell ref="A53:P53"/>
    <mergeCell ref="J78:N78"/>
    <mergeCell ref="A70:B71"/>
    <mergeCell ref="A62:P62"/>
    <mergeCell ref="A59:C59"/>
    <mergeCell ref="A63:A68"/>
    <mergeCell ref="B63:B68"/>
    <mergeCell ref="O63:O64"/>
    <mergeCell ref="P63:P64"/>
    <mergeCell ref="A72:C72"/>
    <mergeCell ref="M63:M64"/>
    <mergeCell ref="N63:N64"/>
    <mergeCell ref="K63:K64"/>
    <mergeCell ref="L63:L64"/>
    <mergeCell ref="E63:E64"/>
    <mergeCell ref="F63:F64"/>
    <mergeCell ref="J63:J64"/>
    <mergeCell ref="M19:M20"/>
    <mergeCell ref="N19:N20"/>
    <mergeCell ref="C63:C64"/>
    <mergeCell ref="D63:D64"/>
    <mergeCell ref="A22:P22"/>
    <mergeCell ref="L19:L20"/>
    <mergeCell ref="O19:O20"/>
    <mergeCell ref="A44:B45"/>
    <mergeCell ref="B28:B38"/>
    <mergeCell ref="B56:B58"/>
    <mergeCell ref="K19:K20"/>
    <mergeCell ref="A56:A58"/>
    <mergeCell ref="A23:A27"/>
    <mergeCell ref="B23:B27"/>
    <mergeCell ref="G19:G20"/>
    <mergeCell ref="A60:B61"/>
    <mergeCell ref="B39:B40"/>
    <mergeCell ref="A43:C43"/>
    <mergeCell ref="A6:P7"/>
    <mergeCell ref="L13:P13"/>
    <mergeCell ref="A18:A20"/>
    <mergeCell ref="B18:B20"/>
    <mergeCell ref="C18:C20"/>
    <mergeCell ref="D18:D20"/>
    <mergeCell ref="E18:E20"/>
    <mergeCell ref="F18:F20"/>
    <mergeCell ref="G18:I18"/>
    <mergeCell ref="J18:L18"/>
    <mergeCell ref="M18:O18"/>
    <mergeCell ref="P18:P20"/>
    <mergeCell ref="J19:J20"/>
    <mergeCell ref="H19:I19"/>
  </mergeCells>
  <printOptions horizontalCentered="1"/>
  <pageMargins left="0.78740157480314965" right="0.78740157480314965" top="1.1811023622047245" bottom="0.39370078740157483" header="0.31496062992125984" footer="0.31496062992125984"/>
  <pageSetup paperSize="9" scale="36" orientation="landscape" r:id="rId1"/>
  <rowBreaks count="1" manualBreakCount="1">
    <brk id="6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Додаток 1</vt:lpstr>
      <vt:lpstr>хід2022</vt:lpstr>
      <vt:lpstr>'Додаток 1'!Область_печати</vt:lpstr>
      <vt:lpstr>хід2022!Область_печати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2023-04-11T12:44:51Z</cp:lastPrinted>
  <dcterms:created xsi:type="dcterms:W3CDTF">1996-10-08T23:32:33Z</dcterms:created>
  <dcterms:modified xsi:type="dcterms:W3CDTF">2023-04-13T08:58:29Z</dcterms:modified>
</cp:coreProperties>
</file>