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84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(2)'!$7:$7</definedName>
    <definedName name="_xlnm.Print_Area" localSheetId="1">'Лист3'!$A$1:$L$66</definedName>
    <definedName name="_xlnm.Print_Area" localSheetId="0">'Лист3 (2)'!$A$1:$I$102</definedName>
  </definedNames>
  <calcPr fullCalcOnLoad="1"/>
</workbook>
</file>

<file path=xl/sharedStrings.xml><?xml version="1.0" encoding="utf-8"?>
<sst xmlns="http://schemas.openxmlformats.org/spreadsheetml/2006/main" count="190" uniqueCount="150">
  <si>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</si>
  <si>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</si>
  <si>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</si>
  <si>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</si>
  <si>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</si>
  <si>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</si>
  <si>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</si>
  <si>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</si>
  <si>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</si>
  <si>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</si>
  <si>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</si>
  <si>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</si>
  <si>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</si>
  <si>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</si>
  <si>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</si>
  <si>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</si>
  <si>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</si>
  <si>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</si>
  <si>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</si>
  <si>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</si>
  <si>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</si>
  <si>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</si>
  <si>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</si>
  <si>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</si>
  <si>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</si>
  <si>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</si>
  <si>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</si>
  <si>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</si>
  <si>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</si>
  <si>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</si>
  <si>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</si>
  <si>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</si>
  <si>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</si>
  <si>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</si>
  <si>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</si>
  <si>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</si>
  <si>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</si>
  <si>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</si>
  <si>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</si>
  <si>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</si>
  <si>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</si>
  <si>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</si>
  <si>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</si>
  <si>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</si>
  <si>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</si>
  <si>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</si>
  <si>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</si>
  <si>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</si>
  <si>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</si>
  <si>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</si>
  <si>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</si>
  <si>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</si>
  <si>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</si>
  <si>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</si>
  <si>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</si>
  <si>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</si>
  <si>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</si>
  <si>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</si>
  <si>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</si>
  <si>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</si>
  <si>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</si>
  <si>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</si>
  <si>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</si>
  <si>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</si>
  <si>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</si>
  <si>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</si>
  <si>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</si>
  <si>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</si>
  <si>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</si>
  <si>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</si>
  <si>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</si>
  <si>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</si>
  <si>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</si>
  <si>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</si>
  <si>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</si>
  <si>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</si>
  <si>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</si>
  <si>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</si>
  <si>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</si>
  <si>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</si>
  <si>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</si>
  <si>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</si>
  <si>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</si>
  <si>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</si>
  <si>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</si>
  <si>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</si>
  <si>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</si>
  <si>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</si>
  <si>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</si>
  <si>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</si>
  <si>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</si>
  <si>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</si>
  <si>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</si>
  <si>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</si>
  <si>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</si>
  <si>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</si>
  <si>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</si>
  <si>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</si>
  <si>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</si>
  <si>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</si>
  <si>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Всього на виконання Програми, без урахування Підпрограми 7</t>
  </si>
  <si>
    <t>у тому числі кошти бюджету СМТГ</t>
  </si>
  <si>
    <t>у тому числі кошти  бюджету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</si>
  <si>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</si>
  <si>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</si>
  <si>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</si>
  <si>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</si>
  <si>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</si>
  <si>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</si>
  <si>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</si>
  <si>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</si>
  <si>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</si>
  <si>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</si>
  <si>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</si>
  <si>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</si>
  <si>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</si>
  <si>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</si>
  <si>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</si>
  <si>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</si>
  <si>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</si>
  <si>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</si>
  <si>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</si>
  <si>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</si>
  <si>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</si>
  <si>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0215062, в т.ч.:</t>
    </r>
  </si>
  <si>
    <r>
      <t xml:space="preserve">Завдання 5.3. </t>
    </r>
    <r>
      <rPr>
        <sz val="12"/>
        <rFont val="Times New Roman"/>
        <family val="1"/>
      </rPr>
      <t>Надання фінансової підтримки громадській організації "Федерація баскетболу Сумщини", КПКВК 0215062, в т.ч.</t>
    </r>
    <r>
      <rPr>
        <b/>
        <sz val="12"/>
        <rFont val="Times New Roman"/>
        <family val="1"/>
      </rPr>
      <t>:</t>
    </r>
  </si>
  <si>
    <r>
      <t xml:space="preserve">Завдання 5.2. </t>
    </r>
    <r>
      <rPr>
        <sz val="12"/>
        <rFont val="Times New Roman"/>
        <family val="1"/>
      </rPr>
      <t>Надання фінансової підтримки громадській організації "Гандбольний клуб "Суми-У", КПКВК 0215062, в т.ч.:</t>
    </r>
  </si>
  <si>
    <r>
      <t xml:space="preserve">Завдання 5.4. </t>
    </r>
    <r>
      <rPr>
        <sz val="12"/>
        <rFont val="Times New Roman"/>
        <family val="1"/>
      </rPr>
      <t>Надання фінансової підтримки всеукраїнській громадській організації "Федерація кікбоксингу України "Вако" в місті Суми", КПКВК 0215062, в т.ч.:</t>
    </r>
  </si>
  <si>
    <t xml:space="preserve">різниця </t>
  </si>
  <si>
    <t xml:space="preserve">    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</si>
  <si>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</t>
    </r>
  </si>
  <si>
    <r>
      <rPr>
        <b/>
        <u val="single"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</si>
  <si>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 xml:space="preserve">Організація і проведення міських змагань з олімпійських видів спорту 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</si>
  <si>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 xml:space="preserve"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 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</si>
  <si>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 </t>
    </r>
  </si>
  <si>
    <t>Всього на виконання Підпрограми 1. КПКВК 0215011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</si>
  <si>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</si>
  <si>
    <t>Всього на виконання Підпрограми 2. КПКВК 0215012</t>
  </si>
  <si>
    <r>
      <t xml:space="preserve">Завдання 1. </t>
    </r>
    <r>
      <rPr>
        <sz val="12"/>
        <rFont val="Times New Roman"/>
        <family val="1"/>
      </rPr>
      <t xml:space="preserve"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</si>
  <si>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 xml:space="preserve">Представлення спортивних досягнень спортсменами збірних команд міста на обласних та всеукраїнських змаганнях з неолімпійських видів спорту 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</si>
  <si>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 </t>
    </r>
  </si>
  <si>
    <t>добавити по 100,0 тис.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</si>
  <si>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Проведення капітального ремонту установ та закладів фізичної культури і спорту, КПКВК 0215031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</si>
  <si>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0215061</t>
    </r>
  </si>
  <si>
    <t>Чинна редакція 2023 рік</t>
  </si>
  <si>
    <t>Запропонована редакція 2023 рік</t>
  </si>
  <si>
    <r>
      <t xml:space="preserve">Завдання 5.5. </t>
    </r>
    <r>
      <rPr>
        <sz val="12"/>
        <rFont val="Times New Roman"/>
        <family val="1"/>
      </rPr>
      <t>Надання фінансової підтримки громадській організації "Дитячо-юнацький спортивний клуб "БаЛу", КПКВК 0215062, в т.ч.: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</si>
  <si>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(утеплення фасаду) з улаштуванням вимощення спортивного комплексу "Авангард", КПКВК 0217640</t>
    </r>
  </si>
  <si>
    <t xml:space="preserve">Порівняльна таблиця до проєкту рішення виконавчого комітету Сумської міської ради "Про внесення змін до рішення Сумської міської ради від 24 листопада 2021 року  № 2509-МР «Про затвердження Програми розвитку фізичної культури і спорту Сумської міської територіальної громади на 2022-2024 роки»
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</si>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</sst>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2" fillId="33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justify" wrapText="1"/>
    </xf>
    <xf numFmtId="3" fontId="52" fillId="0" borderId="0" xfId="0" applyNumberFormat="1" applyFont="1" applyAlignment="1">
      <alignment/>
    </xf>
    <xf numFmtId="0" fontId="0" fillId="33" borderId="0" xfId="0" applyFont="1" applyFill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 vertical="center"/>
    </xf>
    <xf numFmtId="3" fontId="52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justify" wrapText="1"/>
    </xf>
    <xf numFmtId="0" fontId="5" fillId="0" borderId="19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view="pageBreakPreview" zoomScale="95" zoomScaleNormal="70" zoomScaleSheetLayoutView="95" zoomScalePageLayoutView="0" workbookViewId="0" topLeftCell="A61">
      <selection activeCell="F56" sqref="F56"/>
    </sheetView>
  </sheetViews>
  <sheetFormatPr defaultColWidth="9.140625" defaultRowHeight="12.75"/>
  <cols>
    <col min="1" max="1" width="98.57421875" style="27" customWidth="1"/>
    <col min="2" max="2" width="14.7109375" style="26" customWidth="1"/>
    <col min="3" max="3" width="14.421875" style="26" customWidth="1"/>
    <col min="4" max="4" width="12.28125" style="26" customWidth="1"/>
    <col min="5" max="5" width="13.8515625" style="26" customWidth="1"/>
    <col min="6" max="6" width="14.28125" style="26" customWidth="1"/>
    <col min="7" max="7" width="15.421875" style="26" customWidth="1"/>
    <col min="8" max="8" width="16.28125" style="26" customWidth="1"/>
    <col min="9" max="9" width="13.28125" style="26" hidden="1" customWidth="1"/>
    <col min="10" max="10" width="11.421875" style="26" hidden="1" customWidth="1"/>
    <col min="11" max="11" width="9.140625" style="26" customWidth="1"/>
    <col min="12" max="12" width="12.8515625" style="26" customWidth="1"/>
    <col min="13" max="13" width="18.8515625" style="26" customWidth="1"/>
    <col min="14" max="14" width="10.140625" style="26" bestFit="1" customWidth="1"/>
    <col min="15" max="15" width="14.00390625" style="26" customWidth="1"/>
    <col min="16" max="16" width="9.140625" style="26" customWidth="1"/>
    <col min="17" max="17" width="19.28125" style="26" customWidth="1"/>
    <col min="18" max="16384" width="9.140625" style="26" customWidth="1"/>
  </cols>
  <sheetData>
    <row r="1" spans="1:11" ht="6" customHeight="1">
      <c r="A1" s="15"/>
      <c r="B1" s="7"/>
      <c r="C1" s="7"/>
      <c r="D1" s="7"/>
      <c r="E1" s="7"/>
      <c r="F1" s="39" t="s">
        <v>10</v>
      </c>
      <c r="H1" s="151"/>
      <c r="I1" s="152"/>
      <c r="J1" s="152"/>
      <c r="K1" s="45"/>
    </row>
    <row r="2" spans="1:11" ht="38.25" customHeight="1">
      <c r="A2" s="149" t="s">
        <v>148</v>
      </c>
      <c r="B2" s="150"/>
      <c r="C2" s="150"/>
      <c r="D2" s="150"/>
      <c r="E2" s="150"/>
      <c r="F2" s="150"/>
      <c r="G2" s="150"/>
      <c r="H2" s="150"/>
      <c r="I2" s="150"/>
      <c r="J2" s="150"/>
      <c r="K2" s="42"/>
    </row>
    <row r="3" spans="1:10" ht="15.75" hidden="1">
      <c r="A3" s="15"/>
      <c r="B3" s="7"/>
      <c r="C3" s="7"/>
      <c r="D3" s="7"/>
      <c r="E3" s="7"/>
      <c r="F3" s="7"/>
      <c r="G3" s="7"/>
      <c r="H3" s="7"/>
      <c r="I3" s="7"/>
      <c r="J3" s="8"/>
    </row>
    <row r="4" spans="1:10" ht="16.5" customHeight="1">
      <c r="A4" s="154" t="s">
        <v>86</v>
      </c>
      <c r="B4" s="145" t="s">
        <v>144</v>
      </c>
      <c r="C4" s="145"/>
      <c r="D4" s="145"/>
      <c r="E4" s="145" t="s">
        <v>145</v>
      </c>
      <c r="F4" s="145"/>
      <c r="G4" s="145"/>
      <c r="H4" s="154" t="s">
        <v>128</v>
      </c>
      <c r="I4" s="154"/>
      <c r="J4" s="154"/>
    </row>
    <row r="5" spans="1:10" ht="30.75" customHeight="1">
      <c r="A5" s="154"/>
      <c r="B5" s="145" t="s">
        <v>4</v>
      </c>
      <c r="C5" s="145" t="s">
        <v>101</v>
      </c>
      <c r="D5" s="145"/>
      <c r="E5" s="145" t="s">
        <v>4</v>
      </c>
      <c r="F5" s="145" t="s">
        <v>101</v>
      </c>
      <c r="G5" s="145"/>
      <c r="H5" s="145" t="s">
        <v>4</v>
      </c>
      <c r="I5" s="145" t="s">
        <v>102</v>
      </c>
      <c r="J5" s="145"/>
    </row>
    <row r="6" spans="1:10" ht="30.75" customHeight="1">
      <c r="A6" s="154"/>
      <c r="B6" s="145"/>
      <c r="C6" s="32" t="s">
        <v>0</v>
      </c>
      <c r="D6" s="32" t="s">
        <v>14</v>
      </c>
      <c r="E6" s="145"/>
      <c r="F6" s="32" t="s">
        <v>0</v>
      </c>
      <c r="G6" s="32" t="s">
        <v>19</v>
      </c>
      <c r="H6" s="145"/>
      <c r="I6" s="32" t="s">
        <v>0</v>
      </c>
      <c r="J6" s="31" t="s">
        <v>14</v>
      </c>
    </row>
    <row r="7" spans="1:13" ht="30" customHeight="1">
      <c r="A7" s="33">
        <v>1</v>
      </c>
      <c r="B7" s="34">
        <v>3</v>
      </c>
      <c r="C7" s="34">
        <v>4</v>
      </c>
      <c r="D7" s="34">
        <v>5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3">
        <v>11</v>
      </c>
      <c r="M7" s="62">
        <f>E8+H8</f>
        <v>78148772</v>
      </c>
    </row>
    <row r="8" spans="1:15" ht="15.75">
      <c r="A8" s="146" t="s">
        <v>100</v>
      </c>
      <c r="B8" s="34">
        <f>B9+B10+B11</f>
        <v>92295800</v>
      </c>
      <c r="C8" s="34">
        <f>C9</f>
        <v>78795800</v>
      </c>
      <c r="D8" s="34">
        <f>D9+D10+D11</f>
        <v>13500000</v>
      </c>
      <c r="E8" s="34">
        <f>E9+E10+E11</f>
        <v>85222286</v>
      </c>
      <c r="F8" s="34">
        <f>F9</f>
        <v>82092186</v>
      </c>
      <c r="G8" s="34">
        <f>G9+G10+G11</f>
        <v>3130100</v>
      </c>
      <c r="H8" s="34">
        <f aca="true" t="shared" si="0" ref="H8:H16">E8-B8</f>
        <v>-7073514</v>
      </c>
      <c r="I8" s="34">
        <f>I9</f>
        <v>82784160</v>
      </c>
      <c r="J8" s="34">
        <f>J9+J10+J11</f>
        <v>13360000</v>
      </c>
      <c r="L8" s="62">
        <f>E8-B8</f>
        <v>-7073514</v>
      </c>
      <c r="O8" s="113">
        <f>E8-B8</f>
        <v>-7073514</v>
      </c>
    </row>
    <row r="9" spans="1:15" ht="25.5" customHeight="1">
      <c r="A9" s="147"/>
      <c r="B9" s="9">
        <f>C9+D9</f>
        <v>91345800</v>
      </c>
      <c r="C9" s="9">
        <f>C12+C18+C24+C45+C53+C66</f>
        <v>78795800</v>
      </c>
      <c r="D9" s="9">
        <f>D24+D45+D53+D66</f>
        <v>12550000</v>
      </c>
      <c r="E9" s="9">
        <f>F9+G9</f>
        <v>83872286</v>
      </c>
      <c r="F9" s="9">
        <f>F12+F18+F45+F53+F65+F25</f>
        <v>82092186</v>
      </c>
      <c r="G9" s="9">
        <v>1780100</v>
      </c>
      <c r="H9" s="34">
        <f t="shared" si="0"/>
        <v>-7473514</v>
      </c>
      <c r="I9" s="9">
        <f>I12+I18+I24+I45+I53+I66</f>
        <v>82784160</v>
      </c>
      <c r="J9" s="9">
        <f>J24+J45+J53+J66</f>
        <v>12290000</v>
      </c>
      <c r="L9" s="62">
        <f>F12+F18+F24+F45+F53+F65</f>
        <v>82092186</v>
      </c>
      <c r="M9" s="62">
        <f>B8+E8+H8</f>
        <v>170444572</v>
      </c>
      <c r="O9" s="62">
        <f>E8+H8</f>
        <v>78148772</v>
      </c>
    </row>
    <row r="10" spans="1:13" ht="24.75" customHeight="1">
      <c r="A10" s="147"/>
      <c r="B10" s="9">
        <f>D10</f>
        <v>250000</v>
      </c>
      <c r="C10" s="9"/>
      <c r="D10" s="9">
        <f>D67</f>
        <v>250000</v>
      </c>
      <c r="E10" s="9">
        <f>G10</f>
        <v>650000</v>
      </c>
      <c r="F10" s="9"/>
      <c r="G10" s="9">
        <v>650000</v>
      </c>
      <c r="H10" s="34">
        <f t="shared" si="0"/>
        <v>400000</v>
      </c>
      <c r="I10" s="9"/>
      <c r="J10" s="9">
        <f>J67</f>
        <v>270000</v>
      </c>
      <c r="M10" s="62">
        <f>B9+E9+H9</f>
        <v>167744572</v>
      </c>
    </row>
    <row r="11" spans="1:13" ht="18.75" customHeight="1">
      <c r="A11" s="148"/>
      <c r="B11" s="10">
        <f>D11</f>
        <v>700000</v>
      </c>
      <c r="C11" s="9"/>
      <c r="D11" s="10">
        <f>D26+D55+D68</f>
        <v>700000</v>
      </c>
      <c r="E11" s="10">
        <f>G11</f>
        <v>700000</v>
      </c>
      <c r="F11" s="9"/>
      <c r="G11" s="10">
        <f>G68</f>
        <v>700000</v>
      </c>
      <c r="H11" s="34">
        <f t="shared" si="0"/>
        <v>0</v>
      </c>
      <c r="I11" s="9"/>
      <c r="J11" s="9">
        <v>800000</v>
      </c>
      <c r="M11" s="62">
        <f>B10+E10+H10</f>
        <v>1300000</v>
      </c>
    </row>
    <row r="12" spans="1:10" s="117" customFormat="1" ht="29.25" customHeight="1">
      <c r="A12" s="105" t="s">
        <v>135</v>
      </c>
      <c r="B12" s="9">
        <f>C12</f>
        <v>1053000</v>
      </c>
      <c r="C12" s="9">
        <f>C13+C14+C15+C16</f>
        <v>1053000</v>
      </c>
      <c r="D12" s="9"/>
      <c r="E12" s="9">
        <f>F12</f>
        <v>2200000</v>
      </c>
      <c r="F12" s="9">
        <f>F13+F14+F15+F16</f>
        <v>2200000</v>
      </c>
      <c r="G12" s="9"/>
      <c r="H12" s="34">
        <f t="shared" si="0"/>
        <v>1147000</v>
      </c>
      <c r="I12" s="9">
        <f>I13+I14+I15+I16</f>
        <v>1105620</v>
      </c>
      <c r="J12" s="9"/>
    </row>
    <row r="13" spans="1:15" ht="45" customHeight="1">
      <c r="A13" s="90" t="s">
        <v>136</v>
      </c>
      <c r="B13" s="9">
        <f>C13</f>
        <v>105300</v>
      </c>
      <c r="C13" s="10">
        <v>105300</v>
      </c>
      <c r="D13" s="10"/>
      <c r="E13" s="9">
        <f>F13</f>
        <v>310524</v>
      </c>
      <c r="F13" s="10">
        <v>310524</v>
      </c>
      <c r="G13" s="10"/>
      <c r="H13" s="34">
        <f t="shared" si="0"/>
        <v>205224</v>
      </c>
      <c r="I13" s="10">
        <v>110500</v>
      </c>
      <c r="J13" s="11"/>
      <c r="M13" s="62">
        <f>B12+E12+H12</f>
        <v>4400000</v>
      </c>
      <c r="O13" s="26" t="s">
        <v>129</v>
      </c>
    </row>
    <row r="14" spans="1:13" ht="23.25" customHeight="1">
      <c r="A14" s="92" t="s">
        <v>132</v>
      </c>
      <c r="B14" s="9">
        <f>C14</f>
        <v>600200</v>
      </c>
      <c r="C14" s="10">
        <v>600200</v>
      </c>
      <c r="D14" s="10"/>
      <c r="E14" s="9">
        <f>F14</f>
        <v>356081</v>
      </c>
      <c r="F14" s="10">
        <v>356081</v>
      </c>
      <c r="G14" s="10"/>
      <c r="H14" s="34">
        <f t="shared" si="0"/>
        <v>-244119</v>
      </c>
      <c r="I14" s="10">
        <v>630220</v>
      </c>
      <c r="J14" s="9"/>
      <c r="L14" s="62">
        <f>E13+H13</f>
        <v>515748</v>
      </c>
      <c r="M14" s="62">
        <f>B13+E13+H13</f>
        <v>621048</v>
      </c>
    </row>
    <row r="15" spans="1:13" ht="43.5" customHeight="1">
      <c r="A15" s="91" t="s">
        <v>133</v>
      </c>
      <c r="B15" s="9">
        <f>C15</f>
        <v>242200</v>
      </c>
      <c r="C15" s="10">
        <v>242200</v>
      </c>
      <c r="D15" s="10"/>
      <c r="E15" s="9">
        <f>F15</f>
        <v>1333395</v>
      </c>
      <c r="F15" s="10">
        <v>1333395</v>
      </c>
      <c r="G15" s="10"/>
      <c r="H15" s="34">
        <f t="shared" si="0"/>
        <v>1091195</v>
      </c>
      <c r="I15" s="10">
        <v>254300</v>
      </c>
      <c r="J15" s="9"/>
      <c r="L15" s="62">
        <f>E14+H14</f>
        <v>111962</v>
      </c>
      <c r="M15" s="62">
        <f>B14+E14+H14</f>
        <v>712162</v>
      </c>
    </row>
    <row r="16" spans="1:13" s="27" customFormat="1" ht="51" customHeight="1">
      <c r="A16" s="91" t="s">
        <v>134</v>
      </c>
      <c r="B16" s="9">
        <f>C16</f>
        <v>105300</v>
      </c>
      <c r="C16" s="10">
        <v>105300</v>
      </c>
      <c r="D16" s="10"/>
      <c r="E16" s="9">
        <f>F16</f>
        <v>200000</v>
      </c>
      <c r="F16" s="10">
        <v>200000</v>
      </c>
      <c r="G16" s="10"/>
      <c r="H16" s="34">
        <f t="shared" si="0"/>
        <v>94700</v>
      </c>
      <c r="I16" s="10">
        <v>110600</v>
      </c>
      <c r="J16" s="9"/>
      <c r="L16" s="10">
        <f>E15+H15</f>
        <v>2424590</v>
      </c>
      <c r="M16" s="60">
        <f>B15+E15+H15</f>
        <v>2666790</v>
      </c>
    </row>
    <row r="17" spans="1:13" s="27" customFormat="1" ht="20.25" customHeight="1">
      <c r="A17" s="143" t="s">
        <v>79</v>
      </c>
      <c r="B17" s="144"/>
      <c r="C17" s="144"/>
      <c r="D17" s="144"/>
      <c r="E17" s="144"/>
      <c r="F17" s="144"/>
      <c r="G17" s="144"/>
      <c r="H17" s="144"/>
      <c r="I17" s="144"/>
      <c r="J17" s="144"/>
      <c r="L17" s="62">
        <f>E16+H16</f>
        <v>294700</v>
      </c>
      <c r="M17" s="60">
        <f>B16+E16+H16</f>
        <v>400000</v>
      </c>
    </row>
    <row r="18" spans="1:12" s="116" customFormat="1" ht="22.5" customHeight="1">
      <c r="A18" s="105" t="s">
        <v>137</v>
      </c>
      <c r="B18" s="9">
        <f>C18</f>
        <v>1053100</v>
      </c>
      <c r="C18" s="9">
        <f>C19+C20+C21+C22</f>
        <v>1053100</v>
      </c>
      <c r="D18" s="9"/>
      <c r="E18" s="9">
        <f>F18</f>
        <v>800000</v>
      </c>
      <c r="F18" s="9">
        <f>F19+F20+F21+F22</f>
        <v>800000</v>
      </c>
      <c r="G18" s="9"/>
      <c r="H18" s="9">
        <f>E18-B18</f>
        <v>-253100</v>
      </c>
      <c r="I18" s="9">
        <f>I19+I20+I21+I22</f>
        <v>1105800</v>
      </c>
      <c r="J18" s="9"/>
      <c r="L18" s="113" t="e">
        <f>#REF!+#REF!</f>
        <v>#REF!</v>
      </c>
    </row>
    <row r="19" spans="1:13" s="27" customFormat="1" ht="44.25" customHeight="1">
      <c r="A19" s="90" t="s">
        <v>138</v>
      </c>
      <c r="B19" s="9">
        <f>C19</f>
        <v>210600</v>
      </c>
      <c r="C19" s="10">
        <v>210600</v>
      </c>
      <c r="D19" s="10"/>
      <c r="E19" s="9">
        <f>F19</f>
        <v>81202</v>
      </c>
      <c r="F19" s="10">
        <v>81202</v>
      </c>
      <c r="G19" s="10"/>
      <c r="H19" s="9">
        <f>E19-B19</f>
        <v>-129398</v>
      </c>
      <c r="I19" s="10">
        <v>221200</v>
      </c>
      <c r="J19" s="11"/>
      <c r="L19" s="62">
        <f>E18+H18</f>
        <v>546900</v>
      </c>
      <c r="M19" s="60">
        <f>B18+E18+H18</f>
        <v>1600000</v>
      </c>
    </row>
    <row r="20" spans="1:13" s="27" customFormat="1" ht="25.5" customHeight="1">
      <c r="A20" s="92" t="s">
        <v>130</v>
      </c>
      <c r="B20" s="9">
        <f>C20</f>
        <v>579200</v>
      </c>
      <c r="C20" s="10">
        <v>579200</v>
      </c>
      <c r="D20" s="10"/>
      <c r="E20" s="9">
        <f>F20</f>
        <v>388900</v>
      </c>
      <c r="F20" s="10">
        <v>388900</v>
      </c>
      <c r="G20" s="10"/>
      <c r="H20" s="9">
        <f>E20-B20</f>
        <v>-190300</v>
      </c>
      <c r="I20" s="10">
        <v>608100</v>
      </c>
      <c r="J20" s="9"/>
      <c r="L20" s="62">
        <f>E19+H19</f>
        <v>-48196</v>
      </c>
      <c r="M20" s="60">
        <f>B19+E19+H19</f>
        <v>162404</v>
      </c>
    </row>
    <row r="21" spans="1:13" s="27" customFormat="1" ht="42.75" customHeight="1">
      <c r="A21" s="91" t="s">
        <v>139</v>
      </c>
      <c r="B21" s="9">
        <f>C21</f>
        <v>158000</v>
      </c>
      <c r="C21" s="10">
        <v>158000</v>
      </c>
      <c r="D21" s="10"/>
      <c r="E21" s="9">
        <f>F21</f>
        <v>229898</v>
      </c>
      <c r="F21" s="10">
        <v>229898</v>
      </c>
      <c r="G21" s="10"/>
      <c r="H21" s="9">
        <f>E21-B21</f>
        <v>71898</v>
      </c>
      <c r="I21" s="10">
        <v>165900</v>
      </c>
      <c r="J21" s="9"/>
      <c r="L21" s="62">
        <f>E20+H20</f>
        <v>198600</v>
      </c>
      <c r="M21" s="60">
        <f>B20+E20+H20</f>
        <v>777800</v>
      </c>
    </row>
    <row r="22" spans="1:13" s="27" customFormat="1" ht="54" customHeight="1">
      <c r="A22" s="91" t="s">
        <v>140</v>
      </c>
      <c r="B22" s="9">
        <f>C22</f>
        <v>105300</v>
      </c>
      <c r="C22" s="10">
        <v>105300</v>
      </c>
      <c r="D22" s="10"/>
      <c r="E22" s="9">
        <f>F22</f>
        <v>100000</v>
      </c>
      <c r="F22" s="10">
        <v>100000</v>
      </c>
      <c r="G22" s="10"/>
      <c r="H22" s="9">
        <f>E22-B22</f>
        <v>-5300</v>
      </c>
      <c r="I22" s="10">
        <v>110600</v>
      </c>
      <c r="J22" s="9"/>
      <c r="L22" s="62">
        <f>E21+H21</f>
        <v>301796</v>
      </c>
      <c r="M22" s="60">
        <f>B21+E21+H21</f>
        <v>459796</v>
      </c>
    </row>
    <row r="23" spans="1:13" s="27" customFormat="1" ht="33" customHeight="1">
      <c r="A23" s="143" t="s">
        <v>80</v>
      </c>
      <c r="B23" s="144"/>
      <c r="C23" s="144"/>
      <c r="D23" s="144"/>
      <c r="E23" s="144"/>
      <c r="F23" s="144"/>
      <c r="G23" s="144"/>
      <c r="H23" s="144"/>
      <c r="I23" s="144"/>
      <c r="J23" s="144"/>
      <c r="L23" s="62">
        <f>E22+H22</f>
        <v>94700</v>
      </c>
      <c r="M23" s="60">
        <f>B22+E22+H22</f>
        <v>200000</v>
      </c>
    </row>
    <row r="24" spans="1:12" s="27" customFormat="1" ht="26.25" customHeight="1">
      <c r="A24" s="127" t="s">
        <v>81</v>
      </c>
      <c r="B24" s="9">
        <f>C24+D24</f>
        <v>34518800</v>
      </c>
      <c r="C24" s="9">
        <f>C27+C28</f>
        <v>33148800</v>
      </c>
      <c r="D24" s="9">
        <f>D27+D28+D42</f>
        <v>1370000</v>
      </c>
      <c r="E24" s="9">
        <f aca="true" t="shared" si="1" ref="E24:E41">F24+G24</f>
        <v>35890800</v>
      </c>
      <c r="F24" s="9">
        <f>F27+F28</f>
        <v>35150800</v>
      </c>
      <c r="G24" s="9">
        <f>G25+G26</f>
        <v>740000</v>
      </c>
      <c r="H24" s="9">
        <f>E24-B24</f>
        <v>1372000</v>
      </c>
      <c r="I24" s="9">
        <f>I27+I28</f>
        <v>34811440</v>
      </c>
      <c r="J24" s="9">
        <f>J27+J28+J42</f>
        <v>1420000</v>
      </c>
      <c r="L24" s="62" t="e">
        <f>#REF!+#REF!</f>
        <v>#REF!</v>
      </c>
    </row>
    <row r="25" spans="1:12" s="116" customFormat="1" ht="26.25" customHeight="1">
      <c r="A25" s="125"/>
      <c r="B25" s="10">
        <f>C25+D25</f>
        <v>34518800</v>
      </c>
      <c r="C25" s="10">
        <v>33148800</v>
      </c>
      <c r="D25" s="10">
        <v>1370000</v>
      </c>
      <c r="E25" s="9">
        <f t="shared" si="1"/>
        <v>35870800</v>
      </c>
      <c r="F25" s="10">
        <v>35150800</v>
      </c>
      <c r="G25" s="10">
        <v>720000</v>
      </c>
      <c r="H25" s="9">
        <f>E25-B25</f>
        <v>1352000</v>
      </c>
      <c r="I25" s="9"/>
      <c r="J25" s="9"/>
      <c r="L25" s="113"/>
    </row>
    <row r="26" spans="1:12" s="27" customFormat="1" ht="26.25" customHeight="1">
      <c r="A26" s="126"/>
      <c r="B26" s="9"/>
      <c r="C26" s="9"/>
      <c r="D26" s="9"/>
      <c r="E26" s="9">
        <f t="shared" si="1"/>
        <v>20000</v>
      </c>
      <c r="F26" s="10"/>
      <c r="G26" s="10">
        <v>20000</v>
      </c>
      <c r="H26" s="9">
        <f>E26-B26</f>
        <v>20000</v>
      </c>
      <c r="I26" s="9"/>
      <c r="J26" s="9"/>
      <c r="L26" s="62"/>
    </row>
    <row r="27" spans="1:13" s="27" customFormat="1" ht="38.25" customHeight="1">
      <c r="A27" s="94" t="s">
        <v>88</v>
      </c>
      <c r="B27" s="9">
        <f aca="true" t="shared" si="2" ref="B27:B32">C27+D27</f>
        <v>5600900</v>
      </c>
      <c r="C27" s="9">
        <v>5580900</v>
      </c>
      <c r="D27" s="9">
        <v>20000</v>
      </c>
      <c r="E27" s="9">
        <f t="shared" si="1"/>
        <v>5420000</v>
      </c>
      <c r="F27" s="9">
        <v>5400000</v>
      </c>
      <c r="G27" s="9">
        <v>20000</v>
      </c>
      <c r="H27" s="9">
        <f aca="true" t="shared" si="3" ref="H27:H43">E27-B27</f>
        <v>-180900</v>
      </c>
      <c r="I27" s="9">
        <v>5860000</v>
      </c>
      <c r="J27" s="9">
        <v>20000</v>
      </c>
      <c r="L27" s="62">
        <f>E24+H24</f>
        <v>37262800</v>
      </c>
      <c r="M27" s="60">
        <f>B24+E24+H24</f>
        <v>71781600</v>
      </c>
    </row>
    <row r="28" spans="1:13" s="27" customFormat="1" ht="39" customHeight="1">
      <c r="A28" s="108" t="s">
        <v>98</v>
      </c>
      <c r="B28" s="9">
        <f t="shared" si="2"/>
        <v>28367900</v>
      </c>
      <c r="C28" s="9">
        <v>27567900</v>
      </c>
      <c r="D28" s="9">
        <v>800000</v>
      </c>
      <c r="E28" s="9">
        <f t="shared" si="1"/>
        <v>30470800</v>
      </c>
      <c r="F28" s="9">
        <v>29750800</v>
      </c>
      <c r="G28" s="9">
        <v>720000</v>
      </c>
      <c r="H28" s="9">
        <f t="shared" si="3"/>
        <v>2102900</v>
      </c>
      <c r="I28" s="9">
        <f>I29+I33</f>
        <v>28951440</v>
      </c>
      <c r="J28" s="9">
        <f>J29+J33</f>
        <v>800000</v>
      </c>
      <c r="L28" s="62">
        <f aca="true" t="shared" si="4" ref="L28:L33">E27+H27</f>
        <v>5239100</v>
      </c>
      <c r="M28" s="60">
        <f aca="true" t="shared" si="5" ref="M28:M33">B27+E27+H27</f>
        <v>10840000</v>
      </c>
    </row>
    <row r="29" spans="1:13" s="27" customFormat="1" ht="17.25" customHeight="1">
      <c r="A29" s="106" t="s">
        <v>74</v>
      </c>
      <c r="B29" s="9">
        <f t="shared" si="2"/>
        <v>17777800</v>
      </c>
      <c r="C29" s="9">
        <f>C30+C31+C32</f>
        <v>17177800</v>
      </c>
      <c r="D29" s="9">
        <f>D30+D31+D32</f>
        <v>600000</v>
      </c>
      <c r="E29" s="9">
        <f t="shared" si="1"/>
        <v>18590800</v>
      </c>
      <c r="F29" s="9">
        <f>F30+F31+F32</f>
        <v>18190800</v>
      </c>
      <c r="G29" s="9">
        <f>G30+G31+G32</f>
        <v>400000</v>
      </c>
      <c r="H29" s="9">
        <f t="shared" si="3"/>
        <v>813000</v>
      </c>
      <c r="I29" s="9">
        <f>I30+I31+I32</f>
        <v>17980340</v>
      </c>
      <c r="J29" s="9">
        <f>J30+J31+J32</f>
        <v>600000</v>
      </c>
      <c r="L29" s="62">
        <f t="shared" si="4"/>
        <v>32573700</v>
      </c>
      <c r="M29" s="60">
        <f t="shared" si="5"/>
        <v>60941600</v>
      </c>
    </row>
    <row r="30" spans="1:13" s="27" customFormat="1" ht="18.75" customHeight="1">
      <c r="A30" s="107" t="s">
        <v>109</v>
      </c>
      <c r="B30" s="10">
        <f t="shared" si="2"/>
        <v>3990800</v>
      </c>
      <c r="C30" s="10">
        <v>3790800</v>
      </c>
      <c r="D30" s="10">
        <v>200000</v>
      </c>
      <c r="E30" s="10">
        <f t="shared" si="1"/>
        <v>3990800</v>
      </c>
      <c r="F30" s="10">
        <v>3790800</v>
      </c>
      <c r="G30" s="10">
        <v>200000</v>
      </c>
      <c r="H30" s="9">
        <f t="shared" si="3"/>
        <v>0</v>
      </c>
      <c r="I30" s="10">
        <v>3980340</v>
      </c>
      <c r="J30" s="10">
        <v>200000</v>
      </c>
      <c r="L30" s="62">
        <f t="shared" si="4"/>
        <v>19403800</v>
      </c>
      <c r="M30" s="60">
        <f t="shared" si="5"/>
        <v>37181600</v>
      </c>
    </row>
    <row r="31" spans="1:17" s="100" customFormat="1" ht="18" customHeight="1">
      <c r="A31" s="106" t="s">
        <v>110</v>
      </c>
      <c r="B31" s="9">
        <f t="shared" si="2"/>
        <v>8287000</v>
      </c>
      <c r="C31" s="10">
        <v>8087000</v>
      </c>
      <c r="D31" s="10">
        <v>200000</v>
      </c>
      <c r="E31" s="9">
        <f t="shared" si="1"/>
        <v>8400000</v>
      </c>
      <c r="F31" s="10">
        <v>8300000</v>
      </c>
      <c r="G31" s="10">
        <v>100000</v>
      </c>
      <c r="H31" s="9">
        <f t="shared" si="3"/>
        <v>113000</v>
      </c>
      <c r="I31" s="10">
        <v>8500000</v>
      </c>
      <c r="J31" s="10">
        <v>200000</v>
      </c>
      <c r="L31" s="62">
        <f t="shared" si="4"/>
        <v>3990800</v>
      </c>
      <c r="M31" s="101">
        <f t="shared" si="5"/>
        <v>7981600</v>
      </c>
      <c r="P31" s="153"/>
      <c r="Q31" s="101" t="e">
        <f>B30+B31+#REF!</f>
        <v>#REF!</v>
      </c>
    </row>
    <row r="32" spans="1:16" s="87" customFormat="1" ht="21.75" customHeight="1">
      <c r="A32" s="106" t="s">
        <v>111</v>
      </c>
      <c r="B32" s="9">
        <f t="shared" si="2"/>
        <v>5500000</v>
      </c>
      <c r="C32" s="10">
        <v>5300000</v>
      </c>
      <c r="D32" s="10">
        <v>200000</v>
      </c>
      <c r="E32" s="9">
        <f t="shared" si="1"/>
        <v>6200000</v>
      </c>
      <c r="F32" s="10">
        <v>6100000</v>
      </c>
      <c r="G32" s="10">
        <v>100000</v>
      </c>
      <c r="H32" s="9">
        <f t="shared" si="3"/>
        <v>700000</v>
      </c>
      <c r="I32" s="10">
        <v>5500000</v>
      </c>
      <c r="J32" s="10">
        <v>200000</v>
      </c>
      <c r="L32" s="62">
        <f t="shared" si="4"/>
        <v>8513000</v>
      </c>
      <c r="M32" s="88">
        <f t="shared" si="5"/>
        <v>16800000</v>
      </c>
      <c r="P32" s="153"/>
    </row>
    <row r="33" spans="1:16" s="87" customFormat="1" ht="30.75" customHeight="1">
      <c r="A33" s="124" t="s">
        <v>78</v>
      </c>
      <c r="B33" s="9">
        <f>B36+B39</f>
        <v>10590100</v>
      </c>
      <c r="C33" s="9">
        <f>C36+C39</f>
        <v>10390100</v>
      </c>
      <c r="D33" s="9">
        <f>D36+D39</f>
        <v>200000</v>
      </c>
      <c r="E33" s="9">
        <f t="shared" si="1"/>
        <v>11880000</v>
      </c>
      <c r="F33" s="9">
        <f>F34</f>
        <v>11560000</v>
      </c>
      <c r="G33" s="9">
        <f>G34+G35</f>
        <v>320000</v>
      </c>
      <c r="H33" s="9">
        <f t="shared" si="3"/>
        <v>1289900</v>
      </c>
      <c r="I33" s="9">
        <f>I36+I39</f>
        <v>10971100</v>
      </c>
      <c r="J33" s="9">
        <f>J36+J39</f>
        <v>200000</v>
      </c>
      <c r="L33" s="62">
        <f t="shared" si="4"/>
        <v>6900000</v>
      </c>
      <c r="M33" s="102">
        <f t="shared" si="5"/>
        <v>12400000</v>
      </c>
      <c r="P33" s="153"/>
    </row>
    <row r="34" spans="1:16" s="87" customFormat="1" ht="26.25" customHeight="1">
      <c r="A34" s="125"/>
      <c r="B34" s="10">
        <f>C34+D34</f>
        <v>10590100</v>
      </c>
      <c r="C34" s="10">
        <f>C36+C39</f>
        <v>10390100</v>
      </c>
      <c r="D34" s="10">
        <f>D36+D39</f>
        <v>200000</v>
      </c>
      <c r="E34" s="9">
        <f t="shared" si="1"/>
        <v>11860000</v>
      </c>
      <c r="F34" s="9">
        <f>F37+F40</f>
        <v>11560000</v>
      </c>
      <c r="G34" s="9">
        <f>G37+G40</f>
        <v>300000</v>
      </c>
      <c r="H34" s="9">
        <f t="shared" si="3"/>
        <v>1269900</v>
      </c>
      <c r="I34" s="9"/>
      <c r="J34" s="9"/>
      <c r="L34" s="62"/>
      <c r="M34" s="102"/>
      <c r="P34" s="153"/>
    </row>
    <row r="35" spans="1:16" s="87" customFormat="1" ht="21.75" customHeight="1">
      <c r="A35" s="126"/>
      <c r="B35" s="9"/>
      <c r="C35" s="9"/>
      <c r="D35" s="9"/>
      <c r="E35" s="9">
        <f t="shared" si="1"/>
        <v>20000</v>
      </c>
      <c r="F35" s="9"/>
      <c r="G35" s="9">
        <f>G38+G41</f>
        <v>20000</v>
      </c>
      <c r="H35" s="9">
        <f t="shared" si="3"/>
        <v>20000</v>
      </c>
      <c r="I35" s="9"/>
      <c r="J35" s="9"/>
      <c r="L35" s="62"/>
      <c r="M35" s="102"/>
      <c r="P35" s="153"/>
    </row>
    <row r="36" spans="1:16" s="27" customFormat="1" ht="34.5" customHeight="1">
      <c r="A36" s="124" t="s">
        <v>41</v>
      </c>
      <c r="B36" s="10">
        <f>C36+D36</f>
        <v>3958000</v>
      </c>
      <c r="C36" s="10">
        <v>3858000</v>
      </c>
      <c r="D36" s="10">
        <v>100000</v>
      </c>
      <c r="E36" s="10">
        <f t="shared" si="1"/>
        <v>5027200</v>
      </c>
      <c r="F36" s="10">
        <f>F37</f>
        <v>4917200</v>
      </c>
      <c r="G36" s="10">
        <f>G37+G38</f>
        <v>110000</v>
      </c>
      <c r="H36" s="9">
        <f t="shared" si="3"/>
        <v>1069200</v>
      </c>
      <c r="I36" s="10">
        <v>4108400</v>
      </c>
      <c r="J36" s="10">
        <v>100000</v>
      </c>
      <c r="L36" s="62">
        <f>E33+H33</f>
        <v>13169900</v>
      </c>
      <c r="M36" s="60">
        <f>B33+E33+H33</f>
        <v>23760000</v>
      </c>
      <c r="P36" s="153"/>
    </row>
    <row r="37" spans="1:16" s="27" customFormat="1" ht="34.5" customHeight="1">
      <c r="A37" s="125"/>
      <c r="B37" s="10">
        <f>C37+D37</f>
        <v>3958000</v>
      </c>
      <c r="C37" s="10">
        <v>3858000</v>
      </c>
      <c r="D37" s="10">
        <v>100000</v>
      </c>
      <c r="E37" s="10">
        <f t="shared" si="1"/>
        <v>5017200</v>
      </c>
      <c r="F37" s="10">
        <v>4917200</v>
      </c>
      <c r="G37" s="10">
        <v>100000</v>
      </c>
      <c r="H37" s="9">
        <f t="shared" si="3"/>
        <v>1059200</v>
      </c>
      <c r="I37" s="10"/>
      <c r="J37" s="10"/>
      <c r="L37" s="62"/>
      <c r="M37" s="60"/>
      <c r="P37" s="153"/>
    </row>
    <row r="38" spans="1:16" s="27" customFormat="1" ht="28.5" customHeight="1">
      <c r="A38" s="126"/>
      <c r="B38" s="10"/>
      <c r="C38" s="10"/>
      <c r="D38" s="10"/>
      <c r="E38" s="10">
        <f t="shared" si="1"/>
        <v>10000</v>
      </c>
      <c r="F38" s="10"/>
      <c r="G38" s="10">
        <v>10000</v>
      </c>
      <c r="H38" s="9">
        <f t="shared" si="3"/>
        <v>10000</v>
      </c>
      <c r="I38" s="10"/>
      <c r="J38" s="10"/>
      <c r="L38" s="62"/>
      <c r="M38" s="60"/>
      <c r="P38" s="153"/>
    </row>
    <row r="39" spans="1:16" s="87" customFormat="1" ht="22.5" customHeight="1">
      <c r="A39" s="124" t="s">
        <v>42</v>
      </c>
      <c r="B39" s="10">
        <f>C39+D39</f>
        <v>6632100</v>
      </c>
      <c r="C39" s="10">
        <v>6532100</v>
      </c>
      <c r="D39" s="10">
        <v>100000</v>
      </c>
      <c r="E39" s="10">
        <f t="shared" si="1"/>
        <v>6852800</v>
      </c>
      <c r="F39" s="10">
        <f>F40</f>
        <v>6642800</v>
      </c>
      <c r="G39" s="10">
        <f>G40+G41</f>
        <v>210000</v>
      </c>
      <c r="H39" s="9">
        <f t="shared" si="3"/>
        <v>220700</v>
      </c>
      <c r="I39" s="10">
        <v>6862700</v>
      </c>
      <c r="J39" s="10">
        <v>100000</v>
      </c>
      <c r="L39" s="62">
        <f>E36+H36</f>
        <v>6096400</v>
      </c>
      <c r="M39" s="88">
        <f>B36+E36+H36</f>
        <v>10054400</v>
      </c>
      <c r="P39" s="153"/>
    </row>
    <row r="40" spans="1:16" s="87" customFormat="1" ht="22.5" customHeight="1">
      <c r="A40" s="125"/>
      <c r="B40" s="10">
        <f>C40+D40</f>
        <v>6632100</v>
      </c>
      <c r="C40" s="10">
        <v>6532100</v>
      </c>
      <c r="D40" s="10">
        <v>100000</v>
      </c>
      <c r="E40" s="10">
        <f t="shared" si="1"/>
        <v>6842800</v>
      </c>
      <c r="F40" s="10">
        <v>6642800</v>
      </c>
      <c r="G40" s="10">
        <v>200000</v>
      </c>
      <c r="H40" s="9">
        <f t="shared" si="3"/>
        <v>210700</v>
      </c>
      <c r="I40" s="10"/>
      <c r="J40" s="10"/>
      <c r="L40" s="62"/>
      <c r="M40" s="88"/>
      <c r="P40" s="153"/>
    </row>
    <row r="41" spans="1:16" s="87" customFormat="1" ht="22.5" customHeight="1">
      <c r="A41" s="126"/>
      <c r="B41" s="10"/>
      <c r="C41" s="10"/>
      <c r="D41" s="10"/>
      <c r="E41" s="10">
        <f t="shared" si="1"/>
        <v>10000</v>
      </c>
      <c r="F41" s="10"/>
      <c r="G41" s="10">
        <v>10000</v>
      </c>
      <c r="H41" s="9">
        <f t="shared" si="3"/>
        <v>10000</v>
      </c>
      <c r="I41" s="10"/>
      <c r="J41" s="10"/>
      <c r="L41" s="62"/>
      <c r="M41" s="88"/>
      <c r="P41" s="153"/>
    </row>
    <row r="42" spans="1:16" s="87" customFormat="1" ht="32.25" customHeight="1">
      <c r="A42" s="40" t="s">
        <v>142</v>
      </c>
      <c r="B42" s="9">
        <f>B43</f>
        <v>550000</v>
      </c>
      <c r="C42" s="9"/>
      <c r="D42" s="9">
        <f>D43</f>
        <v>550000</v>
      </c>
      <c r="E42" s="9"/>
      <c r="F42" s="9"/>
      <c r="G42" s="9"/>
      <c r="H42" s="9">
        <f t="shared" si="3"/>
        <v>-550000</v>
      </c>
      <c r="I42" s="9"/>
      <c r="J42" s="9">
        <f>J43</f>
        <v>600000</v>
      </c>
      <c r="L42" s="62">
        <f>E39+H39</f>
        <v>7073500</v>
      </c>
      <c r="M42" s="88">
        <f>B39+E39+H39</f>
        <v>13705600</v>
      </c>
      <c r="O42" s="114" t="s">
        <v>141</v>
      </c>
      <c r="P42" s="153"/>
    </row>
    <row r="43" spans="1:16" s="87" customFormat="1" ht="23.25" customHeight="1">
      <c r="A43" s="40" t="s">
        <v>116</v>
      </c>
      <c r="B43" s="10">
        <f>D43</f>
        <v>550000</v>
      </c>
      <c r="C43" s="10"/>
      <c r="D43" s="10">
        <v>550000</v>
      </c>
      <c r="E43" s="10"/>
      <c r="F43" s="10"/>
      <c r="G43" s="10"/>
      <c r="H43" s="9">
        <f t="shared" si="3"/>
        <v>-550000</v>
      </c>
      <c r="I43" s="10"/>
      <c r="J43" s="10">
        <v>600000</v>
      </c>
      <c r="L43" s="62">
        <f>E42+H42</f>
        <v>-550000</v>
      </c>
      <c r="M43" s="88">
        <f>B42+E42+H42</f>
        <v>0</v>
      </c>
      <c r="P43" s="153"/>
    </row>
    <row r="44" spans="1:16" s="87" customFormat="1" ht="28.5" customHeight="1">
      <c r="A44" s="143" t="s">
        <v>82</v>
      </c>
      <c r="B44" s="144"/>
      <c r="C44" s="144"/>
      <c r="D44" s="144"/>
      <c r="E44" s="144"/>
      <c r="F44" s="144"/>
      <c r="G44" s="144"/>
      <c r="H44" s="144"/>
      <c r="I44" s="144"/>
      <c r="J44" s="144"/>
      <c r="L44" s="62"/>
      <c r="M44" s="88"/>
      <c r="P44" s="153"/>
    </row>
    <row r="45" spans="1:16" s="118" customFormat="1" ht="22.5" customHeight="1">
      <c r="A45" s="105" t="s">
        <v>75</v>
      </c>
      <c r="B45" s="9">
        <f>C45+D45</f>
        <v>18730000</v>
      </c>
      <c r="C45" s="9">
        <f aca="true" t="shared" si="6" ref="C45:J45">C47+C48+C49+C50+C51</f>
        <v>18150000</v>
      </c>
      <c r="D45" s="9">
        <f t="shared" si="6"/>
        <v>580000</v>
      </c>
      <c r="E45" s="9">
        <f>F45+G45</f>
        <v>19020100</v>
      </c>
      <c r="F45" s="9">
        <f t="shared" si="6"/>
        <v>18060000</v>
      </c>
      <c r="G45" s="9">
        <f t="shared" si="6"/>
        <v>960100</v>
      </c>
      <c r="H45" s="9">
        <f>E45-B45</f>
        <v>290100</v>
      </c>
      <c r="I45" s="80">
        <f t="shared" si="6"/>
        <v>19065000</v>
      </c>
      <c r="J45" s="80">
        <f t="shared" si="6"/>
        <v>250000</v>
      </c>
      <c r="M45" s="102"/>
      <c r="P45" s="153"/>
    </row>
    <row r="46" spans="1:16" s="87" customFormat="1" ht="39.75" customHeight="1">
      <c r="A46" s="93" t="s">
        <v>89</v>
      </c>
      <c r="B46" s="9"/>
      <c r="C46" s="10"/>
      <c r="D46" s="10"/>
      <c r="E46" s="9"/>
      <c r="F46" s="10"/>
      <c r="G46" s="10"/>
      <c r="H46" s="80"/>
      <c r="I46" s="10">
        <f>I47+I48+I49+I50+I51</f>
        <v>19065000</v>
      </c>
      <c r="J46" s="10">
        <f>J47+J48+J49+J50+J51</f>
        <v>250000</v>
      </c>
      <c r="M46" s="88">
        <f>B45+E45+H45</f>
        <v>38040200</v>
      </c>
      <c r="P46" s="153"/>
    </row>
    <row r="47" spans="1:16" s="87" customFormat="1" ht="21.75" customHeight="1">
      <c r="A47" s="95" t="s">
        <v>94</v>
      </c>
      <c r="B47" s="9">
        <f>C47+D47</f>
        <v>3630000</v>
      </c>
      <c r="C47" s="10">
        <v>3500000</v>
      </c>
      <c r="D47" s="10">
        <v>130000</v>
      </c>
      <c r="E47" s="9">
        <f>F47+G47</f>
        <v>3550000</v>
      </c>
      <c r="F47" s="10">
        <v>3500000</v>
      </c>
      <c r="G47" s="10">
        <v>50000</v>
      </c>
      <c r="H47" s="80">
        <f>E47-B47</f>
        <v>-80000</v>
      </c>
      <c r="I47" s="10">
        <v>3675000</v>
      </c>
      <c r="J47" s="10">
        <v>50000</v>
      </c>
      <c r="M47" s="88">
        <f aca="true" t="shared" si="7" ref="M47:M52">B46+E46+H46</f>
        <v>0</v>
      </c>
      <c r="P47" s="153"/>
    </row>
    <row r="48" spans="1:16" s="87" customFormat="1" ht="20.25" customHeight="1">
      <c r="A48" s="95" t="s">
        <v>90</v>
      </c>
      <c r="B48" s="9">
        <f>C48+D48</f>
        <v>3000000</v>
      </c>
      <c r="C48" s="10">
        <v>2850000</v>
      </c>
      <c r="D48" s="10">
        <v>150000</v>
      </c>
      <c r="E48" s="9">
        <f>F48+G48</f>
        <v>2850000</v>
      </c>
      <c r="F48" s="10">
        <v>2800000</v>
      </c>
      <c r="G48" s="10">
        <v>50000</v>
      </c>
      <c r="H48" s="80">
        <f>E48-B48</f>
        <v>-150000</v>
      </c>
      <c r="I48" s="10">
        <v>3000000</v>
      </c>
      <c r="J48" s="10">
        <v>50000</v>
      </c>
      <c r="L48" s="88">
        <f>E47+H47</f>
        <v>3470000</v>
      </c>
      <c r="M48" s="88">
        <f>B47+E47+H47</f>
        <v>7100000</v>
      </c>
      <c r="P48" s="153"/>
    </row>
    <row r="49" spans="1:16" s="87" customFormat="1" ht="23.25" customHeight="1">
      <c r="A49" s="95" t="s">
        <v>91</v>
      </c>
      <c r="B49" s="9">
        <f>C49+D49</f>
        <v>3800000</v>
      </c>
      <c r="C49" s="10">
        <v>3700000</v>
      </c>
      <c r="D49" s="10">
        <v>100000</v>
      </c>
      <c r="E49" s="9">
        <f>F49+G49</f>
        <v>4510000</v>
      </c>
      <c r="F49" s="10">
        <v>4010000</v>
      </c>
      <c r="G49" s="10">
        <v>500000</v>
      </c>
      <c r="H49" s="80">
        <f>E49-B49</f>
        <v>710000</v>
      </c>
      <c r="I49" s="10">
        <v>3885000</v>
      </c>
      <c r="J49" s="10">
        <v>50000</v>
      </c>
      <c r="L49" s="88">
        <f>E48+H48</f>
        <v>2700000</v>
      </c>
      <c r="M49" s="88">
        <f t="shared" si="7"/>
        <v>5700000</v>
      </c>
      <c r="P49" s="153"/>
    </row>
    <row r="50" spans="1:16" s="87" customFormat="1" ht="23.25" customHeight="1">
      <c r="A50" s="95" t="s">
        <v>92</v>
      </c>
      <c r="B50" s="9">
        <f>C50+D50</f>
        <v>4700000</v>
      </c>
      <c r="C50" s="10">
        <v>4600000</v>
      </c>
      <c r="D50" s="10">
        <v>100000</v>
      </c>
      <c r="E50" s="9">
        <f>F50+G50</f>
        <v>4620100</v>
      </c>
      <c r="F50" s="10">
        <v>4310000</v>
      </c>
      <c r="G50" s="10">
        <v>310100</v>
      </c>
      <c r="H50" s="80">
        <f>E50-B50</f>
        <v>-79900</v>
      </c>
      <c r="I50" s="10">
        <v>4830000</v>
      </c>
      <c r="J50" s="10">
        <v>50000</v>
      </c>
      <c r="L50" s="88">
        <f>E49+H49</f>
        <v>5220000</v>
      </c>
      <c r="M50" s="88">
        <f t="shared" si="7"/>
        <v>9020000</v>
      </c>
      <c r="P50" s="153"/>
    </row>
    <row r="51" spans="1:16" s="87" customFormat="1" ht="32.25" customHeight="1">
      <c r="A51" s="95" t="s">
        <v>93</v>
      </c>
      <c r="B51" s="9">
        <f>C51+D51</f>
        <v>3600000</v>
      </c>
      <c r="C51" s="10">
        <v>3500000</v>
      </c>
      <c r="D51" s="10">
        <v>100000</v>
      </c>
      <c r="E51" s="9">
        <f>F51+G51</f>
        <v>3490000</v>
      </c>
      <c r="F51" s="10">
        <v>3440000</v>
      </c>
      <c r="G51" s="10">
        <v>50000</v>
      </c>
      <c r="H51" s="80">
        <f>E51-B51</f>
        <v>-110000</v>
      </c>
      <c r="I51" s="10">
        <v>3675000</v>
      </c>
      <c r="J51" s="10">
        <v>50000</v>
      </c>
      <c r="L51" s="88">
        <f>E50+H50</f>
        <v>4540200</v>
      </c>
      <c r="M51" s="88">
        <f t="shared" si="7"/>
        <v>9240200</v>
      </c>
      <c r="P51" s="153"/>
    </row>
    <row r="52" spans="1:16" s="87" customFormat="1" ht="21.75" customHeight="1">
      <c r="A52" s="130" t="s">
        <v>131</v>
      </c>
      <c r="B52" s="131"/>
      <c r="C52" s="131"/>
      <c r="D52" s="131"/>
      <c r="E52" s="131"/>
      <c r="F52" s="131"/>
      <c r="G52" s="131"/>
      <c r="H52" s="131"/>
      <c r="I52" s="131"/>
      <c r="J52" s="131"/>
      <c r="L52" s="88">
        <f>E51+H51</f>
        <v>3380000</v>
      </c>
      <c r="M52" s="88">
        <f t="shared" si="7"/>
        <v>6980000</v>
      </c>
      <c r="P52" s="153"/>
    </row>
    <row r="53" spans="1:16" s="87" customFormat="1" ht="27.75" customHeight="1">
      <c r="A53" s="132" t="s">
        <v>83</v>
      </c>
      <c r="B53" s="9">
        <f>C53+D53</f>
        <v>16850900</v>
      </c>
      <c r="C53" s="9">
        <f aca="true" t="shared" si="8" ref="C53:I53">C56</f>
        <v>6350900</v>
      </c>
      <c r="D53" s="9">
        <f>D57+D62</f>
        <v>10500000</v>
      </c>
      <c r="E53" s="9">
        <f>E56+E62</f>
        <v>5850000</v>
      </c>
      <c r="F53" s="9">
        <f t="shared" si="8"/>
        <v>5350000</v>
      </c>
      <c r="G53" s="9">
        <f>G56+G62</f>
        <v>500000</v>
      </c>
      <c r="H53" s="9">
        <f>E53-B53</f>
        <v>-11000900</v>
      </c>
      <c r="I53" s="80">
        <f t="shared" si="8"/>
        <v>6655700</v>
      </c>
      <c r="J53" s="80">
        <f>J56+J62</f>
        <v>10520000</v>
      </c>
      <c r="M53" s="88"/>
      <c r="P53" s="153"/>
    </row>
    <row r="54" spans="1:16" s="118" customFormat="1" ht="27.75" customHeight="1">
      <c r="A54" s="133"/>
      <c r="B54" s="10">
        <f>C54+D54</f>
        <v>16850900</v>
      </c>
      <c r="C54" s="73">
        <f>C56</f>
        <v>6350900</v>
      </c>
      <c r="D54" s="73">
        <f>D56</f>
        <v>10500000</v>
      </c>
      <c r="E54" s="80">
        <f>F54</f>
        <v>5350000</v>
      </c>
      <c r="F54" s="80">
        <v>5350000</v>
      </c>
      <c r="G54" s="80"/>
      <c r="H54" s="9">
        <f>E54-B54</f>
        <v>-11500900</v>
      </c>
      <c r="I54" s="80"/>
      <c r="J54" s="80"/>
      <c r="M54" s="102"/>
      <c r="P54" s="153"/>
    </row>
    <row r="55" spans="1:16" s="87" customFormat="1" ht="27.75" customHeight="1">
      <c r="A55" s="134"/>
      <c r="B55" s="9"/>
      <c r="C55" s="80"/>
      <c r="D55" s="80"/>
      <c r="E55" s="80">
        <f>G55</f>
        <v>500000</v>
      </c>
      <c r="F55" s="80"/>
      <c r="G55" s="80">
        <v>500000</v>
      </c>
      <c r="H55" s="9">
        <f>E55-B55</f>
        <v>500000</v>
      </c>
      <c r="I55" s="80"/>
      <c r="J55" s="80"/>
      <c r="M55" s="88"/>
      <c r="P55" s="153"/>
    </row>
    <row r="56" spans="1:16" s="87" customFormat="1" ht="41.25" customHeight="1">
      <c r="A56" s="109" t="s">
        <v>97</v>
      </c>
      <c r="B56" s="9">
        <f aca="true" t="shared" si="9" ref="B56:B63">C56+D56</f>
        <v>16850900</v>
      </c>
      <c r="C56" s="73">
        <f>C57+C60+C61</f>
        <v>6350900</v>
      </c>
      <c r="D56" s="73">
        <f>D57+D62</f>
        <v>10500000</v>
      </c>
      <c r="E56" s="73">
        <v>5850000</v>
      </c>
      <c r="F56" s="73">
        <v>5350000</v>
      </c>
      <c r="G56" s="73">
        <f>G57</f>
        <v>500000</v>
      </c>
      <c r="H56" s="80">
        <f aca="true" t="shared" si="10" ref="H56:H63">E56-B56</f>
        <v>-11000900</v>
      </c>
      <c r="I56" s="73">
        <f>I57+I60+I61</f>
        <v>6655700</v>
      </c>
      <c r="J56" s="73">
        <f>J57+J60+J61</f>
        <v>520000</v>
      </c>
      <c r="M56" s="88">
        <f>B53+E53+H53</f>
        <v>11700000</v>
      </c>
      <c r="P56" s="153"/>
    </row>
    <row r="57" spans="1:16" s="87" customFormat="1" ht="21" customHeight="1">
      <c r="A57" s="121" t="s">
        <v>120</v>
      </c>
      <c r="B57" s="9">
        <f t="shared" si="9"/>
        <v>6502100</v>
      </c>
      <c r="C57" s="10">
        <v>6002100</v>
      </c>
      <c r="D57" s="98">
        <v>500000</v>
      </c>
      <c r="E57" s="98">
        <f>F57+G57</f>
        <v>5800000</v>
      </c>
      <c r="F57" s="98">
        <v>5300000</v>
      </c>
      <c r="G57" s="98">
        <f>G59</f>
        <v>500000</v>
      </c>
      <c r="H57" s="80">
        <f t="shared" si="10"/>
        <v>-702100</v>
      </c>
      <c r="I57" s="98">
        <v>6300000</v>
      </c>
      <c r="J57" s="98">
        <v>520000</v>
      </c>
      <c r="M57" s="88">
        <f>B56+E56+H56</f>
        <v>11700000</v>
      </c>
      <c r="P57" s="153"/>
    </row>
    <row r="58" spans="1:16" s="87" customFormat="1" ht="21" customHeight="1">
      <c r="A58" s="122"/>
      <c r="B58" s="9">
        <v>6002100</v>
      </c>
      <c r="C58" s="10">
        <v>6002100</v>
      </c>
      <c r="D58" s="98">
        <v>500000</v>
      </c>
      <c r="E58" s="98">
        <f>F58</f>
        <v>5300000</v>
      </c>
      <c r="F58" s="98">
        <v>5300000</v>
      </c>
      <c r="G58" s="98"/>
      <c r="H58" s="80">
        <f t="shared" si="10"/>
        <v>-702100</v>
      </c>
      <c r="I58" s="98"/>
      <c r="J58" s="99"/>
      <c r="M58" s="88"/>
      <c r="P58" s="153"/>
    </row>
    <row r="59" spans="1:16" s="87" customFormat="1" ht="21" customHeight="1">
      <c r="A59" s="123"/>
      <c r="B59" s="9"/>
      <c r="C59" s="10"/>
      <c r="D59" s="98"/>
      <c r="E59" s="98">
        <f>G59</f>
        <v>500000</v>
      </c>
      <c r="F59" s="98"/>
      <c r="G59" s="98">
        <v>500000</v>
      </c>
      <c r="H59" s="80">
        <f t="shared" si="10"/>
        <v>500000</v>
      </c>
      <c r="I59" s="98"/>
      <c r="J59" s="99"/>
      <c r="M59" s="88"/>
      <c r="P59" s="153"/>
    </row>
    <row r="60" spans="1:16" s="87" customFormat="1" ht="22.5" customHeight="1">
      <c r="A60" s="95" t="s">
        <v>121</v>
      </c>
      <c r="B60" s="9">
        <f t="shared" si="9"/>
        <v>98800</v>
      </c>
      <c r="C60" s="10">
        <v>98800</v>
      </c>
      <c r="D60" s="98"/>
      <c r="E60" s="98">
        <f>F60</f>
        <v>50000</v>
      </c>
      <c r="F60" s="98">
        <v>50000</v>
      </c>
      <c r="G60" s="98"/>
      <c r="H60" s="80">
        <f t="shared" si="10"/>
        <v>-48800</v>
      </c>
      <c r="I60" s="98">
        <v>105700</v>
      </c>
      <c r="J60" s="99"/>
      <c r="L60" s="88">
        <f>E57+H57</f>
        <v>5097900</v>
      </c>
      <c r="M60" s="88">
        <f>B57+E57+H57</f>
        <v>11600000</v>
      </c>
      <c r="P60" s="153"/>
    </row>
    <row r="61" spans="1:16" s="87" customFormat="1" ht="19.5" customHeight="1">
      <c r="A61" s="93" t="s">
        <v>107</v>
      </c>
      <c r="B61" s="9">
        <f t="shared" si="9"/>
        <v>250000</v>
      </c>
      <c r="C61" s="70">
        <v>250000</v>
      </c>
      <c r="D61" s="110"/>
      <c r="E61" s="110"/>
      <c r="F61" s="110"/>
      <c r="G61" s="110"/>
      <c r="H61" s="80">
        <f t="shared" si="10"/>
        <v>-250000</v>
      </c>
      <c r="I61" s="110">
        <v>250000</v>
      </c>
      <c r="J61" s="111"/>
      <c r="L61" s="88">
        <f>E60+H60</f>
        <v>1200</v>
      </c>
      <c r="M61" s="88">
        <f>B60+E60+H60</f>
        <v>100000</v>
      </c>
      <c r="P61" s="153"/>
    </row>
    <row r="62" spans="1:16" s="87" customFormat="1" ht="25.5" customHeight="1">
      <c r="A62" s="40" t="s">
        <v>143</v>
      </c>
      <c r="B62" s="9">
        <f t="shared" si="9"/>
        <v>10000000</v>
      </c>
      <c r="C62" s="10"/>
      <c r="D62" s="98">
        <v>10000000</v>
      </c>
      <c r="E62" s="10"/>
      <c r="F62" s="10"/>
      <c r="G62" s="98"/>
      <c r="H62" s="80">
        <f t="shared" si="10"/>
        <v>-10000000</v>
      </c>
      <c r="I62" s="10"/>
      <c r="J62" s="98">
        <v>10000000</v>
      </c>
      <c r="L62" s="88">
        <f>B61+E61+H61</f>
        <v>0</v>
      </c>
      <c r="M62" s="88"/>
      <c r="P62" s="153"/>
    </row>
    <row r="63" spans="1:16" s="87" customFormat="1" ht="23.25" customHeight="1">
      <c r="A63" s="40" t="s">
        <v>119</v>
      </c>
      <c r="B63" s="9">
        <f t="shared" si="9"/>
        <v>10000000</v>
      </c>
      <c r="C63" s="10"/>
      <c r="D63" s="98">
        <v>10000000</v>
      </c>
      <c r="E63" s="10"/>
      <c r="F63" s="10"/>
      <c r="G63" s="98"/>
      <c r="H63" s="80">
        <f t="shared" si="10"/>
        <v>-10000000</v>
      </c>
      <c r="I63" s="10"/>
      <c r="J63" s="98">
        <v>10000000</v>
      </c>
      <c r="L63" s="88"/>
      <c r="M63" s="88"/>
      <c r="P63" s="153"/>
    </row>
    <row r="64" spans="1:16" s="87" customFormat="1" ht="20.25" customHeight="1">
      <c r="A64" s="128" t="s">
        <v>87</v>
      </c>
      <c r="B64" s="129"/>
      <c r="C64" s="129"/>
      <c r="D64" s="129"/>
      <c r="E64" s="129"/>
      <c r="F64" s="129"/>
      <c r="G64" s="129"/>
      <c r="H64" s="129"/>
      <c r="I64" s="129"/>
      <c r="J64" s="129"/>
      <c r="L64" s="88"/>
      <c r="M64" s="88"/>
      <c r="P64" s="153"/>
    </row>
    <row r="65" spans="1:16" s="27" customFormat="1" ht="26.25" customHeight="1">
      <c r="A65" s="132" t="s">
        <v>84</v>
      </c>
      <c r="B65" s="9">
        <f>C65+D65</f>
        <v>20090000</v>
      </c>
      <c r="C65" s="9">
        <f aca="true" t="shared" si="11" ref="C65:I65">C66+C67</f>
        <v>19040000</v>
      </c>
      <c r="D65" s="9">
        <f>D66+D67+D68</f>
        <v>1050000</v>
      </c>
      <c r="E65" s="9">
        <f>F65+G65</f>
        <v>21461386</v>
      </c>
      <c r="F65" s="9">
        <f t="shared" si="11"/>
        <v>20531386</v>
      </c>
      <c r="G65" s="9">
        <f>G66+G67+G68</f>
        <v>930000</v>
      </c>
      <c r="H65" s="9">
        <f>E65-B65</f>
        <v>1371386</v>
      </c>
      <c r="I65" s="9">
        <f t="shared" si="11"/>
        <v>20040600</v>
      </c>
      <c r="J65" s="9">
        <f>J66+J67+J68</f>
        <v>1170000</v>
      </c>
      <c r="P65" s="153"/>
    </row>
    <row r="66" spans="1:16" s="116" customFormat="1" ht="27" customHeight="1">
      <c r="A66" s="135"/>
      <c r="B66" s="9">
        <f>C66+D66</f>
        <v>19140000</v>
      </c>
      <c r="C66" s="9">
        <f>C69+C73+C79+C86+C90</f>
        <v>19040000</v>
      </c>
      <c r="D66" s="9">
        <f>D69</f>
        <v>100000</v>
      </c>
      <c r="E66" s="9">
        <f>F66+G66</f>
        <v>20631386</v>
      </c>
      <c r="F66" s="9">
        <f>F69+F73+F79+F86+F90</f>
        <v>20531386</v>
      </c>
      <c r="G66" s="9">
        <f>G69</f>
        <v>100000</v>
      </c>
      <c r="H66" s="9">
        <f aca="true" t="shared" si="12" ref="H66:H95">E66-B66</f>
        <v>1491386</v>
      </c>
      <c r="I66" s="9">
        <f>I69+I73+I79+I86+I90</f>
        <v>20040600</v>
      </c>
      <c r="J66" s="9">
        <f>J69</f>
        <v>100000</v>
      </c>
      <c r="M66" s="119">
        <f>B65+E65+H65</f>
        <v>42922772</v>
      </c>
      <c r="P66" s="153"/>
    </row>
    <row r="67" spans="1:16" s="27" customFormat="1" ht="23.25" customHeight="1">
      <c r="A67" s="135"/>
      <c r="B67" s="9">
        <f>D67</f>
        <v>250000</v>
      </c>
      <c r="C67" s="9"/>
      <c r="D67" s="9">
        <f>D74+D83</f>
        <v>250000</v>
      </c>
      <c r="E67" s="9">
        <f>G67</f>
        <v>130000</v>
      </c>
      <c r="F67" s="9"/>
      <c r="G67" s="9">
        <f>G72+G80</f>
        <v>130000</v>
      </c>
      <c r="H67" s="9">
        <f t="shared" si="12"/>
        <v>-120000</v>
      </c>
      <c r="I67" s="9"/>
      <c r="J67" s="9">
        <f>J72+J80</f>
        <v>270000</v>
      </c>
      <c r="M67" s="60"/>
      <c r="P67" s="66"/>
    </row>
    <row r="68" spans="1:16" s="27" customFormat="1" ht="24.75" customHeight="1">
      <c r="A68" s="134"/>
      <c r="B68" s="10">
        <f>D68</f>
        <v>700000</v>
      </c>
      <c r="C68" s="9"/>
      <c r="D68" s="10">
        <f>D81</f>
        <v>700000</v>
      </c>
      <c r="E68" s="10">
        <f>G68</f>
        <v>700000</v>
      </c>
      <c r="F68" s="9"/>
      <c r="G68" s="10">
        <f>G81</f>
        <v>700000</v>
      </c>
      <c r="H68" s="9">
        <f t="shared" si="12"/>
        <v>0</v>
      </c>
      <c r="I68" s="9"/>
      <c r="J68" s="9">
        <v>800000</v>
      </c>
      <c r="M68" s="60">
        <f>B67+E67+H67</f>
        <v>260000</v>
      </c>
      <c r="P68" s="66"/>
    </row>
    <row r="69" spans="1:16" s="27" customFormat="1" ht="31.5" customHeight="1">
      <c r="A69" s="94" t="s">
        <v>95</v>
      </c>
      <c r="B69" s="9">
        <f aca="true" t="shared" si="13" ref="B69:B84">C69+D69</f>
        <v>6520000</v>
      </c>
      <c r="C69" s="9">
        <f>C70+C71</f>
        <v>6420000</v>
      </c>
      <c r="D69" s="9">
        <f>D70</f>
        <v>100000</v>
      </c>
      <c r="E69" s="9">
        <f>F69+G69</f>
        <v>6820000</v>
      </c>
      <c r="F69" s="9">
        <f>F70+F71</f>
        <v>6720000</v>
      </c>
      <c r="G69" s="10">
        <f>G70</f>
        <v>100000</v>
      </c>
      <c r="H69" s="9">
        <f t="shared" si="12"/>
        <v>300000</v>
      </c>
      <c r="I69" s="9">
        <f>I70+I71</f>
        <v>6771400</v>
      </c>
      <c r="J69" s="9">
        <f>J70+J71</f>
        <v>100000</v>
      </c>
      <c r="M69" s="60"/>
      <c r="P69" s="66"/>
    </row>
    <row r="70" spans="1:16" s="27" customFormat="1" ht="36.75" customHeight="1">
      <c r="A70" s="97" t="s">
        <v>96</v>
      </c>
      <c r="B70" s="9">
        <f t="shared" si="13"/>
        <v>5000000</v>
      </c>
      <c r="C70" s="70">
        <v>4900000</v>
      </c>
      <c r="D70" s="70">
        <v>100000</v>
      </c>
      <c r="E70" s="9">
        <f>F70+G70</f>
        <v>5000000</v>
      </c>
      <c r="F70" s="70">
        <v>4900000</v>
      </c>
      <c r="G70" s="70">
        <v>100000</v>
      </c>
      <c r="H70" s="9">
        <f t="shared" si="12"/>
        <v>0</v>
      </c>
      <c r="I70" s="70">
        <v>5145000</v>
      </c>
      <c r="J70" s="70">
        <v>100000</v>
      </c>
      <c r="M70" s="60" t="e">
        <f>B69+#REF!+#REF!</f>
        <v>#REF!</v>
      </c>
      <c r="P70" s="66"/>
    </row>
    <row r="71" spans="1:13" s="27" customFormat="1" ht="44.25" customHeight="1">
      <c r="A71" s="94" t="s">
        <v>122</v>
      </c>
      <c r="B71" s="9">
        <f t="shared" si="13"/>
        <v>1520000</v>
      </c>
      <c r="C71" s="70">
        <v>1520000</v>
      </c>
      <c r="D71" s="70"/>
      <c r="E71" s="9">
        <f>F71+G71</f>
        <v>1820000</v>
      </c>
      <c r="F71" s="70">
        <v>1820000</v>
      </c>
      <c r="G71" s="70"/>
      <c r="H71" s="9">
        <f t="shared" si="12"/>
        <v>300000</v>
      </c>
      <c r="I71" s="70">
        <v>1626400</v>
      </c>
      <c r="J71" s="70"/>
      <c r="L71" s="60">
        <f>E70+H70</f>
        <v>5000000</v>
      </c>
      <c r="M71" s="60">
        <f>B70+E70+H70</f>
        <v>10000000</v>
      </c>
    </row>
    <row r="72" spans="1:13" s="27" customFormat="1" ht="26.25" customHeight="1">
      <c r="A72" s="121" t="s">
        <v>113</v>
      </c>
      <c r="B72" s="96">
        <f t="shared" si="13"/>
        <v>3510000</v>
      </c>
      <c r="C72" s="96">
        <f>C73</f>
        <v>3390000</v>
      </c>
      <c r="D72" s="96">
        <f>D74</f>
        <v>120000</v>
      </c>
      <c r="E72" s="96">
        <f>F72</f>
        <v>2820000</v>
      </c>
      <c r="F72" s="70">
        <f>F73</f>
        <v>2820000</v>
      </c>
      <c r="G72" s="96"/>
      <c r="H72" s="9">
        <f t="shared" si="12"/>
        <v>-690000</v>
      </c>
      <c r="I72" s="96">
        <f>I73+I74</f>
        <v>3565300</v>
      </c>
      <c r="J72" s="96">
        <f>J73+J74</f>
        <v>130000</v>
      </c>
      <c r="L72" s="60">
        <f>E71+H71</f>
        <v>2120000</v>
      </c>
      <c r="M72" s="60">
        <f>B71+E71+H71</f>
        <v>3640000</v>
      </c>
    </row>
    <row r="73" spans="1:13" s="27" customFormat="1" ht="28.5" customHeight="1">
      <c r="A73" s="140"/>
      <c r="B73" s="96">
        <f t="shared" si="13"/>
        <v>3390000</v>
      </c>
      <c r="C73" s="70">
        <f>C75+C77</f>
        <v>3390000</v>
      </c>
      <c r="D73" s="70"/>
      <c r="E73" s="96">
        <f>F73</f>
        <v>2820000</v>
      </c>
      <c r="F73" s="70">
        <f>F75+F77</f>
        <v>2820000</v>
      </c>
      <c r="G73" s="70"/>
      <c r="H73" s="9">
        <f t="shared" si="12"/>
        <v>-570000</v>
      </c>
      <c r="I73" s="70">
        <f>I75+I77</f>
        <v>3565300</v>
      </c>
      <c r="J73" s="70"/>
      <c r="M73" s="60">
        <f>B72+E72+H72</f>
        <v>5640000</v>
      </c>
    </row>
    <row r="74" spans="1:13" s="27" customFormat="1" ht="27" customHeight="1">
      <c r="A74" s="142"/>
      <c r="B74" s="96">
        <f t="shared" si="13"/>
        <v>120000</v>
      </c>
      <c r="C74" s="10"/>
      <c r="D74" s="10">
        <f>D76</f>
        <v>120000</v>
      </c>
      <c r="E74" s="96"/>
      <c r="F74" s="10"/>
      <c r="G74" s="10"/>
      <c r="H74" s="9">
        <f t="shared" si="12"/>
        <v>-120000</v>
      </c>
      <c r="I74" s="10"/>
      <c r="J74" s="10">
        <f>J76</f>
        <v>130000</v>
      </c>
      <c r="M74" s="60"/>
    </row>
    <row r="75" spans="1:13" s="27" customFormat="1" ht="26.25" customHeight="1">
      <c r="A75" s="132" t="s">
        <v>112</v>
      </c>
      <c r="B75" s="96">
        <f t="shared" si="13"/>
        <v>3100000</v>
      </c>
      <c r="C75" s="10">
        <v>3100000</v>
      </c>
      <c r="D75" s="10"/>
      <c r="E75" s="96">
        <f>F75</f>
        <v>2700000</v>
      </c>
      <c r="F75" s="10">
        <v>2700000</v>
      </c>
      <c r="G75" s="54"/>
      <c r="H75" s="9">
        <f t="shared" si="12"/>
        <v>-400000</v>
      </c>
      <c r="I75" s="10">
        <v>3255000</v>
      </c>
      <c r="J75" s="10"/>
      <c r="M75" s="60">
        <f>B74+E74+H74</f>
        <v>0</v>
      </c>
    </row>
    <row r="76" spans="1:13" s="27" customFormat="1" ht="19.5" customHeight="1">
      <c r="A76" s="138"/>
      <c r="B76" s="96">
        <f t="shared" si="13"/>
        <v>120000</v>
      </c>
      <c r="C76" s="10"/>
      <c r="D76" s="10">
        <v>120000</v>
      </c>
      <c r="E76" s="96"/>
      <c r="F76" s="10"/>
      <c r="G76" s="10"/>
      <c r="H76" s="9">
        <f t="shared" si="12"/>
        <v>-120000</v>
      </c>
      <c r="I76" s="10"/>
      <c r="J76" s="10">
        <v>130000</v>
      </c>
      <c r="L76" s="60" t="e">
        <f>#REF!+#REF!</f>
        <v>#REF!</v>
      </c>
      <c r="M76" s="60" t="e">
        <f>B75+#REF!+#REF!</f>
        <v>#REF!</v>
      </c>
    </row>
    <row r="77" spans="1:13" s="27" customFormat="1" ht="36" customHeight="1">
      <c r="A77" s="93" t="s">
        <v>123</v>
      </c>
      <c r="B77" s="96">
        <f t="shared" si="13"/>
        <v>290000</v>
      </c>
      <c r="C77" s="10">
        <v>290000</v>
      </c>
      <c r="D77" s="10"/>
      <c r="E77" s="96">
        <f>F77</f>
        <v>120000</v>
      </c>
      <c r="F77" s="10">
        <v>120000</v>
      </c>
      <c r="G77" s="10"/>
      <c r="H77" s="9">
        <f t="shared" si="12"/>
        <v>-170000</v>
      </c>
      <c r="I77" s="10">
        <v>310300</v>
      </c>
      <c r="J77" s="10"/>
      <c r="L77" s="60">
        <f>B76+E76+H76</f>
        <v>0</v>
      </c>
      <c r="M77" s="60"/>
    </row>
    <row r="78" spans="1:13" s="27" customFormat="1" ht="24" customHeight="1">
      <c r="A78" s="121" t="s">
        <v>103</v>
      </c>
      <c r="B78" s="9">
        <f t="shared" si="13"/>
        <v>7630000</v>
      </c>
      <c r="C78" s="9">
        <f>C79</f>
        <v>6800000</v>
      </c>
      <c r="D78" s="9">
        <f>D80+D81</f>
        <v>830000</v>
      </c>
      <c r="E78" s="10">
        <f aca="true" t="shared" si="14" ref="E78:E84">F78+G78</f>
        <v>7630000</v>
      </c>
      <c r="F78" s="10">
        <f>F79</f>
        <v>6800000</v>
      </c>
      <c r="G78" s="10">
        <f>G80+G81</f>
        <v>830000</v>
      </c>
      <c r="H78" s="9">
        <f t="shared" si="12"/>
        <v>0</v>
      </c>
      <c r="I78" s="9">
        <f>I79+I80</f>
        <v>7140000</v>
      </c>
      <c r="J78" s="9">
        <f>J80+J81</f>
        <v>940000</v>
      </c>
      <c r="L78" s="60">
        <f>B77+E77+H77</f>
        <v>240000</v>
      </c>
      <c r="M78" s="60">
        <f>E77+H77</f>
        <v>-50000</v>
      </c>
    </row>
    <row r="79" spans="1:13" s="27" customFormat="1" ht="21.75" customHeight="1">
      <c r="A79" s="140"/>
      <c r="B79" s="9">
        <f t="shared" si="13"/>
        <v>6800000</v>
      </c>
      <c r="C79" s="10">
        <f>C82+C85</f>
        <v>6800000</v>
      </c>
      <c r="D79" s="10"/>
      <c r="E79" s="10">
        <f t="shared" si="14"/>
        <v>6800000</v>
      </c>
      <c r="F79" s="10">
        <f>F82+F85</f>
        <v>6800000</v>
      </c>
      <c r="G79" s="10"/>
      <c r="H79" s="9">
        <f t="shared" si="12"/>
        <v>0</v>
      </c>
      <c r="I79" s="10">
        <f>I82+I85</f>
        <v>7140000</v>
      </c>
      <c r="J79" s="10"/>
      <c r="L79" s="60"/>
      <c r="M79" s="60"/>
    </row>
    <row r="80" spans="1:13" s="27" customFormat="1" ht="27.75" customHeight="1">
      <c r="A80" s="141"/>
      <c r="B80" s="9">
        <f t="shared" si="13"/>
        <v>130000</v>
      </c>
      <c r="C80" s="10"/>
      <c r="D80" s="10">
        <f>D83</f>
        <v>130000</v>
      </c>
      <c r="E80" s="10">
        <f t="shared" si="14"/>
        <v>130000</v>
      </c>
      <c r="F80" s="10"/>
      <c r="G80" s="10">
        <f>G83</f>
        <v>130000</v>
      </c>
      <c r="H80" s="9">
        <f t="shared" si="12"/>
        <v>0</v>
      </c>
      <c r="I80" s="10"/>
      <c r="J80" s="10">
        <f>J83</f>
        <v>140000</v>
      </c>
      <c r="L80" s="60"/>
      <c r="M80" s="60"/>
    </row>
    <row r="81" spans="1:13" s="27" customFormat="1" ht="24" customHeight="1">
      <c r="A81" s="142"/>
      <c r="B81" s="9">
        <f t="shared" si="13"/>
        <v>700000</v>
      </c>
      <c r="C81" s="10"/>
      <c r="D81" s="10">
        <f>D84</f>
        <v>700000</v>
      </c>
      <c r="E81" s="10">
        <f t="shared" si="14"/>
        <v>700000</v>
      </c>
      <c r="F81" s="10"/>
      <c r="G81" s="10">
        <f>G84</f>
        <v>700000</v>
      </c>
      <c r="H81" s="9">
        <f t="shared" si="12"/>
        <v>0</v>
      </c>
      <c r="I81" s="10"/>
      <c r="J81" s="10">
        <f>J84</f>
        <v>800000</v>
      </c>
      <c r="L81" s="60"/>
      <c r="M81" s="60"/>
    </row>
    <row r="82" spans="1:13" s="27" customFormat="1" ht="27.75" customHeight="1">
      <c r="A82" s="132" t="s">
        <v>108</v>
      </c>
      <c r="B82" s="10">
        <f t="shared" si="13"/>
        <v>4530000</v>
      </c>
      <c r="C82" s="10">
        <f>C83</f>
        <v>3700000</v>
      </c>
      <c r="D82" s="10">
        <f>D83+D84</f>
        <v>830000</v>
      </c>
      <c r="E82" s="10">
        <f t="shared" si="14"/>
        <v>4530000</v>
      </c>
      <c r="F82" s="10">
        <f>F83</f>
        <v>3700000</v>
      </c>
      <c r="G82" s="10">
        <f>G83+G84</f>
        <v>830000</v>
      </c>
      <c r="H82" s="9">
        <f t="shared" si="12"/>
        <v>0</v>
      </c>
      <c r="I82" s="10">
        <v>3885000</v>
      </c>
      <c r="J82" s="10"/>
      <c r="L82" s="60"/>
      <c r="M82" s="60"/>
    </row>
    <row r="83" spans="1:13" s="27" customFormat="1" ht="27" customHeight="1">
      <c r="A83" s="135"/>
      <c r="B83" s="10">
        <f t="shared" si="13"/>
        <v>3830000</v>
      </c>
      <c r="C83" s="10">
        <v>3700000</v>
      </c>
      <c r="D83" s="10">
        <v>130000</v>
      </c>
      <c r="E83" s="10">
        <f t="shared" si="14"/>
        <v>3830000</v>
      </c>
      <c r="F83" s="10">
        <v>3700000</v>
      </c>
      <c r="G83" s="10">
        <v>130000</v>
      </c>
      <c r="H83" s="9">
        <f t="shared" si="12"/>
        <v>0</v>
      </c>
      <c r="I83" s="10"/>
      <c r="J83" s="10">
        <v>140000</v>
      </c>
      <c r="L83" s="60"/>
      <c r="M83" s="60"/>
    </row>
    <row r="84" spans="1:13" s="27" customFormat="1" ht="28.5" customHeight="1">
      <c r="A84" s="134"/>
      <c r="B84" s="10">
        <f t="shared" si="13"/>
        <v>700000</v>
      </c>
      <c r="C84" s="10"/>
      <c r="D84" s="10">
        <v>700000</v>
      </c>
      <c r="E84" s="10">
        <f t="shared" si="14"/>
        <v>700000</v>
      </c>
      <c r="F84" s="10"/>
      <c r="G84" s="10">
        <v>700000</v>
      </c>
      <c r="H84" s="9">
        <f t="shared" si="12"/>
        <v>0</v>
      </c>
      <c r="I84" s="10"/>
      <c r="J84" s="10">
        <v>800000</v>
      </c>
      <c r="L84" s="60"/>
      <c r="M84" s="60"/>
    </row>
    <row r="85" spans="1:13" s="27" customFormat="1" ht="31.5" customHeight="1">
      <c r="A85" s="93" t="s">
        <v>114</v>
      </c>
      <c r="B85" s="10">
        <f aca="true" t="shared" si="15" ref="B85:B91">C85</f>
        <v>3100000</v>
      </c>
      <c r="C85" s="10">
        <v>3100000</v>
      </c>
      <c r="D85" s="10"/>
      <c r="E85" s="10">
        <f aca="true" t="shared" si="16" ref="E85:E90">F85</f>
        <v>3100000</v>
      </c>
      <c r="F85" s="10">
        <v>3100000</v>
      </c>
      <c r="G85" s="10"/>
      <c r="H85" s="9">
        <f t="shared" si="12"/>
        <v>0</v>
      </c>
      <c r="I85" s="10">
        <v>3255000</v>
      </c>
      <c r="J85" s="10"/>
      <c r="L85" s="60"/>
      <c r="M85" s="60"/>
    </row>
    <row r="86" spans="1:13" s="27" customFormat="1" ht="24" customHeight="1">
      <c r="A86" s="94" t="s">
        <v>117</v>
      </c>
      <c r="B86" s="9">
        <f t="shared" si="15"/>
        <v>1060000</v>
      </c>
      <c r="C86" s="9">
        <f>C87+C88+C89</f>
        <v>1060000</v>
      </c>
      <c r="D86" s="9"/>
      <c r="E86" s="9">
        <f t="shared" si="16"/>
        <v>1591386</v>
      </c>
      <c r="F86" s="10">
        <f>F87+F88+F89</f>
        <v>1591386</v>
      </c>
      <c r="G86" s="9"/>
      <c r="H86" s="9">
        <f t="shared" si="12"/>
        <v>531386</v>
      </c>
      <c r="I86" s="9">
        <f>I87+I88+I89</f>
        <v>1098000</v>
      </c>
      <c r="J86" s="9"/>
      <c r="L86" s="60"/>
      <c r="M86" s="60"/>
    </row>
    <row r="87" spans="1:13" s="27" customFormat="1" ht="38.25" customHeight="1">
      <c r="A87" s="94" t="s">
        <v>104</v>
      </c>
      <c r="B87" s="9">
        <f t="shared" si="15"/>
        <v>760000</v>
      </c>
      <c r="C87" s="10">
        <v>760000</v>
      </c>
      <c r="D87" s="10"/>
      <c r="E87" s="9">
        <f t="shared" si="16"/>
        <v>1391386</v>
      </c>
      <c r="F87" s="10">
        <v>1391386</v>
      </c>
      <c r="G87" s="10"/>
      <c r="H87" s="9">
        <f t="shared" si="12"/>
        <v>631386</v>
      </c>
      <c r="I87" s="10">
        <v>798000</v>
      </c>
      <c r="J87" s="10"/>
      <c r="L87" s="60"/>
      <c r="M87" s="60"/>
    </row>
    <row r="88" spans="1:13" s="27" customFormat="1" ht="33.75" customHeight="1">
      <c r="A88" s="94" t="s">
        <v>105</v>
      </c>
      <c r="B88" s="9">
        <f t="shared" si="15"/>
        <v>50000</v>
      </c>
      <c r="C88" s="10">
        <v>50000</v>
      </c>
      <c r="D88" s="10"/>
      <c r="E88" s="10">
        <f t="shared" si="16"/>
        <v>50000</v>
      </c>
      <c r="F88" s="10">
        <v>50000</v>
      </c>
      <c r="G88" s="10"/>
      <c r="H88" s="9">
        <f t="shared" si="12"/>
        <v>0</v>
      </c>
      <c r="I88" s="10">
        <v>50000</v>
      </c>
      <c r="J88" s="10"/>
      <c r="L88" s="60">
        <f>B87+E87+H87</f>
        <v>2782772</v>
      </c>
      <c r="M88" s="60">
        <f>B87+E87+H87</f>
        <v>2782772</v>
      </c>
    </row>
    <row r="89" spans="1:13" s="27" customFormat="1" ht="38.25" customHeight="1">
      <c r="A89" s="94" t="s">
        <v>115</v>
      </c>
      <c r="B89" s="9">
        <f t="shared" si="15"/>
        <v>250000</v>
      </c>
      <c r="C89" s="10">
        <v>250000</v>
      </c>
      <c r="D89" s="10"/>
      <c r="E89" s="9">
        <f t="shared" si="16"/>
        <v>150000</v>
      </c>
      <c r="F89" s="10">
        <v>150000</v>
      </c>
      <c r="G89" s="10"/>
      <c r="H89" s="9">
        <f t="shared" si="12"/>
        <v>-100000</v>
      </c>
      <c r="I89" s="10">
        <v>250000</v>
      </c>
      <c r="J89" s="10"/>
      <c r="L89" s="60">
        <f>B88+E88+H88</f>
        <v>100000</v>
      </c>
      <c r="M89" s="60">
        <f>B88+E88+H88</f>
        <v>100000</v>
      </c>
    </row>
    <row r="90" spans="1:13" s="27" customFormat="1" ht="24.75" customHeight="1">
      <c r="A90" s="104" t="s">
        <v>106</v>
      </c>
      <c r="B90" s="9">
        <f t="shared" si="15"/>
        <v>1370000</v>
      </c>
      <c r="C90" s="9">
        <f>C91</f>
        <v>1370000</v>
      </c>
      <c r="D90" s="9"/>
      <c r="E90" s="9">
        <f t="shared" si="16"/>
        <v>2600000</v>
      </c>
      <c r="F90" s="9">
        <f>F92+F95</f>
        <v>2600000</v>
      </c>
      <c r="G90" s="9"/>
      <c r="H90" s="9">
        <f t="shared" si="12"/>
        <v>1230000</v>
      </c>
      <c r="I90" s="9">
        <f>I91</f>
        <v>1465900</v>
      </c>
      <c r="J90" s="10"/>
      <c r="L90" s="60"/>
      <c r="M90" s="60"/>
    </row>
    <row r="91" spans="1:13" s="27" customFormat="1" ht="35.25" customHeight="1">
      <c r="A91" s="94" t="s">
        <v>124</v>
      </c>
      <c r="B91" s="9">
        <f t="shared" si="15"/>
        <v>1370000</v>
      </c>
      <c r="C91" s="10">
        <v>1370000</v>
      </c>
      <c r="D91" s="9"/>
      <c r="E91" s="9"/>
      <c r="F91" s="10"/>
      <c r="G91" s="10"/>
      <c r="H91" s="9">
        <f t="shared" si="12"/>
        <v>-1370000</v>
      </c>
      <c r="I91" s="10">
        <v>1465900</v>
      </c>
      <c r="J91" s="10"/>
      <c r="L91" s="60"/>
      <c r="M91" s="60"/>
    </row>
    <row r="92" spans="1:13" s="27" customFormat="1" ht="31.5" customHeight="1">
      <c r="A92" s="93" t="s">
        <v>126</v>
      </c>
      <c r="B92" s="10"/>
      <c r="C92" s="10"/>
      <c r="D92" s="9"/>
      <c r="E92" s="9">
        <f>F92</f>
        <v>1900000</v>
      </c>
      <c r="F92" s="10">
        <v>1900000</v>
      </c>
      <c r="G92" s="10"/>
      <c r="H92" s="9">
        <f t="shared" si="12"/>
        <v>1900000</v>
      </c>
      <c r="I92" s="10"/>
      <c r="J92" s="10"/>
      <c r="L92" s="60"/>
      <c r="M92" s="60"/>
    </row>
    <row r="93" spans="1:13" s="27" customFormat="1" ht="36" customHeight="1">
      <c r="A93" s="93" t="s">
        <v>125</v>
      </c>
      <c r="B93" s="10"/>
      <c r="C93" s="10"/>
      <c r="D93" s="9"/>
      <c r="E93" s="9"/>
      <c r="F93" s="10"/>
      <c r="G93" s="10"/>
      <c r="H93" s="9">
        <f t="shared" si="12"/>
        <v>0</v>
      </c>
      <c r="I93" s="10"/>
      <c r="J93" s="10"/>
      <c r="L93" s="60"/>
      <c r="M93" s="60"/>
    </row>
    <row r="94" spans="1:13" s="27" customFormat="1" ht="35.25" customHeight="1">
      <c r="A94" s="93" t="s">
        <v>127</v>
      </c>
      <c r="B94" s="10"/>
      <c r="C94" s="10"/>
      <c r="D94" s="9"/>
      <c r="E94" s="9"/>
      <c r="F94" s="10"/>
      <c r="G94" s="10"/>
      <c r="H94" s="9">
        <f t="shared" si="12"/>
        <v>0</v>
      </c>
      <c r="I94" s="10"/>
      <c r="J94" s="10"/>
      <c r="L94" s="60"/>
      <c r="M94" s="60"/>
    </row>
    <row r="95" spans="1:13" s="27" customFormat="1" ht="35.25" customHeight="1">
      <c r="A95" s="93" t="s">
        <v>146</v>
      </c>
      <c r="B95" s="10"/>
      <c r="C95" s="10"/>
      <c r="D95" s="9"/>
      <c r="E95" s="9">
        <f>F95</f>
        <v>700000</v>
      </c>
      <c r="F95" s="10">
        <v>700000</v>
      </c>
      <c r="G95" s="10"/>
      <c r="H95" s="9">
        <f t="shared" si="12"/>
        <v>700000</v>
      </c>
      <c r="I95" s="115"/>
      <c r="J95" s="115"/>
      <c r="L95" s="60"/>
      <c r="M95" s="60"/>
    </row>
    <row r="96" spans="1:13" s="27" customFormat="1" ht="33.75" customHeight="1">
      <c r="A96" s="136" t="s">
        <v>149</v>
      </c>
      <c r="B96" s="137"/>
      <c r="C96" s="137"/>
      <c r="D96" s="137"/>
      <c r="E96" s="137"/>
      <c r="F96" s="137"/>
      <c r="G96" s="137"/>
      <c r="H96" s="137"/>
      <c r="I96" s="137"/>
      <c r="J96" s="137"/>
      <c r="L96" s="60"/>
      <c r="M96" s="60"/>
    </row>
    <row r="97" spans="1:12" ht="22.5" customHeight="1">
      <c r="A97" s="120" t="s">
        <v>85</v>
      </c>
      <c r="B97" s="9">
        <f>D97</f>
        <v>3500000</v>
      </c>
      <c r="C97" s="9"/>
      <c r="D97" s="9">
        <f>D98</f>
        <v>3500000</v>
      </c>
      <c r="E97" s="9">
        <f aca="true" t="shared" si="17" ref="E97:E102">G97</f>
        <v>1500000</v>
      </c>
      <c r="F97" s="9"/>
      <c r="G97" s="9">
        <f>G98</f>
        <v>1500000</v>
      </c>
      <c r="H97" s="9">
        <f aca="true" t="shared" si="18" ref="H97:H102">G97-D97</f>
        <v>-2000000</v>
      </c>
      <c r="I97" s="9"/>
      <c r="J97" s="9">
        <f>J98</f>
        <v>3500000</v>
      </c>
      <c r="L97" s="60"/>
    </row>
    <row r="98" spans="1:13" ht="33" customHeight="1">
      <c r="A98" s="94" t="s">
        <v>118</v>
      </c>
      <c r="B98" s="9">
        <f>D98</f>
        <v>3500000</v>
      </c>
      <c r="C98" s="73"/>
      <c r="D98" s="73">
        <f>D99+D100+D101</f>
        <v>3500000</v>
      </c>
      <c r="E98" s="73">
        <v>1500000</v>
      </c>
      <c r="F98" s="73"/>
      <c r="G98" s="73">
        <v>1500000</v>
      </c>
      <c r="H98" s="9">
        <f t="shared" si="18"/>
        <v>-2000000</v>
      </c>
      <c r="I98" s="73"/>
      <c r="J98" s="73">
        <f>J99+J100+J101</f>
        <v>3500000</v>
      </c>
      <c r="L98" s="60"/>
      <c r="M98" s="62"/>
    </row>
    <row r="99" spans="1:12" ht="19.5" customHeight="1">
      <c r="A99" s="14" t="s">
        <v>76</v>
      </c>
      <c r="B99" s="9">
        <f>D99</f>
        <v>2000000</v>
      </c>
      <c r="C99" s="10"/>
      <c r="D99" s="10">
        <v>2000000</v>
      </c>
      <c r="E99" s="73">
        <f t="shared" si="17"/>
        <v>0</v>
      </c>
      <c r="F99" s="10"/>
      <c r="G99" s="10"/>
      <c r="H99" s="9">
        <f t="shared" si="18"/>
        <v>-2000000</v>
      </c>
      <c r="I99" s="10"/>
      <c r="J99" s="10">
        <v>2000000</v>
      </c>
      <c r="L99" s="60"/>
    </row>
    <row r="100" spans="1:13" ht="24" customHeight="1">
      <c r="A100" s="14" t="s">
        <v>77</v>
      </c>
      <c r="B100" s="9">
        <f>D100</f>
        <v>500000</v>
      </c>
      <c r="C100" s="73"/>
      <c r="D100" s="73">
        <v>500000</v>
      </c>
      <c r="E100" s="73">
        <f t="shared" si="17"/>
        <v>500000</v>
      </c>
      <c r="F100" s="73"/>
      <c r="G100" s="73">
        <v>500000</v>
      </c>
      <c r="H100" s="9">
        <f t="shared" si="18"/>
        <v>0</v>
      </c>
      <c r="I100" s="73"/>
      <c r="J100" s="73">
        <v>500000</v>
      </c>
      <c r="L100" s="60"/>
      <c r="M100" s="62"/>
    </row>
    <row r="101" spans="1:13" ht="15.75">
      <c r="A101" s="103" t="s">
        <v>99</v>
      </c>
      <c r="B101" s="9">
        <f>D101</f>
        <v>1000000</v>
      </c>
      <c r="C101" s="10"/>
      <c r="D101" s="10">
        <v>1000000</v>
      </c>
      <c r="E101" s="73">
        <f t="shared" si="17"/>
        <v>1000000</v>
      </c>
      <c r="F101" s="10"/>
      <c r="G101" s="10">
        <v>1000000</v>
      </c>
      <c r="H101" s="9">
        <f t="shared" si="18"/>
        <v>0</v>
      </c>
      <c r="I101" s="10"/>
      <c r="J101" s="10">
        <v>1000000</v>
      </c>
      <c r="L101" s="60"/>
      <c r="M101" s="62"/>
    </row>
    <row r="102" spans="1:13" ht="31.5">
      <c r="A102" s="103" t="s">
        <v>147</v>
      </c>
      <c r="B102" s="10"/>
      <c r="C102" s="10"/>
      <c r="D102" s="10"/>
      <c r="E102" s="73">
        <f t="shared" si="17"/>
        <v>20500000</v>
      </c>
      <c r="F102" s="10"/>
      <c r="G102" s="10">
        <v>20500000</v>
      </c>
      <c r="H102" s="9">
        <f t="shared" si="18"/>
        <v>20500000</v>
      </c>
      <c r="I102" s="5"/>
      <c r="J102" s="5"/>
      <c r="L102" s="60"/>
      <c r="M102" s="62"/>
    </row>
    <row r="103" spans="1:10" ht="18.75">
      <c r="A103" s="43"/>
      <c r="B103" s="5"/>
      <c r="C103" s="5"/>
      <c r="D103" s="5"/>
      <c r="E103" s="5"/>
      <c r="F103" s="5"/>
      <c r="G103" s="1"/>
      <c r="H103" s="5"/>
      <c r="I103" s="5"/>
      <c r="J103" s="12"/>
    </row>
    <row r="104" spans="1:10" ht="24" customHeight="1">
      <c r="A104" s="139"/>
      <c r="B104" s="139"/>
      <c r="C104" s="139"/>
      <c r="D104" s="139"/>
      <c r="E104" s="1"/>
      <c r="F104" s="2"/>
      <c r="G104" s="1"/>
      <c r="H104" s="1"/>
      <c r="I104" s="1"/>
      <c r="J104" s="12"/>
    </row>
    <row r="105" spans="1:10" ht="18.75" customHeight="1">
      <c r="A105" s="48"/>
      <c r="B105" s="48"/>
      <c r="C105" s="48"/>
      <c r="D105" s="48"/>
      <c r="E105" s="1"/>
      <c r="F105" s="2"/>
      <c r="G105" s="1"/>
      <c r="H105" s="1"/>
      <c r="I105" s="1"/>
      <c r="J105" s="12"/>
    </row>
    <row r="106" spans="1:10" ht="18.75" customHeight="1">
      <c r="A106" s="16"/>
      <c r="B106" s="4"/>
      <c r="C106" s="3"/>
      <c r="D106" s="1"/>
      <c r="E106" s="3"/>
      <c r="F106" s="2"/>
      <c r="G106" s="1"/>
      <c r="H106" s="3"/>
      <c r="I106" s="1"/>
      <c r="J106" s="12"/>
    </row>
    <row r="107" spans="1:10" ht="18.75">
      <c r="A107" s="16"/>
      <c r="B107" s="4"/>
      <c r="C107" s="3"/>
      <c r="D107" s="1"/>
      <c r="E107" s="3"/>
      <c r="F107" s="2"/>
      <c r="G107" s="1"/>
      <c r="H107" s="3"/>
      <c r="I107" s="1"/>
      <c r="J107" s="12"/>
    </row>
    <row r="108" spans="1:10" ht="18.75">
      <c r="A108" s="48"/>
      <c r="B108" s="1"/>
      <c r="C108" s="1"/>
      <c r="D108" s="3"/>
      <c r="E108" s="2"/>
      <c r="F108" s="1"/>
      <c r="G108" s="1"/>
      <c r="H108" s="1"/>
      <c r="I108" s="1"/>
      <c r="J108" s="12"/>
    </row>
    <row r="109" spans="2:10" ht="18.75">
      <c r="B109" s="13"/>
      <c r="C109" s="13"/>
      <c r="D109" s="1"/>
      <c r="E109" s="13"/>
      <c r="F109" s="13"/>
      <c r="G109" s="13"/>
      <c r="H109" s="13"/>
      <c r="I109" s="13"/>
      <c r="J109" s="6"/>
    </row>
    <row r="110" spans="1:10" ht="18.75">
      <c r="A110" s="112"/>
      <c r="B110" s="13"/>
      <c r="C110" s="13"/>
      <c r="D110" s="13"/>
      <c r="E110" s="13"/>
      <c r="F110" s="13"/>
      <c r="G110" s="13"/>
      <c r="H110" s="13"/>
      <c r="I110" s="13"/>
      <c r="J110" s="6"/>
    </row>
    <row r="111" spans="1:8" ht="18">
      <c r="A111" s="17"/>
      <c r="D111" s="13"/>
      <c r="E111" s="13"/>
      <c r="F111" s="13"/>
      <c r="G111" s="13"/>
      <c r="H111" s="13"/>
    </row>
    <row r="112" spans="1:8" ht="18.75">
      <c r="A112" s="18"/>
      <c r="E112" s="13"/>
      <c r="F112" s="13"/>
      <c r="G112" s="13"/>
      <c r="H112" s="13"/>
    </row>
    <row r="113" spans="5:9" ht="18">
      <c r="E113" s="13"/>
      <c r="F113" s="13">
        <f>1797926+60000</f>
        <v>1857926</v>
      </c>
      <c r="G113" s="13">
        <f>1887393+30000</f>
        <v>1917393</v>
      </c>
      <c r="H113" s="13">
        <f>1982746+30000</f>
        <v>2012746</v>
      </c>
      <c r="I113" s="13">
        <f>F113+G113+H113</f>
        <v>5788065</v>
      </c>
    </row>
    <row r="114" spans="5:9" ht="18">
      <c r="E114" s="13"/>
      <c r="F114" s="13">
        <f>1266127+60000</f>
        <v>1326127</v>
      </c>
      <c r="G114" s="13">
        <f>1329494+30000</f>
        <v>1359494</v>
      </c>
      <c r="H114" s="13">
        <f>1396031+30000</f>
        <v>1426031</v>
      </c>
      <c r="I114" s="13">
        <f>F114+G114+H114</f>
        <v>4111652</v>
      </c>
    </row>
    <row r="115" spans="5:9" ht="18">
      <c r="E115" s="13"/>
      <c r="F115" s="13">
        <f>2186939+60000</f>
        <v>2246939</v>
      </c>
      <c r="G115" s="13">
        <f>2296286+30000</f>
        <v>2326286</v>
      </c>
      <c r="H115" s="13">
        <f>2411100+30000</f>
        <v>2441100</v>
      </c>
      <c r="I115" s="13">
        <f>F115+G115+H115</f>
        <v>7014325</v>
      </c>
    </row>
    <row r="116" spans="6:9" ht="18">
      <c r="F116" s="13">
        <f>1722942+60000</f>
        <v>1782942</v>
      </c>
      <c r="G116" s="13">
        <f>1809089+30000</f>
        <v>1839089</v>
      </c>
      <c r="H116" s="13">
        <f>1899543+30000</f>
        <v>1929543</v>
      </c>
      <c r="I116" s="13">
        <f>F116+G116+H116</f>
        <v>5551574</v>
      </c>
    </row>
    <row r="117" spans="6:9" ht="18">
      <c r="F117" s="13">
        <f>1618430+60000</f>
        <v>1678430</v>
      </c>
      <c r="G117" s="13">
        <f>1699350+30000</f>
        <v>1729350</v>
      </c>
      <c r="H117" s="13">
        <f>1784318+30000</f>
        <v>1814318</v>
      </c>
      <c r="I117" s="13">
        <f>F117+G117+H117</f>
        <v>5222098</v>
      </c>
    </row>
    <row r="118" spans="6:9" ht="15.75">
      <c r="F118" s="89">
        <f>SUM(F113:F117)</f>
        <v>8892364</v>
      </c>
      <c r="G118" s="89">
        <f>SUM(G113:G117)</f>
        <v>9171612</v>
      </c>
      <c r="H118" s="89">
        <f>SUM(H113:H117)</f>
        <v>9623738</v>
      </c>
      <c r="I118" s="89">
        <f>SUM(I113:I117)</f>
        <v>27687714</v>
      </c>
    </row>
  </sheetData>
  <sheetProtection/>
  <mergeCells count="32">
    <mergeCell ref="A2:J2"/>
    <mergeCell ref="H1:J1"/>
    <mergeCell ref="C5:D5"/>
    <mergeCell ref="P31:P66"/>
    <mergeCell ref="H4:J4"/>
    <mergeCell ref="A44:J44"/>
    <mergeCell ref="A4:A6"/>
    <mergeCell ref="I5:J5"/>
    <mergeCell ref="E4:G4"/>
    <mergeCell ref="H5:H6"/>
    <mergeCell ref="A17:J17"/>
    <mergeCell ref="A23:J23"/>
    <mergeCell ref="B4:D4"/>
    <mergeCell ref="E5:E6"/>
    <mergeCell ref="B5:B6"/>
    <mergeCell ref="A8:A11"/>
    <mergeCell ref="F5:G5"/>
    <mergeCell ref="A65:A68"/>
    <mergeCell ref="A96:J96"/>
    <mergeCell ref="A75:A76"/>
    <mergeCell ref="A104:D104"/>
    <mergeCell ref="A82:A84"/>
    <mergeCell ref="A78:A81"/>
    <mergeCell ref="A72:A74"/>
    <mergeCell ref="A57:A59"/>
    <mergeCell ref="A33:A35"/>
    <mergeCell ref="A36:A38"/>
    <mergeCell ref="A39:A41"/>
    <mergeCell ref="A24:A26"/>
    <mergeCell ref="A64:J64"/>
    <mergeCell ref="A52:J52"/>
    <mergeCell ref="A53:A55"/>
  </mergeCells>
  <printOptions/>
  <pageMargins left="0.5118110236220472" right="0.5118110236220472" top="1.141732283464567" bottom="0.3937007874015748" header="0.31496062992125984" footer="0.31496062992125984"/>
  <pageSetup fitToHeight="4" horizontalDpi="600" verticalDpi="600" orientation="landscape" paperSize="9" scale="63" r:id="rId1"/>
  <rowBreaks count="3" manualBreakCount="3">
    <brk id="22" max="8" man="1"/>
    <brk id="50" max="8" man="1"/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51" t="s">
        <v>22</v>
      </c>
      <c r="J1" s="152"/>
      <c r="K1" s="152"/>
      <c r="L1" s="152"/>
      <c r="M1" s="45"/>
    </row>
    <row r="2" spans="1:13" ht="45" customHeight="1">
      <c r="A2" s="60"/>
      <c r="C2" s="55"/>
      <c r="D2" s="62"/>
      <c r="F2" s="7"/>
      <c r="G2" s="7"/>
      <c r="I2" s="168" t="s">
        <v>26</v>
      </c>
      <c r="J2" s="168"/>
      <c r="K2" s="168"/>
      <c r="L2" s="16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55" t="s">
        <v>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54" t="s">
        <v>3</v>
      </c>
      <c r="B6" s="169" t="s">
        <v>2</v>
      </c>
      <c r="C6" s="145" t="s">
        <v>27</v>
      </c>
      <c r="D6" s="145"/>
      <c r="E6" s="145"/>
      <c r="F6" s="145" t="s">
        <v>20</v>
      </c>
      <c r="G6" s="145"/>
      <c r="H6" s="145"/>
      <c r="I6" s="154" t="s">
        <v>21</v>
      </c>
      <c r="J6" s="154"/>
      <c r="K6" s="154"/>
      <c r="L6" s="156" t="s">
        <v>11</v>
      </c>
    </row>
    <row r="7" spans="1:12" ht="30.75" customHeight="1">
      <c r="A7" s="154"/>
      <c r="B7" s="169"/>
      <c r="C7" s="145" t="s">
        <v>4</v>
      </c>
      <c r="D7" s="145" t="s">
        <v>12</v>
      </c>
      <c r="E7" s="145"/>
      <c r="F7" s="145" t="s">
        <v>4</v>
      </c>
      <c r="G7" s="145" t="s">
        <v>12</v>
      </c>
      <c r="H7" s="145"/>
      <c r="I7" s="145" t="s">
        <v>4</v>
      </c>
      <c r="J7" s="145" t="s">
        <v>12</v>
      </c>
      <c r="K7" s="145"/>
      <c r="L7" s="156"/>
    </row>
    <row r="8" spans="1:12" ht="45.75" customHeight="1">
      <c r="A8" s="154"/>
      <c r="B8" s="169"/>
      <c r="C8" s="145"/>
      <c r="D8" s="32" t="s">
        <v>0</v>
      </c>
      <c r="E8" s="32" t="s">
        <v>14</v>
      </c>
      <c r="F8" s="145"/>
      <c r="G8" s="32" t="s">
        <v>0</v>
      </c>
      <c r="H8" s="32" t="s">
        <v>19</v>
      </c>
      <c r="I8" s="145"/>
      <c r="J8" s="32" t="s">
        <v>0</v>
      </c>
      <c r="K8" s="31" t="s">
        <v>14</v>
      </c>
      <c r="L8" s="156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57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58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59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75" t="s">
        <v>37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7"/>
      <c r="L13" s="46"/>
    </row>
    <row r="14" spans="1:12" ht="24" customHeight="1">
      <c r="A14" s="143" t="s">
        <v>46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78"/>
      <c r="L14" s="37" t="s">
        <v>57</v>
      </c>
    </row>
    <row r="15" spans="1:12" ht="19.5" customHeight="1">
      <c r="A15" s="179" t="s">
        <v>44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3" t="s">
        <v>53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78"/>
      <c r="L20" s="37" t="s">
        <v>58</v>
      </c>
    </row>
    <row r="21" spans="1:12" s="27" customFormat="1" ht="22.5" customHeight="1">
      <c r="A21" s="163" t="s">
        <v>30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60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60"/>
      <c r="R26" s="153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60"/>
      <c r="R27" s="153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60"/>
      <c r="R28" s="153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53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53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53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53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53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53"/>
    </row>
    <row r="35" spans="1:18" s="27" customFormat="1" ht="27" customHeight="1">
      <c r="A35" s="164" t="s">
        <v>31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6"/>
      <c r="L35" s="68"/>
      <c r="R35" s="153"/>
    </row>
    <row r="36" spans="1:18" s="27" customFormat="1" ht="26.25" customHeight="1">
      <c r="A36" s="163" t="s">
        <v>69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77"/>
      <c r="R36" s="153"/>
    </row>
    <row r="37" spans="1:18" s="27" customFormat="1" ht="22.5" customHeight="1">
      <c r="A37" s="158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53"/>
    </row>
    <row r="38" spans="1:18" s="27" customFormat="1" ht="44.25" customHeight="1">
      <c r="A38" s="158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1" t="s">
        <v>59</v>
      </c>
      <c r="R38" s="153"/>
    </row>
    <row r="39" spans="1:18" s="27" customFormat="1" ht="33" customHeight="1">
      <c r="A39" s="159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62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2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73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71" t="s">
        <v>33</v>
      </c>
    </row>
    <row r="43" spans="1:12" s="27" customFormat="1" ht="31.5" customHeight="1">
      <c r="A43" s="174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62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64" t="s">
        <v>62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6"/>
      <c r="L45" s="35"/>
    </row>
    <row r="46" spans="1:12" s="27" customFormat="1" ht="24.75" customHeight="1">
      <c r="A46" s="163" t="s">
        <v>49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64" t="s">
        <v>51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37"/>
    </row>
    <row r="50" spans="1:12" ht="24" customHeight="1">
      <c r="A50" s="163" t="s">
        <v>30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64" t="s">
        <v>52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70" t="s">
        <v>36</v>
      </c>
    </row>
    <row r="59" spans="1:12" ht="24" customHeight="1">
      <c r="A59" s="163" t="s">
        <v>13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70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70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70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9"/>
      <c r="B68" s="139"/>
      <c r="C68" s="139"/>
      <c r="D68" s="139"/>
      <c r="E68" s="13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9"/>
      <c r="B72" s="13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72"/>
      <c r="B74" s="172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2023-03-17T10:47:58Z</cp:lastPrinted>
  <dcterms:created xsi:type="dcterms:W3CDTF">1996-10-08T23:32:33Z</dcterms:created>
  <dcterms:modified xsi:type="dcterms:W3CDTF">2023-03-20T10:00:23Z</dcterms:modified>
  <cp:category/>
  <cp:version/>
  <cp:contentType/>
  <cp:contentStatus/>
</cp:coreProperties>
</file>