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одаток3" sheetId="1" r:id="rId1"/>
    <sheet name="додаток5" sheetId="2" r:id="rId2"/>
    <sheet name="додаток7" sheetId="4" r:id="rId3"/>
    <sheet name="додаток4" sheetId="5" r:id="rId4"/>
    <sheet name="додаток6" sheetId="6" r:id="rId5"/>
    <sheet name="Лист1" sheetId="7" state="hidden" r:id="rId6"/>
    <sheet name="Лист2" sheetId="8" state="hidden" r:id="rId7"/>
  </sheets>
  <externalReferences>
    <externalReference r:id="rId8"/>
    <externalReference r:id="rId9"/>
    <externalReference r:id="rId10"/>
  </externalReferences>
  <definedNames>
    <definedName name="_xlnm._FilterDatabase" localSheetId="4" hidden="1">додаток6!$A$12:$Q$165</definedName>
    <definedName name="_xlnm.Print_Area" localSheetId="0">додаток3!$A$1:$T$168</definedName>
    <definedName name="_xlnm.Print_Area" localSheetId="3">додаток4!$A$1:$X$174</definedName>
    <definedName name="_xlnm.Print_Area" localSheetId="1">додаток5!$A$1:$G$90</definedName>
    <definedName name="_xlnm.Print_Area" localSheetId="4">додаток6!$A$1:$H$174</definedName>
  </definedNames>
  <calcPr calcId="145621"/>
</workbook>
</file>

<file path=xl/calcChain.xml><?xml version="1.0" encoding="utf-8"?>
<calcChain xmlns="http://schemas.openxmlformats.org/spreadsheetml/2006/main">
  <c r="J28" i="8" l="1"/>
  <c r="H28" i="8"/>
  <c r="F28" i="8"/>
  <c r="B28" i="8"/>
  <c r="H26" i="8"/>
  <c r="F26" i="8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D91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D72" i="5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D72" i="1"/>
  <c r="D73" i="1"/>
  <c r="L64" i="1" l="1"/>
  <c r="I115" i="6" l="1"/>
  <c r="I114" i="6"/>
  <c r="I113" i="6"/>
  <c r="I112" i="6"/>
  <c r="I108" i="6"/>
  <c r="I109" i="6"/>
  <c r="I107" i="6"/>
  <c r="J115" i="6"/>
  <c r="H127" i="6"/>
  <c r="H165" i="6"/>
  <c r="H164" i="6" s="1"/>
  <c r="H163" i="6" s="1"/>
  <c r="H162" i="6" s="1"/>
  <c r="H161" i="6" s="1"/>
  <c r="H160" i="6" s="1"/>
  <c r="H158" i="6" s="1"/>
  <c r="H157" i="6" s="1"/>
  <c r="H156" i="6" s="1"/>
  <c r="H154" i="6" s="1"/>
  <c r="H153" i="6" s="1"/>
  <c r="H152" i="6" s="1"/>
  <c r="H151" i="6" s="1"/>
  <c r="H149" i="6" s="1"/>
  <c r="H148" i="6" s="1"/>
  <c r="H147" i="6" s="1"/>
  <c r="H146" i="6" s="1"/>
  <c r="H145" i="6" s="1"/>
  <c r="H144" i="6" s="1"/>
  <c r="H143" i="6" s="1"/>
  <c r="H142" i="6" s="1"/>
  <c r="H141" i="6" s="1"/>
  <c r="H140" i="6" s="1"/>
  <c r="R65" i="5" l="1"/>
  <c r="S65" i="5" s="1"/>
  <c r="R64" i="5"/>
  <c r="S64" i="5"/>
  <c r="S70" i="5"/>
  <c r="S71" i="5"/>
  <c r="R69" i="5"/>
  <c r="S69" i="5" s="1"/>
  <c r="D68" i="5"/>
  <c r="M68" i="5"/>
  <c r="O68" i="5"/>
  <c r="L68" i="1"/>
  <c r="M68" i="1" s="1"/>
  <c r="D68" i="1" s="1"/>
  <c r="D70" i="5"/>
  <c r="D71" i="5"/>
  <c r="O65" i="5"/>
  <c r="R68" i="5" l="1"/>
  <c r="S68" i="5" s="1"/>
  <c r="M64" i="1"/>
  <c r="K85" i="1"/>
  <c r="M85" i="1" s="1"/>
  <c r="S66" i="5" l="1"/>
  <c r="M71" i="5"/>
  <c r="N65" i="5"/>
  <c r="M63" i="1" l="1"/>
  <c r="C34" i="2"/>
  <c r="M70" i="1"/>
  <c r="M71" i="1" l="1"/>
  <c r="D71" i="1" s="1"/>
  <c r="M30" i="1" l="1"/>
  <c r="T85" i="5" l="1"/>
  <c r="X85" i="5"/>
  <c r="M69" i="1" l="1"/>
  <c r="M27" i="1"/>
  <c r="F16" i="8" l="1"/>
  <c r="E23" i="8"/>
  <c r="I23" i="8"/>
  <c r="M23" i="8"/>
  <c r="N23" i="8"/>
  <c r="O23" i="8"/>
  <c r="Q23" i="8" s="1"/>
  <c r="P23" i="8"/>
  <c r="P20" i="8"/>
  <c r="O20" i="8"/>
  <c r="Q20" i="8" s="1"/>
  <c r="N20" i="8"/>
  <c r="K20" i="8"/>
  <c r="M20" i="8" s="1"/>
  <c r="I20" i="8"/>
  <c r="E20" i="8"/>
  <c r="J14" i="8"/>
  <c r="J13" i="8"/>
  <c r="M13" i="8" s="1"/>
  <c r="K18" i="8"/>
  <c r="N13" i="8" l="1"/>
  <c r="P11" i="8"/>
  <c r="O11" i="8"/>
  <c r="J11" i="8"/>
  <c r="N11" i="8" s="1"/>
  <c r="Q11" i="8" s="1"/>
  <c r="I11" i="8"/>
  <c r="E11" i="8"/>
  <c r="E9" i="8"/>
  <c r="I9" i="8"/>
  <c r="J9" i="8"/>
  <c r="N9" i="8" s="1"/>
  <c r="Q9" i="8" s="1"/>
  <c r="O9" i="8"/>
  <c r="P9" i="8"/>
  <c r="J8" i="8"/>
  <c r="M8" i="8" s="1"/>
  <c r="J6" i="8"/>
  <c r="J4" i="8"/>
  <c r="M11" i="8" l="1"/>
  <c r="M9" i="8"/>
  <c r="E14" i="8"/>
  <c r="I14" i="8"/>
  <c r="M14" i="8"/>
  <c r="N14" i="8"/>
  <c r="O14" i="8"/>
  <c r="P14" i="8"/>
  <c r="E16" i="8"/>
  <c r="I16" i="8"/>
  <c r="M16" i="8"/>
  <c r="N16" i="8"/>
  <c r="O16" i="8"/>
  <c r="P16" i="8"/>
  <c r="E6" i="8"/>
  <c r="I6" i="8"/>
  <c r="M6" i="8"/>
  <c r="N6" i="8"/>
  <c r="O6" i="8"/>
  <c r="P6" i="8"/>
  <c r="E8" i="8"/>
  <c r="I8" i="8"/>
  <c r="N8" i="8"/>
  <c r="O8" i="8"/>
  <c r="P8" i="8"/>
  <c r="E13" i="8"/>
  <c r="I13" i="8"/>
  <c r="O13" i="8"/>
  <c r="P13" i="8"/>
  <c r="P4" i="8"/>
  <c r="O4" i="8"/>
  <c r="N4" i="8"/>
  <c r="M4" i="8"/>
  <c r="I4" i="8"/>
  <c r="E4" i="8"/>
  <c r="P22" i="8"/>
  <c r="P25" i="8"/>
  <c r="P26" i="8"/>
  <c r="P28" i="8"/>
  <c r="P18" i="8"/>
  <c r="O22" i="8"/>
  <c r="O25" i="8"/>
  <c r="O26" i="8"/>
  <c r="O28" i="8"/>
  <c r="O18" i="8"/>
  <c r="Q18" i="8" s="1"/>
  <c r="N22" i="8"/>
  <c r="N26" i="8"/>
  <c r="N28" i="8"/>
  <c r="N18" i="8"/>
  <c r="I22" i="8"/>
  <c r="E22" i="8"/>
  <c r="M22" i="8"/>
  <c r="M25" i="8"/>
  <c r="M26" i="8"/>
  <c r="M28" i="8"/>
  <c r="M18" i="8"/>
  <c r="I18" i="8"/>
  <c r="Q28" i="8" l="1"/>
  <c r="Q16" i="8"/>
  <c r="Q14" i="8"/>
  <c r="Q13" i="8"/>
  <c r="Q8" i="8"/>
  <c r="Q6" i="8"/>
  <c r="Q4" i="8"/>
  <c r="Q22" i="8"/>
  <c r="Q26" i="8"/>
  <c r="E28" i="8"/>
  <c r="I28" i="8"/>
  <c r="E18" i="8"/>
  <c r="H84" i="6"/>
  <c r="G22" i="6"/>
  <c r="I26" i="8" l="1"/>
  <c r="E26" i="8"/>
  <c r="D63" i="1"/>
  <c r="F41" i="2" l="1"/>
  <c r="G41" i="2"/>
  <c r="P65" i="1" l="1"/>
  <c r="P27" i="5" l="1"/>
  <c r="D64" i="1" l="1"/>
  <c r="U73" i="1" l="1"/>
  <c r="V73" i="1"/>
  <c r="W73" i="1"/>
  <c r="K65" i="1"/>
  <c r="N65" i="1"/>
  <c r="O65" i="1"/>
  <c r="Q65" i="1"/>
  <c r="R65" i="1"/>
  <c r="S65" i="1"/>
  <c r="T65" i="1"/>
  <c r="E53" i="2" l="1"/>
  <c r="C112" i="5" l="1"/>
  <c r="Q66" i="5" l="1"/>
  <c r="P66" i="5"/>
  <c r="L66" i="5"/>
  <c r="K66" i="5"/>
  <c r="J66" i="5"/>
  <c r="I66" i="5"/>
  <c r="H66" i="5"/>
  <c r="G66" i="5"/>
  <c r="E46" i="2" l="1"/>
  <c r="C46" i="2" s="1"/>
  <c r="N85" i="5"/>
  <c r="T65" i="5" l="1"/>
  <c r="U65" i="5"/>
  <c r="V65" i="5"/>
  <c r="W65" i="5"/>
  <c r="X65" i="5"/>
  <c r="U64" i="5"/>
  <c r="U66" i="5" s="1"/>
  <c r="V64" i="5"/>
  <c r="W64" i="5"/>
  <c r="W66" i="5" s="1"/>
  <c r="X64" i="5"/>
  <c r="X66" i="5" s="1"/>
  <c r="T64" i="5"/>
  <c r="V66" i="5" l="1"/>
  <c r="T66" i="5"/>
  <c r="S85" i="5"/>
  <c r="C53" i="2" l="1"/>
  <c r="M98" i="1"/>
  <c r="X30" i="5" l="1"/>
  <c r="X27" i="5"/>
  <c r="V27" i="5"/>
  <c r="T27" i="5"/>
  <c r="D48" i="2" l="1"/>
  <c r="F48" i="2"/>
  <c r="G48" i="2"/>
  <c r="T30" i="5" l="1"/>
  <c r="M65" i="5" l="1"/>
  <c r="D65" i="5" s="1"/>
  <c r="N112" i="5" l="1"/>
  <c r="M112" i="5" s="1"/>
  <c r="C52" i="2"/>
  <c r="W30" i="1" l="1"/>
  <c r="W28" i="1" s="1"/>
  <c r="D85" i="5" l="1"/>
  <c r="N86" i="5"/>
  <c r="O86" i="5"/>
  <c r="D85" i="1"/>
  <c r="P112" i="5" l="1"/>
  <c r="M47" i="1" l="1"/>
  <c r="H98" i="6" l="1"/>
  <c r="G98" i="6"/>
  <c r="H96" i="6"/>
  <c r="H95" i="6" s="1"/>
  <c r="H94" i="6" s="1"/>
  <c r="H93" i="6" s="1"/>
  <c r="H92" i="6" s="1"/>
  <c r="H91" i="6" s="1"/>
  <c r="H90" i="6" s="1"/>
  <c r="H89" i="6" s="1"/>
  <c r="G94" i="6"/>
  <c r="G89" i="6"/>
  <c r="G84" i="6"/>
  <c r="H59" i="6"/>
  <c r="G59" i="6"/>
  <c r="H47" i="6"/>
  <c r="G47" i="6"/>
  <c r="H38" i="6"/>
  <c r="G38" i="6"/>
  <c r="H33" i="6"/>
  <c r="H32" i="6" s="1"/>
  <c r="G33" i="6"/>
  <c r="G32" i="6"/>
  <c r="G21" i="6"/>
  <c r="G15" i="6"/>
  <c r="N64" i="5" l="1"/>
  <c r="M70" i="5"/>
  <c r="M69" i="5"/>
  <c r="N66" i="5" l="1"/>
  <c r="M64" i="5"/>
  <c r="G139" i="6"/>
  <c r="G145" i="6" s="1"/>
  <c r="G156" i="6"/>
  <c r="G148" i="6"/>
  <c r="G146" i="6"/>
  <c r="D64" i="5" l="1"/>
  <c r="C36" i="7" l="1"/>
  <c r="C35" i="7"/>
  <c r="D35" i="7" s="1"/>
  <c r="C34" i="7"/>
  <c r="D34" i="7"/>
  <c r="D33" i="7"/>
  <c r="C33" i="7"/>
  <c r="B33" i="7"/>
  <c r="B34" i="7"/>
  <c r="B35" i="7"/>
  <c r="B36" i="7"/>
  <c r="B37" i="7"/>
  <c r="B38" i="7"/>
  <c r="B39" i="7"/>
  <c r="B40" i="7"/>
  <c r="B41" i="7"/>
  <c r="B42" i="7"/>
  <c r="B43" i="7"/>
  <c r="D31" i="7"/>
  <c r="D32" i="7"/>
  <c r="B32" i="7"/>
  <c r="C32" i="7"/>
  <c r="C31" i="7"/>
  <c r="B31" i="7"/>
  <c r="D28" i="7"/>
  <c r="D29" i="7"/>
  <c r="D30" i="7"/>
  <c r="C30" i="7"/>
  <c r="C29" i="7"/>
  <c r="C28" i="7"/>
  <c r="B28" i="7"/>
  <c r="B29" i="7"/>
  <c r="B30" i="7"/>
  <c r="D22" i="7"/>
  <c r="D23" i="7"/>
  <c r="D24" i="7"/>
  <c r="D25" i="7"/>
  <c r="D26" i="7"/>
  <c r="D27" i="7"/>
  <c r="C27" i="7"/>
  <c r="C26" i="7"/>
  <c r="C25" i="7"/>
  <c r="C24" i="7"/>
  <c r="C23" i="7"/>
  <c r="C22" i="7"/>
  <c r="C21" i="7"/>
  <c r="C37" i="7" l="1"/>
  <c r="C38" i="7" s="1"/>
  <c r="B22" i="7"/>
  <c r="B23" i="7"/>
  <c r="B24" i="7"/>
  <c r="B25" i="7"/>
  <c r="B26" i="7"/>
  <c r="B27" i="7"/>
  <c r="A8" i="7"/>
  <c r="C11" i="7"/>
  <c r="D11" i="7"/>
  <c r="C12" i="7"/>
  <c r="C13" i="7"/>
  <c r="C14" i="7"/>
  <c r="C15" i="7"/>
  <c r="D15" i="7" s="1"/>
  <c r="C16" i="7"/>
  <c r="C17" i="7"/>
  <c r="C18" i="7"/>
  <c r="C19" i="7"/>
  <c r="C20" i="7"/>
  <c r="C10" i="7"/>
  <c r="D19" i="7"/>
  <c r="D16" i="7"/>
  <c r="B15" i="7"/>
  <c r="B16" i="7"/>
  <c r="B17" i="7"/>
  <c r="B18" i="7"/>
  <c r="B19" i="7"/>
  <c r="B20" i="7"/>
  <c r="B21" i="7"/>
  <c r="B11" i="7"/>
  <c r="B12" i="7"/>
  <c r="B13" i="7"/>
  <c r="B14" i="7"/>
  <c r="B10" i="7"/>
  <c r="D14" i="7"/>
  <c r="O129" i="5"/>
  <c r="D36" i="7" l="1"/>
  <c r="D37" i="7"/>
  <c r="C39" i="7"/>
  <c r="D38" i="7"/>
  <c r="D21" i="7"/>
  <c r="D12" i="7"/>
  <c r="D10" i="7"/>
  <c r="D17" i="7"/>
  <c r="D20" i="7"/>
  <c r="D13" i="7"/>
  <c r="D18" i="7"/>
  <c r="D39" i="7" l="1"/>
  <c r="C40" i="7"/>
  <c r="J121" i="1"/>
  <c r="I121" i="1"/>
  <c r="H121" i="1"/>
  <c r="G121" i="1"/>
  <c r="J102" i="1"/>
  <c r="I102" i="1"/>
  <c r="H102" i="1"/>
  <c r="G102" i="1"/>
  <c r="C41" i="7" l="1"/>
  <c r="D40" i="7"/>
  <c r="C42" i="7" l="1"/>
  <c r="D41" i="7"/>
  <c r="C43" i="7" l="1"/>
  <c r="D43" i="7" s="1"/>
  <c r="D42" i="7"/>
  <c r="D44" i="7" l="1"/>
  <c r="N156" i="5" l="1"/>
  <c r="O157" i="5" s="1"/>
  <c r="N157" i="5"/>
  <c r="R157" i="5"/>
  <c r="S157" i="5"/>
  <c r="D69" i="1" l="1"/>
  <c r="D112" i="5" l="1"/>
  <c r="D113" i="5" s="1"/>
  <c r="S113" i="5"/>
  <c r="T89" i="1"/>
  <c r="S89" i="1"/>
  <c r="R89" i="1"/>
  <c r="Q89" i="1"/>
  <c r="P89" i="1"/>
  <c r="O89" i="1"/>
  <c r="N89" i="1"/>
  <c r="M89" i="1"/>
  <c r="L89" i="1"/>
  <c r="K89" i="1"/>
  <c r="D89" i="1"/>
  <c r="Q70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D76" i="5"/>
  <c r="D77" i="5" s="1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D150" i="5"/>
  <c r="D151" i="5" s="1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D147" i="5"/>
  <c r="D148" i="5" s="1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D143" i="5"/>
  <c r="D144" i="5" s="1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D140" i="5"/>
  <c r="D141" i="5" s="1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D137" i="5"/>
  <c r="D138" i="5" s="1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D126" i="5"/>
  <c r="D127" i="5" s="1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D119" i="5"/>
  <c r="D120" i="5" s="1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D116" i="5"/>
  <c r="D117" i="5" s="1"/>
  <c r="X113" i="5"/>
  <c r="W113" i="5"/>
  <c r="V113" i="5"/>
  <c r="U113" i="5"/>
  <c r="T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D109" i="5"/>
  <c r="D110" i="5" s="1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D106" i="5"/>
  <c r="D107" i="5" s="1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D101" i="5"/>
  <c r="D102" i="5" s="1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D95" i="5"/>
  <c r="D96" i="5" s="1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D88" i="5"/>
  <c r="D89" i="5" s="1"/>
  <c r="X86" i="5"/>
  <c r="W86" i="5"/>
  <c r="V86" i="5"/>
  <c r="U86" i="5"/>
  <c r="T86" i="5"/>
  <c r="S86" i="5"/>
  <c r="R86" i="5"/>
  <c r="Q86" i="5"/>
  <c r="P86" i="5"/>
  <c r="M86" i="5"/>
  <c r="L86" i="5"/>
  <c r="K86" i="5"/>
  <c r="J86" i="5"/>
  <c r="I86" i="5"/>
  <c r="H86" i="5"/>
  <c r="G86" i="5"/>
  <c r="D86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D82" i="5"/>
  <c r="D83" i="5" s="1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D79" i="5"/>
  <c r="D80" i="5" s="1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D61" i="5"/>
  <c r="D62" i="5" s="1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D58" i="5"/>
  <c r="D59" i="5" s="1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D51" i="5"/>
  <c r="D52" i="5" s="1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D48" i="5"/>
  <c r="D49" i="5" s="1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D44" i="5"/>
  <c r="D45" i="5" s="1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D41" i="5"/>
  <c r="D42" i="5" s="1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D38" i="5"/>
  <c r="D39" i="5" s="1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D33" i="5"/>
  <c r="D34" i="5" s="1"/>
  <c r="T73" i="1"/>
  <c r="S73" i="1"/>
  <c r="R73" i="1"/>
  <c r="Q73" i="1"/>
  <c r="P73" i="1"/>
  <c r="O73" i="1"/>
  <c r="N73" i="1"/>
  <c r="K73" i="1"/>
  <c r="D70" i="1"/>
  <c r="O99" i="5"/>
  <c r="O103" i="5" s="1"/>
  <c r="P99" i="5"/>
  <c r="Q99" i="5"/>
  <c r="T99" i="5"/>
  <c r="U99" i="5"/>
  <c r="V99" i="5"/>
  <c r="W99" i="5"/>
  <c r="X99" i="5"/>
  <c r="N99" i="5"/>
  <c r="D98" i="5"/>
  <c r="S99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D133" i="5"/>
  <c r="D129" i="5"/>
  <c r="D130" i="5" s="1"/>
  <c r="N130" i="5"/>
  <c r="P130" i="5"/>
  <c r="Q130" i="5"/>
  <c r="R130" i="5"/>
  <c r="O130" i="5"/>
  <c r="X130" i="5"/>
  <c r="W130" i="5"/>
  <c r="V130" i="5"/>
  <c r="U130" i="5"/>
  <c r="T130" i="5"/>
  <c r="S130" i="5"/>
  <c r="J90" i="5" l="1"/>
  <c r="N90" i="5"/>
  <c r="R90" i="5"/>
  <c r="V90" i="5"/>
  <c r="G90" i="5"/>
  <c r="K90" i="5"/>
  <c r="O90" i="5"/>
  <c r="S90" i="5"/>
  <c r="W90" i="5"/>
  <c r="H90" i="5"/>
  <c r="L90" i="5"/>
  <c r="P90" i="5"/>
  <c r="T90" i="5"/>
  <c r="X90" i="5"/>
  <c r="I90" i="5"/>
  <c r="M90" i="5"/>
  <c r="Q90" i="5"/>
  <c r="U90" i="5"/>
  <c r="D41" i="2"/>
  <c r="E40" i="2"/>
  <c r="D99" i="5"/>
  <c r="D103" i="5" s="1"/>
  <c r="R99" i="5"/>
  <c r="R103" i="5" s="1"/>
  <c r="C40" i="2"/>
  <c r="I103" i="5"/>
  <c r="M103" i="5"/>
  <c r="Q103" i="5"/>
  <c r="G73" i="5"/>
  <c r="K73" i="5"/>
  <c r="X73" i="5"/>
  <c r="W73" i="5"/>
  <c r="N103" i="5"/>
  <c r="J103" i="5"/>
  <c r="H73" i="5"/>
  <c r="L73" i="5"/>
  <c r="U73" i="5"/>
  <c r="V103" i="5"/>
  <c r="T73" i="5"/>
  <c r="V73" i="5"/>
  <c r="H103" i="5"/>
  <c r="L103" i="5"/>
  <c r="J73" i="5"/>
  <c r="I73" i="5"/>
  <c r="V53" i="5"/>
  <c r="K103" i="5"/>
  <c r="T103" i="5"/>
  <c r="G121" i="5"/>
  <c r="S121" i="5"/>
  <c r="L121" i="5"/>
  <c r="M121" i="5"/>
  <c r="M122" i="5" s="1"/>
  <c r="M134" i="5"/>
  <c r="S103" i="5"/>
  <c r="J121" i="5"/>
  <c r="J122" i="5" s="1"/>
  <c r="N121" i="5"/>
  <c r="V121" i="5"/>
  <c r="H152" i="5"/>
  <c r="T152" i="5"/>
  <c r="N53" i="5"/>
  <c r="P103" i="5"/>
  <c r="O121" i="5"/>
  <c r="O122" i="5" s="1"/>
  <c r="H121" i="5"/>
  <c r="P121" i="5"/>
  <c r="P122" i="5" s="1"/>
  <c r="T121" i="5"/>
  <c r="X121" i="5"/>
  <c r="Q121" i="5"/>
  <c r="Q122" i="5" s="1"/>
  <c r="U121" i="5"/>
  <c r="I152" i="5"/>
  <c r="M152" i="5"/>
  <c r="M153" i="5" s="1"/>
  <c r="Q152" i="5"/>
  <c r="U152" i="5"/>
  <c r="D152" i="5"/>
  <c r="J152" i="5"/>
  <c r="N152" i="5"/>
  <c r="R152" i="5"/>
  <c r="V152" i="5"/>
  <c r="G152" i="5"/>
  <c r="K152" i="5"/>
  <c r="O152" i="5"/>
  <c r="S152" i="5"/>
  <c r="W152" i="5"/>
  <c r="G103" i="5"/>
  <c r="X103" i="5"/>
  <c r="K121" i="5"/>
  <c r="W121" i="5"/>
  <c r="I121" i="5"/>
  <c r="I122" i="5" s="1"/>
  <c r="I134" i="5"/>
  <c r="W103" i="5"/>
  <c r="U103" i="5"/>
  <c r="R121" i="5"/>
  <c r="R122" i="5" s="1"/>
  <c r="L152" i="5"/>
  <c r="P152" i="5"/>
  <c r="X152" i="5"/>
  <c r="D69" i="5"/>
  <c r="D121" i="5"/>
  <c r="L122" i="5"/>
  <c r="M53" i="5"/>
  <c r="J53" i="5"/>
  <c r="J134" i="5"/>
  <c r="R134" i="5"/>
  <c r="U53" i="5"/>
  <c r="I53" i="5"/>
  <c r="Q53" i="5"/>
  <c r="U134" i="5"/>
  <c r="R53" i="5"/>
  <c r="D90" i="5"/>
  <c r="N134" i="5"/>
  <c r="G53" i="5"/>
  <c r="K53" i="5"/>
  <c r="O53" i="5"/>
  <c r="S53" i="5"/>
  <c r="W53" i="5"/>
  <c r="L53" i="5"/>
  <c r="T53" i="5"/>
  <c r="Q134" i="5"/>
  <c r="H53" i="5"/>
  <c r="P53" i="5"/>
  <c r="X53" i="5"/>
  <c r="V134" i="5"/>
  <c r="V153" i="5" s="1"/>
  <c r="D134" i="5"/>
  <c r="D153" i="5" s="1"/>
  <c r="D53" i="5"/>
  <c r="G134" i="5"/>
  <c r="K134" i="5"/>
  <c r="O134" i="5"/>
  <c r="S134" i="5"/>
  <c r="W134" i="5"/>
  <c r="H134" i="5"/>
  <c r="H153" i="5" s="1"/>
  <c r="L134" i="5"/>
  <c r="P134" i="5"/>
  <c r="T134" i="5"/>
  <c r="X134" i="5"/>
  <c r="X28" i="5"/>
  <c r="W28" i="5"/>
  <c r="V28" i="5"/>
  <c r="U28" i="5"/>
  <c r="T28" i="5"/>
  <c r="S28" i="5"/>
  <c r="R28" i="5"/>
  <c r="Q28" i="5"/>
  <c r="N28" i="5"/>
  <c r="L28" i="5"/>
  <c r="K28" i="5"/>
  <c r="J28" i="5"/>
  <c r="I28" i="5"/>
  <c r="H28" i="5"/>
  <c r="G28" i="5"/>
  <c r="H31" i="5"/>
  <c r="I31" i="5"/>
  <c r="J31" i="5"/>
  <c r="K31" i="5"/>
  <c r="K35" i="5" s="1"/>
  <c r="L31" i="5"/>
  <c r="N31" i="5"/>
  <c r="P31" i="5"/>
  <c r="R31" i="5"/>
  <c r="S31" i="5"/>
  <c r="T31" i="5"/>
  <c r="U31" i="5"/>
  <c r="U35" i="5" s="1"/>
  <c r="V31" i="5"/>
  <c r="W31" i="5"/>
  <c r="X31" i="5"/>
  <c r="G31" i="5"/>
  <c r="Q153" i="5" l="1"/>
  <c r="S122" i="5"/>
  <c r="P153" i="5"/>
  <c r="S153" i="5"/>
  <c r="R153" i="5"/>
  <c r="V122" i="5"/>
  <c r="T122" i="5"/>
  <c r="L153" i="5"/>
  <c r="O153" i="5"/>
  <c r="U153" i="5"/>
  <c r="T35" i="5"/>
  <c r="T54" i="5" s="1"/>
  <c r="G35" i="5"/>
  <c r="G54" i="5" s="1"/>
  <c r="W122" i="5"/>
  <c r="H122" i="5"/>
  <c r="N122" i="5"/>
  <c r="S35" i="5"/>
  <c r="S54" i="5" s="1"/>
  <c r="X35" i="5"/>
  <c r="X54" i="5" s="1"/>
  <c r="M27" i="5"/>
  <c r="J35" i="5"/>
  <c r="J54" i="5" s="1"/>
  <c r="K122" i="5"/>
  <c r="J153" i="5"/>
  <c r="X122" i="5"/>
  <c r="G122" i="5"/>
  <c r="K153" i="5"/>
  <c r="N153" i="5"/>
  <c r="X153" i="5"/>
  <c r="L35" i="5"/>
  <c r="L54" i="5" s="1"/>
  <c r="H35" i="5"/>
  <c r="H54" i="5" s="1"/>
  <c r="H154" i="5" s="1"/>
  <c r="H155" i="5" s="1"/>
  <c r="H156" i="5" s="1"/>
  <c r="H157" i="5" s="1"/>
  <c r="D122" i="5"/>
  <c r="R35" i="5"/>
  <c r="R54" i="5" s="1"/>
  <c r="U122" i="5"/>
  <c r="I35" i="5"/>
  <c r="I54" i="5" s="1"/>
  <c r="T153" i="5"/>
  <c r="W153" i="5"/>
  <c r="G153" i="5"/>
  <c r="V35" i="5"/>
  <c r="V54" i="5" s="1"/>
  <c r="U54" i="5"/>
  <c r="I153" i="5"/>
  <c r="W35" i="5"/>
  <c r="W54" i="5" s="1"/>
  <c r="N35" i="5"/>
  <c r="N54" i="5" s="1"/>
  <c r="P73" i="5"/>
  <c r="K54" i="5"/>
  <c r="N73" i="5"/>
  <c r="Q73" i="5"/>
  <c r="O28" i="5"/>
  <c r="P28" i="5"/>
  <c r="P35" i="5" s="1"/>
  <c r="P54" i="5" s="1"/>
  <c r="G113" i="6"/>
  <c r="G112" i="6" s="1"/>
  <c r="T154" i="5" l="1"/>
  <c r="G154" i="5"/>
  <c r="G155" i="5" s="1"/>
  <c r="G156" i="5" s="1"/>
  <c r="G157" i="5" s="1"/>
  <c r="X154" i="5"/>
  <c r="X157" i="5" s="1"/>
  <c r="J154" i="5"/>
  <c r="J155" i="5" s="1"/>
  <c r="J156" i="5" s="1"/>
  <c r="J157" i="5" s="1"/>
  <c r="S73" i="5"/>
  <c r="D28" i="5"/>
  <c r="M28" i="5"/>
  <c r="K154" i="5"/>
  <c r="K155" i="5" s="1"/>
  <c r="K156" i="5" s="1"/>
  <c r="K157" i="5" s="1"/>
  <c r="L154" i="5"/>
  <c r="L155" i="5" s="1"/>
  <c r="L156" i="5" s="1"/>
  <c r="L157" i="5" s="1"/>
  <c r="V154" i="5"/>
  <c r="V157" i="5" s="1"/>
  <c r="U154" i="5"/>
  <c r="U157" i="5" s="1"/>
  <c r="T157" i="5"/>
  <c r="W154" i="5"/>
  <c r="W157" i="5" s="1"/>
  <c r="N154" i="5"/>
  <c r="N155" i="5" s="1"/>
  <c r="I154" i="5"/>
  <c r="I155" i="5" s="1"/>
  <c r="I156" i="5" s="1"/>
  <c r="I157" i="5" s="1"/>
  <c r="P154" i="5"/>
  <c r="P155" i="5" s="1"/>
  <c r="P157" i="5" s="1"/>
  <c r="G162" i="6"/>
  <c r="G161" i="6"/>
  <c r="G160" i="6"/>
  <c r="G151" i="6"/>
  <c r="S154" i="5" l="1"/>
  <c r="D156" i="5"/>
  <c r="G147" i="6"/>
  <c r="H139" i="6"/>
  <c r="H134" i="6"/>
  <c r="G134" i="6"/>
  <c r="G127" i="6" l="1"/>
  <c r="G118" i="6"/>
  <c r="G117" i="6" s="1"/>
  <c r="H117" i="6"/>
  <c r="H113" i="6"/>
  <c r="H112" i="6" s="1"/>
  <c r="H106" i="6"/>
  <c r="G106" i="6"/>
  <c r="D76" i="2" l="1"/>
  <c r="F76" i="2"/>
  <c r="G76" i="2"/>
  <c r="C76" i="2"/>
  <c r="E74" i="2"/>
  <c r="E75" i="2"/>
  <c r="E73" i="2"/>
  <c r="E72" i="2"/>
  <c r="E71" i="2"/>
  <c r="D69" i="2"/>
  <c r="F69" i="2"/>
  <c r="G69" i="2"/>
  <c r="C67" i="2"/>
  <c r="E67" i="2" s="1"/>
  <c r="E69" i="2" s="1"/>
  <c r="E68" i="2"/>
  <c r="E66" i="2"/>
  <c r="E61" i="2"/>
  <c r="E60" i="2"/>
  <c r="E58" i="2"/>
  <c r="E57" i="2"/>
  <c r="E44" i="2"/>
  <c r="E45" i="2"/>
  <c r="E47" i="2"/>
  <c r="G62" i="2"/>
  <c r="G63" i="2" s="1"/>
  <c r="D62" i="2"/>
  <c r="F62" i="2"/>
  <c r="F63" i="2" s="1"/>
  <c r="D55" i="2"/>
  <c r="E76" i="2" l="1"/>
  <c r="D63" i="2"/>
  <c r="G77" i="2"/>
  <c r="F77" i="2"/>
  <c r="E77" i="2"/>
  <c r="D77" i="2"/>
  <c r="C69" i="2"/>
  <c r="C77" i="2" s="1"/>
  <c r="E38" i="2"/>
  <c r="E31" i="2"/>
  <c r="E30" i="2"/>
  <c r="E29" i="2"/>
  <c r="E28" i="2"/>
  <c r="E27" i="2"/>
  <c r="D32" i="2"/>
  <c r="F32" i="2"/>
  <c r="G32" i="2"/>
  <c r="C32" i="2"/>
  <c r="F49" i="2"/>
  <c r="G49" i="2"/>
  <c r="F25" i="2"/>
  <c r="G25" i="2"/>
  <c r="G33" i="2" l="1"/>
  <c r="E32" i="2"/>
  <c r="F33" i="2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D116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D110" i="1"/>
  <c r="M57" i="1"/>
  <c r="L58" i="1"/>
  <c r="H90" i="1"/>
  <c r="H91" i="1" s="1"/>
  <c r="I90" i="1"/>
  <c r="I91" i="1" s="1"/>
  <c r="J90" i="1"/>
  <c r="J91" i="1" s="1"/>
  <c r="G90" i="1"/>
  <c r="G91" i="1" s="1"/>
  <c r="G78" i="2" l="1"/>
  <c r="G79" i="2" s="1"/>
  <c r="G80" i="2" s="1"/>
  <c r="F78" i="2"/>
  <c r="F79" i="2" s="1"/>
  <c r="F80" i="2" s="1"/>
  <c r="C80" i="2" s="1"/>
  <c r="T86" i="1"/>
  <c r="S86" i="1"/>
  <c r="R86" i="1"/>
  <c r="Q86" i="1"/>
  <c r="P86" i="1"/>
  <c r="O86" i="1"/>
  <c r="N86" i="1"/>
  <c r="M86" i="1"/>
  <c r="L86" i="1"/>
  <c r="K86" i="1"/>
  <c r="D86" i="1"/>
  <c r="T83" i="1"/>
  <c r="S83" i="1"/>
  <c r="R83" i="1"/>
  <c r="Q83" i="1"/>
  <c r="P83" i="1"/>
  <c r="O83" i="1"/>
  <c r="N83" i="1"/>
  <c r="M83" i="1"/>
  <c r="L83" i="1"/>
  <c r="K83" i="1"/>
  <c r="D83" i="1"/>
  <c r="T80" i="1"/>
  <c r="S80" i="1"/>
  <c r="R80" i="1"/>
  <c r="Q80" i="1"/>
  <c r="P80" i="1"/>
  <c r="O80" i="1"/>
  <c r="N80" i="1"/>
  <c r="M80" i="1"/>
  <c r="L80" i="1"/>
  <c r="K80" i="1"/>
  <c r="D80" i="1"/>
  <c r="T77" i="1"/>
  <c r="S77" i="1"/>
  <c r="R77" i="1"/>
  <c r="Q77" i="1"/>
  <c r="P77" i="1"/>
  <c r="O77" i="1"/>
  <c r="N77" i="1"/>
  <c r="M77" i="1"/>
  <c r="L77" i="1"/>
  <c r="K77" i="1"/>
  <c r="D77" i="1"/>
  <c r="J52" i="1"/>
  <c r="J53" i="1" s="1"/>
  <c r="I52" i="1"/>
  <c r="I53" i="1" s="1"/>
  <c r="H52" i="1"/>
  <c r="H53" i="1" s="1"/>
  <c r="G52" i="1"/>
  <c r="G53" i="1" s="1"/>
  <c r="T31" i="1"/>
  <c r="S31" i="1"/>
  <c r="R31" i="1"/>
  <c r="Q31" i="1"/>
  <c r="P31" i="1"/>
  <c r="O31" i="1"/>
  <c r="N31" i="1"/>
  <c r="K31" i="1"/>
  <c r="T28" i="1"/>
  <c r="S28" i="1"/>
  <c r="R28" i="1"/>
  <c r="Q28" i="1"/>
  <c r="P28" i="1"/>
  <c r="O28" i="1"/>
  <c r="N28" i="1"/>
  <c r="L28" i="1"/>
  <c r="K28" i="1"/>
  <c r="T51" i="1"/>
  <c r="S51" i="1"/>
  <c r="R51" i="1"/>
  <c r="Q51" i="1"/>
  <c r="P51" i="1"/>
  <c r="O51" i="1"/>
  <c r="N51" i="1"/>
  <c r="M51" i="1"/>
  <c r="L51" i="1"/>
  <c r="K51" i="1"/>
  <c r="D51" i="1"/>
  <c r="T48" i="1"/>
  <c r="S48" i="1"/>
  <c r="R48" i="1"/>
  <c r="Q48" i="1"/>
  <c r="P48" i="1"/>
  <c r="O48" i="1"/>
  <c r="N48" i="1"/>
  <c r="M48" i="1"/>
  <c r="L48" i="1"/>
  <c r="K48" i="1"/>
  <c r="D48" i="1"/>
  <c r="T45" i="1"/>
  <c r="S45" i="1"/>
  <c r="R45" i="1"/>
  <c r="Q45" i="1"/>
  <c r="P45" i="1"/>
  <c r="O45" i="1"/>
  <c r="N45" i="1"/>
  <c r="M45" i="1"/>
  <c r="L45" i="1"/>
  <c r="K45" i="1"/>
  <c r="D45" i="1"/>
  <c r="T42" i="1"/>
  <c r="S42" i="1"/>
  <c r="R42" i="1"/>
  <c r="Q42" i="1"/>
  <c r="P42" i="1"/>
  <c r="O42" i="1"/>
  <c r="N42" i="1"/>
  <c r="M42" i="1"/>
  <c r="L42" i="1"/>
  <c r="K42" i="1"/>
  <c r="D42" i="1"/>
  <c r="T39" i="1"/>
  <c r="S39" i="1"/>
  <c r="R39" i="1"/>
  <c r="Q39" i="1"/>
  <c r="P39" i="1"/>
  <c r="O39" i="1"/>
  <c r="N39" i="1"/>
  <c r="M39" i="1"/>
  <c r="L39" i="1"/>
  <c r="K39" i="1"/>
  <c r="D39" i="1"/>
  <c r="T34" i="1"/>
  <c r="S34" i="1"/>
  <c r="S35" i="1" s="1"/>
  <c r="R34" i="1"/>
  <c r="R35" i="1" s="1"/>
  <c r="Q34" i="1"/>
  <c r="Q35" i="1" s="1"/>
  <c r="P34" i="1"/>
  <c r="P35" i="1" s="1"/>
  <c r="O34" i="1"/>
  <c r="O35" i="1" s="1"/>
  <c r="N34" i="1"/>
  <c r="N35" i="1" s="1"/>
  <c r="M34" i="1"/>
  <c r="L34" i="1"/>
  <c r="K34" i="1"/>
  <c r="D34" i="1"/>
  <c r="T61" i="1"/>
  <c r="S61" i="1"/>
  <c r="R61" i="1"/>
  <c r="Q61" i="1"/>
  <c r="P61" i="1"/>
  <c r="O61" i="1"/>
  <c r="N61" i="1"/>
  <c r="M61" i="1"/>
  <c r="L61" i="1"/>
  <c r="K61" i="1"/>
  <c r="D61" i="1"/>
  <c r="T96" i="1"/>
  <c r="S96" i="1"/>
  <c r="R96" i="1"/>
  <c r="Q96" i="1"/>
  <c r="P96" i="1"/>
  <c r="O96" i="1"/>
  <c r="N96" i="1"/>
  <c r="M96" i="1"/>
  <c r="L96" i="1"/>
  <c r="D96" i="1"/>
  <c r="K107" i="1"/>
  <c r="J107" i="1"/>
  <c r="I107" i="1"/>
  <c r="H107" i="1"/>
  <c r="G107" i="1"/>
  <c r="T107" i="1"/>
  <c r="S107" i="1"/>
  <c r="R107" i="1"/>
  <c r="Q107" i="1"/>
  <c r="P107" i="1"/>
  <c r="O107" i="1"/>
  <c r="N107" i="1"/>
  <c r="M107" i="1"/>
  <c r="L107" i="1"/>
  <c r="D107" i="1"/>
  <c r="T102" i="1"/>
  <c r="S102" i="1"/>
  <c r="R102" i="1"/>
  <c r="Q102" i="1"/>
  <c r="P102" i="1"/>
  <c r="O102" i="1"/>
  <c r="N102" i="1"/>
  <c r="M102" i="1"/>
  <c r="L102" i="1"/>
  <c r="K102" i="1"/>
  <c r="D102" i="1"/>
  <c r="T113" i="1"/>
  <c r="S113" i="1"/>
  <c r="R113" i="1"/>
  <c r="Q113" i="1"/>
  <c r="P113" i="1"/>
  <c r="O113" i="1"/>
  <c r="N113" i="1"/>
  <c r="L113" i="1"/>
  <c r="K113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D145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D136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D139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D132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D126" i="1"/>
  <c r="T129" i="1"/>
  <c r="S129" i="1"/>
  <c r="R129" i="1"/>
  <c r="Q129" i="1"/>
  <c r="P129" i="1"/>
  <c r="O129" i="1"/>
  <c r="N129" i="1"/>
  <c r="L129" i="1"/>
  <c r="K129" i="1"/>
  <c r="J129" i="1"/>
  <c r="I129" i="1"/>
  <c r="H129" i="1"/>
  <c r="G12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D148" i="1"/>
  <c r="T142" i="1"/>
  <c r="S142" i="1"/>
  <c r="R142" i="1"/>
  <c r="Q142" i="1"/>
  <c r="P142" i="1"/>
  <c r="O142" i="1"/>
  <c r="N142" i="1"/>
  <c r="L142" i="1"/>
  <c r="K142" i="1"/>
  <c r="J142" i="1"/>
  <c r="I142" i="1"/>
  <c r="H142" i="1"/>
  <c r="G142" i="1"/>
  <c r="D142" i="1"/>
  <c r="M129" i="1"/>
  <c r="T99" i="1"/>
  <c r="S99" i="1"/>
  <c r="R99" i="1"/>
  <c r="Q99" i="1"/>
  <c r="P99" i="1"/>
  <c r="O99" i="1"/>
  <c r="N99" i="1"/>
  <c r="L99" i="1"/>
  <c r="K99" i="1"/>
  <c r="J99" i="1"/>
  <c r="J103" i="1" s="1"/>
  <c r="I99" i="1"/>
  <c r="I103" i="1" s="1"/>
  <c r="H99" i="1"/>
  <c r="H103" i="1" s="1"/>
  <c r="G99" i="1"/>
  <c r="G103" i="1" s="1"/>
  <c r="K90" i="1" l="1"/>
  <c r="K91" i="1" s="1"/>
  <c r="O90" i="1"/>
  <c r="O91" i="1" s="1"/>
  <c r="S90" i="1"/>
  <c r="S91" i="1" s="1"/>
  <c r="M90" i="1"/>
  <c r="Q90" i="1"/>
  <c r="Q91" i="1" s="1"/>
  <c r="N90" i="1"/>
  <c r="N91" i="1" s="1"/>
  <c r="R90" i="1"/>
  <c r="R91" i="1" s="1"/>
  <c r="L90" i="1"/>
  <c r="P90" i="1"/>
  <c r="P91" i="1" s="1"/>
  <c r="T90" i="1"/>
  <c r="T91" i="1" s="1"/>
  <c r="T35" i="1"/>
  <c r="O103" i="1"/>
  <c r="S103" i="1"/>
  <c r="L149" i="1"/>
  <c r="G133" i="1"/>
  <c r="N133" i="1"/>
  <c r="K133" i="1"/>
  <c r="R133" i="1"/>
  <c r="Q103" i="1"/>
  <c r="N103" i="1"/>
  <c r="R103" i="1"/>
  <c r="D52" i="1"/>
  <c r="R52" i="1"/>
  <c r="R53" i="1" s="1"/>
  <c r="K52" i="1"/>
  <c r="O52" i="1"/>
  <c r="O53" i="1" s="1"/>
  <c r="S52" i="1"/>
  <c r="S53" i="1" s="1"/>
  <c r="K103" i="1"/>
  <c r="K35" i="1"/>
  <c r="L52" i="1"/>
  <c r="P52" i="1"/>
  <c r="P53" i="1" s="1"/>
  <c r="T52" i="1"/>
  <c r="I149" i="1"/>
  <c r="J133" i="1"/>
  <c r="O133" i="1"/>
  <c r="S133" i="1"/>
  <c r="I133" i="1"/>
  <c r="Q133" i="1"/>
  <c r="L103" i="1"/>
  <c r="P103" i="1"/>
  <c r="T103" i="1"/>
  <c r="M52" i="1"/>
  <c r="Q52" i="1"/>
  <c r="Q53" i="1" s="1"/>
  <c r="N52" i="1"/>
  <c r="N53" i="1" s="1"/>
  <c r="P133" i="1"/>
  <c r="L133" i="1"/>
  <c r="H149" i="1"/>
  <c r="T149" i="1"/>
  <c r="Q149" i="1"/>
  <c r="T133" i="1"/>
  <c r="H133" i="1"/>
  <c r="M133" i="1"/>
  <c r="P149" i="1"/>
  <c r="J149" i="1"/>
  <c r="N149" i="1"/>
  <c r="R149" i="1"/>
  <c r="G149" i="1"/>
  <c r="O149" i="1"/>
  <c r="S149" i="1"/>
  <c r="K149" i="1"/>
  <c r="D149" i="1"/>
  <c r="Q150" i="1" l="1"/>
  <c r="T53" i="1"/>
  <c r="R150" i="1"/>
  <c r="S150" i="1"/>
  <c r="K150" i="1"/>
  <c r="L150" i="1"/>
  <c r="T150" i="1"/>
  <c r="O150" i="1"/>
  <c r="N150" i="1"/>
  <c r="J150" i="1"/>
  <c r="J151" i="1" s="1"/>
  <c r="G150" i="1"/>
  <c r="G151" i="1" s="1"/>
  <c r="K53" i="1"/>
  <c r="H150" i="1"/>
  <c r="H151" i="1" s="1"/>
  <c r="I150" i="1"/>
  <c r="I151" i="1" s="1"/>
  <c r="P150" i="1"/>
  <c r="D129" i="1" l="1"/>
  <c r="D133" i="1" s="1"/>
  <c r="D150" i="1" s="1"/>
  <c r="D99" i="1" l="1"/>
  <c r="D103" i="1" s="1"/>
  <c r="M99" i="1"/>
  <c r="M103" i="1" s="1"/>
  <c r="M112" i="1"/>
  <c r="K119" i="1"/>
  <c r="K120" i="1" s="1"/>
  <c r="K121" i="1" s="1"/>
  <c r="L119" i="1"/>
  <c r="L120" i="1" s="1"/>
  <c r="L121" i="1" s="1"/>
  <c r="M119" i="1"/>
  <c r="N119" i="1"/>
  <c r="N120" i="1" s="1"/>
  <c r="N121" i="1" s="1"/>
  <c r="O119" i="1"/>
  <c r="O120" i="1" s="1"/>
  <c r="O121" i="1" s="1"/>
  <c r="P119" i="1"/>
  <c r="P120" i="1" s="1"/>
  <c r="P121" i="1" s="1"/>
  <c r="P151" i="1" s="1"/>
  <c r="Q119" i="1"/>
  <c r="Q120" i="1" s="1"/>
  <c r="Q121" i="1" s="1"/>
  <c r="R119" i="1"/>
  <c r="R120" i="1" s="1"/>
  <c r="R121" i="1" s="1"/>
  <c r="S119" i="1"/>
  <c r="S120" i="1" s="1"/>
  <c r="S121" i="1" s="1"/>
  <c r="T119" i="1"/>
  <c r="T120" i="1" s="1"/>
  <c r="T121" i="1" s="1"/>
  <c r="D119" i="1"/>
  <c r="M113" i="1" l="1"/>
  <c r="M120" i="1" s="1"/>
  <c r="M121" i="1" s="1"/>
  <c r="C59" i="2"/>
  <c r="D112" i="1"/>
  <c r="M141" i="1"/>
  <c r="M142" i="1" s="1"/>
  <c r="M149" i="1" s="1"/>
  <c r="M150" i="1" s="1"/>
  <c r="T58" i="1"/>
  <c r="S58" i="1"/>
  <c r="R58" i="1"/>
  <c r="Q58" i="1"/>
  <c r="P58" i="1"/>
  <c r="O58" i="1"/>
  <c r="N58" i="1"/>
  <c r="K58" i="1"/>
  <c r="K151" i="1" s="1"/>
  <c r="D113" i="1" l="1"/>
  <c r="D120" i="1" s="1"/>
  <c r="D121" i="1" s="1"/>
  <c r="N151" i="1"/>
  <c r="R151" i="1"/>
  <c r="O151" i="1"/>
  <c r="S151" i="1"/>
  <c r="T151" i="1"/>
  <c r="Q151" i="1"/>
  <c r="C62" i="2"/>
  <c r="E62" i="2"/>
  <c r="D58" i="1"/>
  <c r="Q30" i="5"/>
  <c r="Y30" i="5" s="1"/>
  <c r="Z30" i="5" s="1"/>
  <c r="L31" i="1"/>
  <c r="L35" i="1" s="1"/>
  <c r="L53" i="1" s="1"/>
  <c r="D28" i="1"/>
  <c r="D22" i="2" s="1"/>
  <c r="M28" i="1"/>
  <c r="M58" i="1"/>
  <c r="C22" i="2" l="1"/>
  <c r="O30" i="5"/>
  <c r="M30" i="5" s="1"/>
  <c r="M31" i="5" s="1"/>
  <c r="M35" i="5" s="1"/>
  <c r="M54" i="5" s="1"/>
  <c r="Q31" i="5"/>
  <c r="D90" i="1"/>
  <c r="C37" i="2"/>
  <c r="D30" i="1"/>
  <c r="M31" i="1"/>
  <c r="M35" i="1" s="1"/>
  <c r="M53" i="1" s="1"/>
  <c r="E37" i="2" l="1"/>
  <c r="D31" i="1"/>
  <c r="Q35" i="5"/>
  <c r="D30" i="5"/>
  <c r="D31" i="5" s="1"/>
  <c r="O31" i="5"/>
  <c r="Q54" i="5" l="1"/>
  <c r="Q154" i="5" s="1"/>
  <c r="Q155" i="5" s="1"/>
  <c r="Q157" i="5" s="1"/>
  <c r="D35" i="1"/>
  <c r="D23" i="2"/>
  <c r="O35" i="5"/>
  <c r="O54" i="5" s="1"/>
  <c r="D35" i="5"/>
  <c r="D49" i="2"/>
  <c r="E25" i="2"/>
  <c r="E33" i="2" s="1"/>
  <c r="D53" i="1" l="1"/>
  <c r="B25" i="8"/>
  <c r="I25" i="8"/>
  <c r="D25" i="2"/>
  <c r="D33" i="2" s="1"/>
  <c r="D78" i="2" s="1"/>
  <c r="C23" i="2"/>
  <c r="D54" i="5"/>
  <c r="N25" i="8" l="1"/>
  <c r="Q25" i="8" s="1"/>
  <c r="E25" i="8"/>
  <c r="D79" i="2"/>
  <c r="E154" i="5"/>
  <c r="E155" i="5" s="1"/>
  <c r="C25" i="2"/>
  <c r="C33" i="2" s="1"/>
  <c r="D81" i="2" l="1"/>
  <c r="E43" i="2" l="1"/>
  <c r="E48" i="2" s="1"/>
  <c r="C54" i="2"/>
  <c r="C55" i="2" s="1"/>
  <c r="E55" i="2" s="1"/>
  <c r="E63" i="2" s="1"/>
  <c r="C48" i="2" l="1"/>
  <c r="C63" i="2"/>
  <c r="D65" i="1"/>
  <c r="L65" i="1"/>
  <c r="L73" i="1" s="1"/>
  <c r="L91" i="1" l="1"/>
  <c r="L151" i="1" s="1"/>
  <c r="C39" i="2"/>
  <c r="M65" i="1"/>
  <c r="M73" i="1" s="1"/>
  <c r="M91" i="1" l="1"/>
  <c r="M151" i="1" s="1"/>
  <c r="D91" i="1"/>
  <c r="O66" i="5"/>
  <c r="O73" i="5" s="1"/>
  <c r="O154" i="5" s="1"/>
  <c r="O155" i="5" s="1"/>
  <c r="E39" i="2"/>
  <c r="E41" i="2" s="1"/>
  <c r="E49" i="2" s="1"/>
  <c r="E78" i="2" s="1"/>
  <c r="E79" i="2" s="1"/>
  <c r="C79" i="2" s="1"/>
  <c r="C41" i="2"/>
  <c r="C49" i="2" s="1"/>
  <c r="C78" i="2" s="1"/>
  <c r="I39" i="2" s="1"/>
  <c r="V91" i="1" l="1"/>
  <c r="D151" i="1"/>
  <c r="K154" i="1" s="1"/>
  <c r="I46" i="2"/>
  <c r="I23" i="2"/>
  <c r="I63" i="2"/>
  <c r="I40" i="2"/>
  <c r="M66" i="5"/>
  <c r="M73" i="5" s="1"/>
  <c r="M154" i="5" s="1"/>
  <c r="M155" i="5" s="1"/>
  <c r="M156" i="5" s="1"/>
  <c r="M157" i="5" s="1"/>
  <c r="I81" i="2" l="1"/>
  <c r="D66" i="5"/>
  <c r="D73" i="5" s="1"/>
  <c r="R66" i="5"/>
  <c r="R73" i="5" s="1"/>
  <c r="R154" i="5" l="1"/>
  <c r="R155" i="5" s="1"/>
  <c r="D154" i="5"/>
  <c r="F154" i="5" s="1"/>
  <c r="F155" i="5" s="1"/>
  <c r="D155" i="5" s="1"/>
</calcChain>
</file>

<file path=xl/sharedStrings.xml><?xml version="1.0" encoding="utf-8"?>
<sst xmlns="http://schemas.openxmlformats.org/spreadsheetml/2006/main" count="1770" uniqueCount="475">
  <si>
    <t>Додаток 3</t>
  </si>
  <si>
    <t>до Порядку розроблення, погодження та затвердження інвестиційних програм суб'єктів господарювання у сфері теплопостачання, ліцензування діяльності яких здійснюють Рада міністрів Автономної Республіки Крим, обласні, Київська та Севастопольська міські державні адміністрації</t>
  </si>
  <si>
    <t>(підпункт 4 пункту 2 розділу II)</t>
  </si>
  <si>
    <t>ПОГОДЖЕНО</t>
  </si>
  <si>
    <t>ЗАТВЕРДЖЕНО</t>
  </si>
  <si>
    <t>(посадова особа суб'єкта господарювання)</t>
  </si>
  <si>
    <t>(найменування органу місцевого самоврядування)</t>
  </si>
  <si>
    <t>"___" _______________ 20__ року</t>
  </si>
  <si>
    <t>ФІНАНСОВИЙ ПЛАН</t>
  </si>
  <si>
    <t>(найменування суб'єкта господарювання)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</si>
  <si>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</si>
  <si>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</si>
  <si>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</si>
  <si>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</si>
  <si>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</si>
  <si>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</si>
  <si>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</si>
  <si>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</si>
  <si>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</si>
  <si>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Економія фонду заробітної плати, (тис. грн / прогнозний період)</t>
  </si>
  <si>
    <t>Економічний ефект (тис. грн)***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</si>
  <si>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</si>
  <si>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</si>
  <si>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</si>
  <si>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</si>
  <si>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</si>
  <si>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</si>
  <si>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</si>
  <si>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виробничі інвестиції з прибутку</t>
  </si>
  <si>
    <t>позичкові кошти</t>
  </si>
  <si>
    <t>інші залучені кошти, з них:</t>
  </si>
  <si>
    <t>бюджетні кошти (не підлягають поверненню)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</si>
  <si>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</si>
  <si>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</si>
  <si>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</si>
  <si>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</si>
  <si>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</si>
  <si>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Виробництво теплової енергії</t>
  </si>
  <si>
    <t>1.1</t>
  </si>
  <si>
    <t>Будівництво, реконструкція та модернізація об'єктів теплопостачання з урахуванням:</t>
  </si>
  <si>
    <t>1.1.1</t>
  </si>
  <si>
    <t>Заходи зі зниження питомих витрат, а також втрат ресурсів, з них:</t>
  </si>
  <si>
    <t>х</t>
  </si>
  <si>
    <t>Усього за підпунктом 1.1.1</t>
  </si>
  <si>
    <t>1.1.2</t>
  </si>
  <si>
    <t>Заходи щодо забезпечення технологічного обліку ресурсів, з них:</t>
  </si>
  <si>
    <t>Усього за підпунктом 1.1.2</t>
  </si>
  <si>
    <t>1.1.3</t>
  </si>
  <si>
    <t>Інші заходи, з них:</t>
  </si>
  <si>
    <t>Усього за підпунктом 1.1.3</t>
  </si>
  <si>
    <t>Усього за пунктом 1.1</t>
  </si>
  <si>
    <t>1.2</t>
  </si>
  <si>
    <t>Інші заходи з урахуванням:</t>
  </si>
  <si>
    <t>1.2.1</t>
  </si>
  <si>
    <t>Усього за підпунктом 1.2.1</t>
  </si>
  <si>
    <t>1.2.2</t>
  </si>
  <si>
    <t>Усього за підпунктом 1.2.2</t>
  </si>
  <si>
    <t>1.2.3</t>
  </si>
  <si>
    <t>Заходи щодо впровадження та розвитку інформаційних технологій, з них:</t>
  </si>
  <si>
    <t>Усього за підпунктом 1.2.3</t>
  </si>
  <si>
    <t>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</si>
  <si>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</si>
  <si>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</si>
  <si>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1.2.5</t>
  </si>
  <si>
    <t>Усього за підпунктом 1.2.5</t>
  </si>
  <si>
    <t>Усього за пунктом 1.2</t>
  </si>
  <si>
    <t>Усього за розділом I</t>
  </si>
  <si>
    <t>II</t>
  </si>
  <si>
    <t>Транспортування теплової енергії</t>
  </si>
  <si>
    <t>2.1</t>
  </si>
  <si>
    <t>2.1.1</t>
  </si>
  <si>
    <t>Усього за підпунктом 2.1.1</t>
  </si>
  <si>
    <t>2.1.2</t>
  </si>
  <si>
    <t>Усього за підпунктом 2.1.2</t>
  </si>
  <si>
    <t>2.1.3</t>
  </si>
  <si>
    <t>Заходи щодо зменшення понаднормативних втрат у теплових мережах</t>
  </si>
  <si>
    <t>Усього за підпунктом 2.1.3</t>
  </si>
  <si>
    <t>2.1.4</t>
  </si>
  <si>
    <t>Усього за підпунктом 2.1.4</t>
  </si>
  <si>
    <t>Усього за пунктом 2.1</t>
  </si>
  <si>
    <t>2.2</t>
  </si>
  <si>
    <t>2.2.1</t>
  </si>
  <si>
    <t>Усього за підпунктом 2.2.1</t>
  </si>
  <si>
    <t>2.2.2</t>
  </si>
  <si>
    <t>Усього за підпунктом 2.2.2</t>
  </si>
  <si>
    <t>2.2.3</t>
  </si>
  <si>
    <t>Усього за підпунктом 2.2.3</t>
  </si>
  <si>
    <t>2.2.4</t>
  </si>
  <si>
    <t>Усього за підпунктом 2.2.4</t>
  </si>
  <si>
    <t>2.2.5</t>
  </si>
  <si>
    <t>Усього за підпунктом 2.2.5</t>
  </si>
  <si>
    <t>Усього за пунктом 2.2</t>
  </si>
  <si>
    <t>Усього за розділом II</t>
  </si>
  <si>
    <t>III</t>
  </si>
  <si>
    <t>Постачання теплової енергії</t>
  </si>
  <si>
    <t>3.1</t>
  </si>
  <si>
    <t>Будівництво, реконструкція та модернізація об'єктів теплопостачання з урахуванням :</t>
  </si>
  <si>
    <t>3.1.1</t>
  </si>
  <si>
    <t>Усього за підпунктом 3.1.1</t>
  </si>
  <si>
    <t>3.1.2</t>
  </si>
  <si>
    <t>Усього за підпунктом 3.1.2</t>
  </si>
  <si>
    <t>3.1.3</t>
  </si>
  <si>
    <t>Усього за підпунктом 3.1.3</t>
  </si>
  <si>
    <t>Усього за пунктом 3.1</t>
  </si>
  <si>
    <t>3.2</t>
  </si>
  <si>
    <t>3.2.1</t>
  </si>
  <si>
    <t>Усього за підпунктом 3.2.1</t>
  </si>
  <si>
    <t>3.2.2</t>
  </si>
  <si>
    <t>Усього за підпунктом 3.2.2</t>
  </si>
  <si>
    <t>3.2.3</t>
  </si>
  <si>
    <t>Усього за підпунктом 3.2.3</t>
  </si>
  <si>
    <t>3.2.4</t>
  </si>
  <si>
    <t>Усього за підпунктом 3.2.4</t>
  </si>
  <si>
    <t>3.2.5</t>
  </si>
  <si>
    <t>Усього за підпунктом 3.2.5</t>
  </si>
  <si>
    <t>Усього за пунктом 3.2</t>
  </si>
  <si>
    <t>Усього за розділом III</t>
  </si>
  <si>
    <t>Усього за інвестиційною програмою</t>
  </si>
  <si>
    <t>IV</t>
  </si>
  <si>
    <t>Постачання гарячої води</t>
  </si>
  <si>
    <t>4.1</t>
  </si>
  <si>
    <t>4.1.1</t>
  </si>
  <si>
    <t>Усього за підпунктом 4.1.1</t>
  </si>
  <si>
    <t>4.1.2</t>
  </si>
  <si>
    <t>Усього за підпунктом 4.1.2</t>
  </si>
  <si>
    <t>4.1.3</t>
  </si>
  <si>
    <t>Усього за підпунктом 4.1.3</t>
  </si>
  <si>
    <t>Усього за пунктом 4.1</t>
  </si>
  <si>
    <t>4.2</t>
  </si>
  <si>
    <t>Усього за підпунктом 4.2.1</t>
  </si>
  <si>
    <t>4.2.2</t>
  </si>
  <si>
    <t>Усього за підпунктом 4.2.2</t>
  </si>
  <si>
    <t>4.2.3</t>
  </si>
  <si>
    <t>Усього за підпунктом 4.2.3</t>
  </si>
  <si>
    <t>4.2.4</t>
  </si>
  <si>
    <t>Усього за підпунктом 4.2.4</t>
  </si>
  <si>
    <t>4.2.5</t>
  </si>
  <si>
    <t>Усього за підпунктом 4.2.5</t>
  </si>
  <si>
    <t>Усього за пунктом 4.2</t>
  </si>
  <si>
    <t>Усього за розділом IV</t>
  </si>
  <si>
    <t>Примітки:</t>
  </si>
  <si>
    <t>____________</t>
  </si>
  <si>
    <t>(підпис)</t>
  </si>
  <si>
    <t>(Власне ім'я ПРІЗВИЩЕ)</t>
  </si>
  <si>
    <t>Додаток 5</t>
  </si>
  <si>
    <t>ПЛАН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</si>
  <si>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</si>
  <si>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</si>
  <si>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</si>
  <si>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</si>
  <si>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</si>
  <si>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</si>
  <si>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</si>
  <si>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</si>
  <si>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</si>
  <si>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1.2.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</si>
  <si>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</si>
  <si>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</si>
  <si>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</si>
  <si>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Будівництво, реконструкція та модернізація об'єктів теплопостачання, з урахуванням:</t>
  </si>
  <si>
    <t>4.2.1</t>
  </si>
  <si>
    <t>Додаток 7</t>
  </si>
  <si>
    <t>(підпункт 5 пункту 3 розділу III)</t>
  </si>
  <si>
    <t>ІНФОРМАЦІЙНА ЗГОДА</t>
  </si>
  <si>
    <t>посадової особи суб'єкта господарювання на обробку персональних даних</t>
  </si>
  <si>
    <t>даю згоду відповідно до Закону України "Про захист персональних даних" на обробку моїх особистих персональних даних у картотеках та/або за допомогою інформаційно-телекомунікаційних систем з метою підготовки відповідно до вимог законодавства статистичної, адміністративної та іншої інформації з питань діяльності суб'єкта господарювання.</t>
  </si>
  <si>
    <t>"___" ____________ 20__ року</t>
  </si>
  <si>
    <t>(дата)</t>
  </si>
  <si>
    <t>Директор ТОВ "Сумитеплоенерго"</t>
  </si>
  <si>
    <t xml:space="preserve">                     (підпис)                                                                     (власне ім'я призвище)</t>
  </si>
  <si>
    <t xml:space="preserve">                                                                         Васюнін Д.Г.</t>
  </si>
  <si>
    <t>Рішення сесії    Сумської міської ради</t>
  </si>
  <si>
    <t xml:space="preserve">       Сумський міський голова                                              Лисенко О.М.</t>
  </si>
  <si>
    <t>ТОВ "Сумитеплоенерго"</t>
  </si>
  <si>
    <t>1.1.1.1</t>
  </si>
  <si>
    <t>1.1.2.1</t>
  </si>
  <si>
    <t>2.1.1.1</t>
  </si>
  <si>
    <t>2.1.2.1</t>
  </si>
  <si>
    <t>Забезпечення безаварійної роботи ПНС-1</t>
  </si>
  <si>
    <t>Забезпечення безаварійної роботи ПНС-2</t>
  </si>
  <si>
    <t>3.2.5.1</t>
  </si>
  <si>
    <t>Впровадження та розвиток інформаційних технологій</t>
  </si>
  <si>
    <t>4.2.3.1</t>
  </si>
  <si>
    <t>4.2.2.1.</t>
  </si>
  <si>
    <t>2.1.3.1</t>
  </si>
  <si>
    <t>2.1.3.2</t>
  </si>
  <si>
    <t xml:space="preserve">                                                                                                                                 </t>
  </si>
  <si>
    <t xml:space="preserve"> при наданні  даних до    </t>
  </si>
  <si>
    <t> (прізвище, ім'я, по батькові)</t>
  </si>
  <si>
    <t>__Д.Г.Васюнін___</t>
  </si>
  <si>
    <t>____ Сумської міської ради____</t>
  </si>
  <si>
    <t>____Я, Васюнін Дмитро Геннадійович___</t>
  </si>
  <si>
    <t xml:space="preserve">                    (найменування уповноваженого органу)</t>
  </si>
  <si>
    <t xml:space="preserve">                          ________________________</t>
  </si>
  <si>
    <t xml:space="preserve">                                                          (підпис)</t>
  </si>
  <si>
    <t xml:space="preserve">                          (посада посадової особи суб'єкта господарювання)</t>
  </si>
  <si>
    <r>
      <rPr>
        <b/>
        <sz val="14"/>
        <color theme="1"/>
        <rFont val="Times New Roman"/>
        <family val="1"/>
        <charset val="204"/>
      </rPr>
      <t xml:space="preserve">           </t>
    </r>
    <r>
      <rPr>
        <b/>
        <u/>
        <sz val="14"/>
        <color theme="1"/>
        <rFont val="Times New Roman"/>
        <family val="1"/>
        <charset val="204"/>
      </rPr>
      <t xml:space="preserve">   Директор ТОВ "Сумитеплоенерго" </t>
    </r>
  </si>
  <si>
    <t>Додаток 4</t>
  </si>
  <si>
    <t>Додаток 6</t>
  </si>
  <si>
    <t>Фінансовий план використання коштів на виконання інвестиційної програми за джерелами фінансування, тис. грн. (без ПДВ)</t>
  </si>
  <si>
    <r>
      <t>Сума позичкових коштів та відсотків за їх використання, що підлягає поверненню у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планованому періоді, тис. грн. (без ПДВ)</t>
    </r>
  </si>
  <si>
    <t>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</si>
  <si>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 5 + гр. 6 + гр. 11 + гр. 12, тис. грн.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</si>
  <si>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</si>
  <si>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</si>
  <si>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</si>
  <si>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 (тис. грн./рік)</t>
  </si>
  <si>
    <t>Економічний ефект (тис. грн.)**</t>
  </si>
  <si>
    <t>I кв.</t>
  </si>
  <si>
    <t>II кв.</t>
  </si>
  <si>
    <t>III кв.</t>
  </si>
  <si>
    <t>IV кв.</t>
  </si>
  <si>
    <r>
      <t>отримані у планованому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періоді позичкові кошти фінансових установ, що підлягають поверненню</t>
    </r>
  </si>
  <si>
    <r>
      <t>отримані у планованому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періоді бюджетні кошти, що не підлягають поверненню</t>
    </r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</si>
  <si>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</si>
  <si>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</si>
  <si>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</si>
  <si>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Продовження додатка 4</t>
  </si>
  <si>
    <t>Заходи щодо зменшення понаднормативних втрат у теплових мережах, з них:</t>
  </si>
  <si>
    <r>
      <t xml:space="preserve">* </t>
    </r>
    <r>
      <rPr>
        <sz val="10"/>
        <color theme="1"/>
        <rFont val="Times New Roman"/>
        <family val="1"/>
        <charset val="204"/>
      </rPr>
      <t>Суми витрат по заходах та економічний ефект від їх упровадження при розрахунку строку окупності враховувати без ПДВ.</t>
    </r>
  </si>
  <si>
    <r>
      <t xml:space="preserve">** </t>
    </r>
    <r>
      <rPr>
        <sz val="10"/>
        <color theme="1"/>
        <rFont val="Times New Roman"/>
        <family val="1"/>
        <charset val="204"/>
      </rPr>
      <t>Складові розрахунку економічного ефекту від упровадження заходів ураховувати без ПДВ.</t>
    </r>
  </si>
  <si>
    <r>
      <t xml:space="preserve">х - </t>
    </r>
    <r>
      <rPr>
        <sz val="10"/>
        <color theme="1"/>
        <rFont val="Times New Roman"/>
        <family val="1"/>
        <charset val="204"/>
      </rPr>
      <t>ліцензіатом не заповнюється.</t>
    </r>
  </si>
  <si>
    <t>УЗАГАЛЬНЕНА ХАРАКТЕРИСТИКА</t>
  </si>
  <si>
    <t>об’єктів у сфері теплопостачання</t>
  </si>
  <si>
    <t>Найменування та характеристика об'єктів у сфері теплопостачання</t>
  </si>
  <si>
    <t>Одиниця виміру</t>
  </si>
  <si>
    <t>Показник</t>
  </si>
  <si>
    <t>загальний</t>
  </si>
  <si>
    <t>з них аварійні</t>
  </si>
  <si>
    <t>I. Виробництво теплової енергії</t>
  </si>
  <si>
    <t>Джерела теплової енергії</t>
  </si>
  <si>
    <t>Загальна кількість котелень, з них:</t>
  </si>
  <si>
    <t>шт.</t>
  </si>
  <si>
    <t>потужністю до 3 Гкал/год</t>
  </si>
  <si>
    <t>потужністю від 3 до 20 Гкал/год</t>
  </si>
  <si>
    <t>потужністю від 20 до 100 Гкал/год</t>
  </si>
  <si>
    <t>потужністю 100 Гкал/год і більше</t>
  </si>
  <si>
    <t>дахових</t>
  </si>
  <si>
    <t>Загальна установлена потужність котелень, з них:</t>
  </si>
  <si>
    <t>Гкал/год</t>
  </si>
  <si>
    <t>1.3</t>
  </si>
  <si>
    <t>Середнє навантаження котелень:</t>
  </si>
  <si>
    <t>у неопалювальний період</t>
  </si>
  <si>
    <t>у зимовий період</t>
  </si>
  <si>
    <t>1.4</t>
  </si>
  <si>
    <t>Річний обсяг відпуску теплової енергії</t>
  </si>
  <si>
    <t>Гкал</t>
  </si>
  <si>
    <t>Котли та хвостові поверхні нагріву</t>
  </si>
  <si>
    <t>Загальна кількість котлів:</t>
  </si>
  <si>
    <t>за видом теплоносія, з них:</t>
  </si>
  <si>
    <t>водогрійних з ККД менше 86 %</t>
  </si>
  <si>
    <t>водогрійних з ККД більше 86 %</t>
  </si>
  <si>
    <t>парових з ККД менше 89 %</t>
  </si>
  <si>
    <t>парових з ККД більше 89 %</t>
  </si>
  <si>
    <t>за видом палива, з них:</t>
  </si>
  <si>
    <t>на газоподібному паливі</t>
  </si>
  <si>
    <t>на твердому паливі</t>
  </si>
  <si>
    <t>на рідкому паливі</t>
  </si>
  <si>
    <t>Використання установлених виробничих потужностей котлів:</t>
  </si>
  <si>
    <t>%</t>
  </si>
  <si>
    <t>2.3</t>
  </si>
  <si>
    <t>Загальна кількість економайзерів</t>
  </si>
  <si>
    <t>Газоповітряний тракт, димові труби, очистка димових газів</t>
  </si>
  <si>
    <t>Загальна кількість тягодуттєвих установок, з них:</t>
  </si>
  <si>
    <t>димососів</t>
  </si>
  <si>
    <t>дуттєвих вентиляторів (установлених окремо)</t>
  </si>
  <si>
    <t>Загальна установлена потужність тягодуттєвих установок</t>
  </si>
  <si>
    <t>кВт</t>
  </si>
  <si>
    <t>3.3</t>
  </si>
  <si>
    <t>Загальна кількість золошлакоуловлювачів</t>
  </si>
  <si>
    <t>3.4</t>
  </si>
  <si>
    <t>Загальна кількість димових труб, з них:</t>
  </si>
  <si>
    <t>сталевих</t>
  </si>
  <si>
    <t>цегляних та/або залізобетонних</t>
  </si>
  <si>
    <t>Допоміжне обладнання</t>
  </si>
  <si>
    <t>Загальна кількість деаераторних установок</t>
  </si>
  <si>
    <t>Загальна кількість водопідігрівальних установок</t>
  </si>
  <si>
    <t>4.3</t>
  </si>
  <si>
    <t>Загальна кількість баків збору конденсату</t>
  </si>
  <si>
    <t>4.4</t>
  </si>
  <si>
    <t>Загальна кількість насосів, з них:</t>
  </si>
  <si>
    <t>живильних</t>
  </si>
  <si>
    <t>мережних</t>
  </si>
  <si>
    <t>підживлювальних</t>
  </si>
  <si>
    <t>конденсаційних</t>
  </si>
  <si>
    <t>рециркуляційних</t>
  </si>
  <si>
    <t>насосів гарячого водопостачання (ГВП)</t>
  </si>
  <si>
    <t>циркуляційних (ГВП)</t>
  </si>
  <si>
    <t>4.5</t>
  </si>
  <si>
    <t>Загальна установлена потужність насосів</t>
  </si>
  <si>
    <t>Водопідготовка і водно-хімічний режим</t>
  </si>
  <si>
    <t>5.1</t>
  </si>
  <si>
    <t>Загальна кількість водопідготовчих установок</t>
  </si>
  <si>
    <t>5.2</t>
  </si>
  <si>
    <t>Загальна кількість насосів у складі водопідготовчих установок</t>
  </si>
  <si>
    <t>5.3</t>
  </si>
  <si>
    <t>Електропостачання та електротехнічні пристрої</t>
  </si>
  <si>
    <t>6.1</t>
  </si>
  <si>
    <t>Загальна кількість лічильників обліку електричної енергії:</t>
  </si>
  <si>
    <t>прямого включення</t>
  </si>
  <si>
    <t>трансформаторного включення</t>
  </si>
  <si>
    <t>6.2</t>
  </si>
  <si>
    <t>Загальна кількість точок обліку електричної енергії, об'єднаних у ЛУЗОД (АСКОЕ)</t>
  </si>
  <si>
    <t>6.3</t>
  </si>
  <si>
    <t>Загальна кількість трансформаторних підстанцій 10 (6) / 0,4 кВ:</t>
  </si>
  <si>
    <t>потужністю до 630 кВА</t>
  </si>
  <si>
    <t>потужністю понад 630 кВА</t>
  </si>
  <si>
    <t>6.4</t>
  </si>
  <si>
    <t>Використання установлених виробничих потужностей електротехнічного обладнання:</t>
  </si>
  <si>
    <t>Автоматизація</t>
  </si>
  <si>
    <t>7.1</t>
  </si>
  <si>
    <t>Загальна кількість автоматизованих котелень, у тому числі</t>
  </si>
  <si>
    <t>з повною автоматизацією (без постійного обслуговувального персоналу)</t>
  </si>
  <si>
    <t>з частковою автоматизацією</t>
  </si>
  <si>
    <t>7.2</t>
  </si>
  <si>
    <t>Загальна кількість систем автоматичного регулювання параметрів робочого процесу</t>
  </si>
  <si>
    <t>Прилади обліку теплової енергії</t>
  </si>
  <si>
    <t>8.1</t>
  </si>
  <si>
    <t>Загальна кількість приладів обліку теплової енергії, з них:</t>
  </si>
  <si>
    <t>на джерелах теплопостачання</t>
  </si>
  <si>
    <t>комерційного (у споживача)</t>
  </si>
  <si>
    <t>8.2</t>
  </si>
  <si>
    <t>Забезпеченість приладами обліку на джерелах теплопостачання</t>
  </si>
  <si>
    <t>8.3</t>
  </si>
  <si>
    <t>Забезпеченість приладами комерційного обліку</t>
  </si>
  <si>
    <t>8.4</t>
  </si>
  <si>
    <t>Загальна кількість приладів обліку, що необхідно встановити до 100 % оснащеності, у тому числі:</t>
  </si>
  <si>
    <t>комерційного обліку</t>
  </si>
  <si>
    <t>Транспортні засоби</t>
  </si>
  <si>
    <t>9.1</t>
  </si>
  <si>
    <t>Загальна кількість спеціальних та спеціалізованих транспортних засобів, у тому числі:</t>
  </si>
  <si>
    <t>спецтехніки</t>
  </si>
  <si>
    <t>вантажних автомобілів</t>
  </si>
  <si>
    <t>легкових автомобілів</t>
  </si>
  <si>
    <t>Будівлі та споруди виробничого призначення</t>
  </si>
  <si>
    <t>Загальна кількість</t>
  </si>
  <si>
    <t>II. Транспортування та постачання теплової енергії</t>
  </si>
  <si>
    <t>Магістральні теплові мережі</t>
  </si>
  <si>
    <t>11.1</t>
  </si>
  <si>
    <t>Протяжність магістральних теплових мереж, у тому числі:</t>
  </si>
  <si>
    <t>км</t>
  </si>
  <si>
    <t>підземних канальних</t>
  </si>
  <si>
    <t>підземних безканальних</t>
  </si>
  <si>
    <t>надземних</t>
  </si>
  <si>
    <t>11.2</t>
  </si>
  <si>
    <t>Загальна кількість теплових камер</t>
  </si>
  <si>
    <t>Місцеві (розподільчі) мережі</t>
  </si>
  <si>
    <t>12.1</t>
  </si>
  <si>
    <t>Протяжність місцевих (розподільчих) теплових мереж, у тому числі:</t>
  </si>
  <si>
    <t>підземних</t>
  </si>
  <si>
    <t>12.2</t>
  </si>
  <si>
    <t>Мережі гарячого водопостачання (ГВП)</t>
  </si>
  <si>
    <t>13.1</t>
  </si>
  <si>
    <t>Протяжність мереж ГВП, з них:</t>
  </si>
  <si>
    <t>Центральні теплові пункти (ЦТП)</t>
  </si>
  <si>
    <t>Загальна кількість ЦТП</t>
  </si>
  <si>
    <t>Індивідуальні теплові пункти (ІТП)</t>
  </si>
  <si>
    <t>Загальна кількість ІТП</t>
  </si>
  <si>
    <t>Обладнання ЦТП та ІТП</t>
  </si>
  <si>
    <t>16.1</t>
  </si>
  <si>
    <t>16.2</t>
  </si>
  <si>
    <t>Загальна кількість баків-акумуляторів гарячої води</t>
  </si>
  <si>
    <t>16.3</t>
  </si>
  <si>
    <t>насосів ГВП</t>
  </si>
  <si>
    <t>16.4</t>
  </si>
  <si>
    <t>Електропостачання та системи управління</t>
  </si>
  <si>
    <t>17.1</t>
  </si>
  <si>
    <t>17.2</t>
  </si>
  <si>
    <t>Загальна кількість систем автоматизації та контролю, у тому числі:</t>
  </si>
  <si>
    <t>систем автоматичного погодного регулювання подачі теплоносія</t>
  </si>
  <si>
    <t>17.3</t>
  </si>
  <si>
    <t>Загальна кількість систем диспетчерського управління та телемеханіки</t>
  </si>
  <si>
    <t>Прилади обліку теплової енергії і лічильники ГВП</t>
  </si>
  <si>
    <t>18.1</t>
  </si>
  <si>
    <t>Загальна кількість приладів обліку теплової енергії на ЦТП</t>
  </si>
  <si>
    <t>18.2</t>
  </si>
  <si>
    <t>Загальна кількість лічильників ГВП, з них:</t>
  </si>
  <si>
    <t>на ЦТП</t>
  </si>
  <si>
    <t>у споживачів (у будинках)</t>
  </si>
  <si>
    <t>18.3</t>
  </si>
  <si>
    <t>Забезпеченість приладами обліку теплової енергії на ЦТП</t>
  </si>
  <si>
    <t>18.4</t>
  </si>
  <si>
    <t>Забезпеченість лічильниками ГВП, з них:</t>
  </si>
  <si>
    <t>18.5</t>
  </si>
  <si>
    <t>Загальна кількість приладів обліку теплової енергії на ЦТП, що необхідно встановити до 100 % оснащеності</t>
  </si>
  <si>
    <t>18.6</t>
  </si>
  <si>
    <t>Загальна кількість лічильників ГВП, що необхідно встановити до 100 % оснащеності, у тому числі:</t>
  </si>
  <si>
    <t>19.1</t>
  </si>
  <si>
    <t>Загальна кількість спеціальних та спеціалізованих транспортних засобів, з них:</t>
  </si>
  <si>
    <t>Опалювальна площа</t>
  </si>
  <si>
    <t>тис. кв. м</t>
  </si>
  <si>
    <t>Забезпечення гарячою водою</t>
  </si>
  <si>
    <t>тис. жителів</t>
  </si>
  <si>
    <t>Приєднане навантаження за категоріями:</t>
  </si>
  <si>
    <t>населення</t>
  </si>
  <si>
    <t>бюджетні установи</t>
  </si>
  <si>
    <t>інші</t>
  </si>
  <si>
    <t>Фактичні річні втрати теплової енергії</t>
  </si>
  <si>
    <t>тис. Гкал</t>
  </si>
  <si>
    <t>Втрати теплової енергії, враховані у діючому тарифі на теплову енергію</t>
  </si>
  <si>
    <t xml:space="preserve"> </t>
  </si>
  <si>
    <t xml:space="preserve">                     (підпис)                                                                                (власне ім'я призвище)</t>
  </si>
  <si>
    <t>_____________________________________________ТОВ "Сумитеплоенерго"________________________________________</t>
  </si>
  <si>
    <t>4.1.2.1</t>
  </si>
  <si>
    <t>3.1.2.1</t>
  </si>
  <si>
    <t>2.1.4.1</t>
  </si>
  <si>
    <t>2.1.4.2</t>
  </si>
  <si>
    <t>3.2.3.1</t>
  </si>
  <si>
    <t>Заступник директора з роботи теплових мереж і котелень</t>
  </si>
  <si>
    <t>Головний бухгалтер</t>
  </si>
  <si>
    <t xml:space="preserve">Н.Г.Покутня </t>
  </si>
  <si>
    <t>Л.В.Борисова</t>
  </si>
  <si>
    <t xml:space="preserve">   (посада відповідальної особи)</t>
  </si>
  <si>
    <t>В т.ч.  за інвестиційною програмою 2022 року</t>
  </si>
  <si>
    <t>виконання постанови НКРЕКП № 841</t>
  </si>
  <si>
    <t xml:space="preserve">потужністю до 3 Гкал/год </t>
  </si>
  <si>
    <t>IRR– функція ВСД (- 47 118,80;+ 1 298,36;+ 1 298,36;+ 1 298,36;+ 1 298,36;+ 1 298,36;)</t>
  </si>
  <si>
    <t>Види діяльності</t>
  </si>
  <si>
    <t>Всього</t>
  </si>
  <si>
    <t>роки</t>
  </si>
  <si>
    <t>Разом</t>
  </si>
  <si>
    <t xml:space="preserve">Реконструкція розподільчих теплових мереж від ЦТП по вул. Холодногірська,3 Ковпаківської теплової дільниці в м. Суми </t>
  </si>
  <si>
    <t>компьютер - 3 шт.</t>
  </si>
  <si>
    <t>2.2.4.1</t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</si>
  <si>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</si>
  <si>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</si>
  <si>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</si>
  <si>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</si>
  <si>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t>______________________________________ТОВ "Сумитеплоенерго"____________________________</t>
  </si>
  <si>
    <t>виконання постанови НКРЕКП № 840</t>
  </si>
  <si>
    <t>Розробка проектно-кошторисної документації  по заходам Інвестиційних програм на 2022 - 2023 роки.</t>
  </si>
  <si>
    <t>ПКД,
експертиза  КД</t>
  </si>
  <si>
    <t xml:space="preserve">                                               (підпис)                                  (власне ім'я призвище)</t>
  </si>
  <si>
    <t>Л.В. Борисова</t>
  </si>
  <si>
    <t xml:space="preserve">Н.Г. Покутня </t>
  </si>
  <si>
    <t>Директор</t>
  </si>
  <si>
    <t xml:space="preserve"> Директор</t>
  </si>
  <si>
    <t xml:space="preserve"> Головний бухгалтер</t>
  </si>
  <si>
    <t>Д.Г.Васюнін</t>
  </si>
  <si>
    <t xml:space="preserve">                              ТОВ "Сумитеплоенерго" </t>
  </si>
  <si>
    <t xml:space="preserve">Реконструкція    ділянки  магістральної теплової мережі по пр-ту Курському, від ТК-608 до ТК-605-3-0, 2d920мм </t>
  </si>
  <si>
    <t>від   "23" грудня  2021 року  № 2699  - МР</t>
  </si>
  <si>
    <t>використання коштів для виконання інвестиційної програми на 2021 - 2022 роки зі змінами</t>
  </si>
  <si>
    <t>Придбання автомобільної техніки, задіяної в ремонтних роботах на теплових мережах</t>
  </si>
  <si>
    <t>2022 зі змінами</t>
  </si>
  <si>
    <t>всього</t>
  </si>
  <si>
    <t>довиконання згідно постанов НКРЕКП</t>
  </si>
  <si>
    <t>2021 зі змінами</t>
  </si>
  <si>
    <t>аморт. відрахування</t>
  </si>
  <si>
    <t>2018 зі змінами</t>
  </si>
  <si>
    <t>2016 зі змінами</t>
  </si>
  <si>
    <t>2020 зі змінами</t>
  </si>
  <si>
    <t>станом на ______01.01.______ 2022 рік</t>
  </si>
  <si>
    <t>від   "______" ___________ 2022  року  №_______________- МР</t>
  </si>
  <si>
    <t>Сумський міський голова                                              Лисенко О.М.</t>
  </si>
  <si>
    <t>Заходи зі зниження питомих витрат, а також втрат ресурсів.</t>
  </si>
  <si>
    <t>Заходи щодо забезпечення технологічного обліку ресурсів* (з урахуванням виконання  постанови НКРЕКП 841 від 25.04.2021р.на суму11,53 тис.грн. без ПДВ)</t>
  </si>
  <si>
    <t xml:space="preserve">витрат за джерелами фінансування на виконання інвестиційної програми на 2021 - 2022 роки зі змінами 
для врахування у структурі тарифів на 12 місяців </t>
  </si>
  <si>
    <t xml:space="preserve">використання коштів для виконання інвестиційної програми на 2021-2022 роки зі змінами  та їх урахування у структурі тарифів на 12 місяців </t>
  </si>
  <si>
    <t>2.1.4.3</t>
  </si>
  <si>
    <r>
      <t>будівництво та заміна т/м 2d159мм =</t>
    </r>
    <r>
      <rPr>
        <b/>
        <sz val="10"/>
        <rFont val="Times New Roman"/>
        <family val="1"/>
        <charset val="204"/>
      </rPr>
      <t>80</t>
    </r>
    <r>
      <rPr>
        <sz val="10"/>
        <rFont val="Times New Roman"/>
        <family val="1"/>
        <charset val="204"/>
      </rPr>
      <t xml:space="preserve"> пм
встановлення насосів -2 шт.</t>
    </r>
  </si>
  <si>
    <t>екскаватор в комплекті -1шт.
автокран -1 шт.</t>
  </si>
  <si>
    <t>Реконструкція теплових мереж від котельні по вул.Г.Кондратьєва,120 з підключенням додаткового навантаження</t>
  </si>
  <si>
    <t>в т.ч. виконання постанови НКРЕКП № 841</t>
  </si>
  <si>
    <t>2.1.4.4</t>
  </si>
  <si>
    <t>В.о. начальника ВОПР</t>
  </si>
  <si>
    <t>Т.В.Литвинова</t>
  </si>
  <si>
    <t xml:space="preserve">                                      В.о. начальника ВОПР</t>
  </si>
  <si>
    <t xml:space="preserve"> В.о.начальника ВОПР</t>
  </si>
  <si>
    <r>
      <t xml:space="preserve">заміна т/м: 
- 2d920мм - </t>
    </r>
    <r>
      <rPr>
        <b/>
        <sz val="10"/>
        <rFont val="Times New Roman"/>
        <family val="1"/>
        <charset val="204"/>
      </rPr>
      <t xml:space="preserve">55 </t>
    </r>
    <r>
      <rPr>
        <sz val="10"/>
        <rFont val="Times New Roman"/>
        <family val="1"/>
        <charset val="204"/>
      </rPr>
      <t>пм  у 2-х тр.вимірі
поновлення а/б покриття -254м2</t>
    </r>
  </si>
  <si>
    <t xml:space="preserve">
вузли обліку пари -2шт. 
</t>
  </si>
  <si>
    <r>
      <t xml:space="preserve">заміна КЛ6 кВ   </t>
    </r>
    <r>
      <rPr>
        <b/>
        <sz val="10"/>
        <rFont val="Times New Roman"/>
        <family val="1"/>
        <charset val="204"/>
      </rPr>
      <t>-1150</t>
    </r>
    <r>
      <rPr>
        <sz val="10"/>
        <rFont val="Times New Roman"/>
        <family val="1"/>
        <charset val="204"/>
      </rPr>
      <t xml:space="preserve"> пм у 2лінії</t>
    </r>
  </si>
  <si>
    <t>Модернізація комерційних вузлів обліку пари  в котельнях по вул.Санаторна,3, вул.20 років Перемоги,13</t>
  </si>
  <si>
    <r>
      <t xml:space="preserve">заміна т/м:2d219мм,d159,d133  1мм -   протяжністю </t>
    </r>
    <r>
      <rPr>
        <b/>
        <sz val="10"/>
        <rFont val="Times New Roman"/>
        <family val="1"/>
        <charset val="204"/>
      </rPr>
      <t xml:space="preserve">116 </t>
    </r>
    <r>
      <rPr>
        <sz val="10"/>
        <rFont val="Times New Roman"/>
        <family val="1"/>
        <charset val="204"/>
      </rPr>
      <t>пм  у 4-х тр.вимірі
(з поновленням а/б покриття -80м2)</t>
    </r>
  </si>
  <si>
    <r>
      <t>заміна КЛ6 кВ  -</t>
    </r>
    <r>
      <rPr>
        <b/>
        <sz val="10"/>
        <rFont val="Times New Roman"/>
        <family val="1"/>
        <charset val="204"/>
      </rPr>
      <t>830</t>
    </r>
    <r>
      <rPr>
        <sz val="10"/>
        <rFont val="Times New Roman"/>
        <family val="1"/>
        <charset val="204"/>
      </rPr>
      <t>пм у 3лінії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</si>
</sst>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"/>
    <numFmt numFmtId="166" formatCode="#,##0.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4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Border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" fontId="12" fillId="0" borderId="9" xfId="0" applyNumberFormat="1" applyFont="1" applyFill="1" applyBorder="1" applyAlignment="1" applyProtection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12" fillId="0" borderId="14" xfId="0" applyNumberFormat="1" applyFont="1" applyFill="1" applyBorder="1" applyAlignment="1" applyProtection="1">
      <alignment horizontal="left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2" fillId="0" borderId="14" xfId="1" applyNumberFormat="1" applyFont="1" applyFill="1" applyBorder="1" applyAlignment="1" applyProtection="1">
      <alignment horizontal="center" vertical="center" wrapText="1"/>
    </xf>
    <xf numFmtId="1" fontId="12" fillId="0" borderId="17" xfId="0" applyNumberFormat="1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textRotation="90" wrapText="1"/>
    </xf>
    <xf numFmtId="0" fontId="3" fillId="0" borderId="6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15" xfId="0" applyBorder="1" applyAlignment="1"/>
    <xf numFmtId="0" fontId="0" fillId="0" borderId="0" xfId="0" applyFont="1" applyBorder="1"/>
    <xf numFmtId="0" fontId="0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5" xfId="0" applyFont="1" applyBorder="1"/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5" fillId="0" borderId="0" xfId="0" applyFont="1"/>
    <xf numFmtId="0" fontId="0" fillId="0" borderId="14" xfId="0" applyBorder="1"/>
    <xf numFmtId="0" fontId="5" fillId="0" borderId="14" xfId="0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3" fillId="0" borderId="2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164" fontId="31" fillId="0" borderId="16" xfId="0" applyNumberFormat="1" applyFont="1" applyFill="1" applyBorder="1" applyAlignment="1">
      <alignment horizontal="left" vertical="center" wrapText="1"/>
    </xf>
    <xf numFmtId="164" fontId="31" fillId="0" borderId="14" xfId="0" applyNumberFormat="1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 applyProtection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" fontId="31" fillId="0" borderId="14" xfId="0" applyNumberFormat="1" applyFont="1" applyFill="1" applyBorder="1" applyAlignment="1" applyProtection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31" fillId="0" borderId="14" xfId="1" applyNumberFormat="1" applyFont="1" applyFill="1" applyBorder="1" applyAlignment="1" applyProtection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25" fillId="0" borderId="0" xfId="0" applyNumberFormat="1" applyFont="1"/>
    <xf numFmtId="2" fontId="8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" fontId="15" fillId="4" borderId="6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15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2" fontId="29" fillId="0" borderId="4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 wrapText="1"/>
    </xf>
    <xf numFmtId="2" fontId="24" fillId="3" borderId="4" xfId="0" applyNumberFormat="1" applyFont="1" applyFill="1" applyBorder="1" applyAlignment="1">
      <alignment horizontal="center" vertical="center" wrapText="1"/>
    </xf>
    <xf numFmtId="4" fontId="24" fillId="3" borderId="4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3" borderId="4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35" fillId="0" borderId="9" xfId="0" applyFont="1" applyBorder="1"/>
    <xf numFmtId="0" fontId="35" fillId="0" borderId="7" xfId="0" applyFont="1" applyBorder="1"/>
    <xf numFmtId="0" fontId="15" fillId="0" borderId="14" xfId="0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2" fillId="0" borderId="4" xfId="1" applyNumberFormat="1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left" vertical="center" wrapText="1"/>
    </xf>
    <xf numFmtId="2" fontId="13" fillId="0" borderId="25" xfId="0" applyNumberFormat="1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top" wrapText="1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47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center" vertical="center"/>
      <protection locked="0"/>
    </xf>
    <xf numFmtId="2" fontId="12" fillId="0" borderId="6" xfId="0" applyNumberFormat="1" applyFont="1" applyFill="1" applyBorder="1" applyAlignment="1" applyProtection="1">
      <alignment horizontal="center" vertical="center"/>
      <protection locked="0"/>
    </xf>
    <xf numFmtId="2" fontId="12" fillId="0" borderId="14" xfId="0" applyNumberFormat="1" applyFont="1" applyFill="1" applyBorder="1" applyAlignment="1" applyProtection="1">
      <alignment horizontal="center" vertical="center"/>
      <protection locked="0"/>
    </xf>
    <xf numFmtId="2" fontId="12" fillId="0" borderId="4" xfId="0" applyNumberFormat="1" applyFont="1" applyFill="1" applyBorder="1" applyAlignment="1" applyProtection="1">
      <alignment horizontal="center" vertical="center"/>
      <protection locked="0"/>
    </xf>
    <xf numFmtId="2" fontId="13" fillId="0" borderId="33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 applyProtection="1">
      <alignment horizontal="center" vertical="center"/>
      <protection locked="0"/>
    </xf>
    <xf numFmtId="2" fontId="13" fillId="0" borderId="3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17" fillId="0" borderId="14" xfId="0" applyNumberFormat="1" applyFont="1" applyFill="1" applyBorder="1" applyAlignment="1" applyProtection="1">
      <alignment horizontal="center" vertical="center"/>
    </xf>
    <xf numFmtId="4" fontId="17" fillId="0" borderId="4" xfId="0" applyNumberFormat="1" applyFont="1" applyFill="1" applyBorder="1" applyAlignment="1" applyProtection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5" fillId="0" borderId="15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3" fillId="0" borderId="3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vertical="center" textRotation="90" wrapText="1"/>
    </xf>
    <xf numFmtId="0" fontId="3" fillId="0" borderId="3" xfId="0" applyFont="1" applyFill="1" applyBorder="1" applyAlignment="1">
      <alignment vertical="center" textRotation="90" wrapText="1"/>
    </xf>
    <xf numFmtId="0" fontId="15" fillId="0" borderId="9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26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</cellXfs>
  <cellStyles count="2">
    <cellStyle name="Iau?iue" xfId="1"/>
    <cellStyle name="Обычный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%202022/&#1030;&#1055;2022/&#1087;&#1083;&#1072;&#1085;%20&#1073;&#1102;&#1076;&#1078;&#1077;&#1090;&#1091;%20&#1030;&#1055;2022/&#1055;&#1083;&#1072;&#1085;%20&#1030;&#1055;2022%20%20&#1089;&#1074;&#1086;&#1076;,%20&#1060;-2&#1060;-5%20&#1074;&#1080;&#1076;&#1080;%20&#1076;&#1110;&#1103;&#1083;&#1100;&#1085;&#1086;&#1089;&#1090;&#1110;.%2030949,94%20&#8212;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0;&#1085;&#1074;&#1077;&#1089;&#1090;2014%20&#1087;&#1086;&#1089;&#1083;/&#1048;&#1053;&#1042;&#1045;&#1057;&#1058;%2010.12.13/&#1044;&#1086;&#1076;&#1072;&#1090;&#1082;&#1080;%204-6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30;&#1055;2023/&#1030;&#1055;%202023%20&#1076;&#1086;&#1082;&#1091;&#1084;%20&#1074;%20&#1088;&#1086;&#1073;&#1086;&#1090;&#1110;%20&#8212;%20&#1082;&#1086;&#1087;&#1080;&#1103;/&#1056;&#1086;&#1079;&#1088;&#1072;&#1093;&#1091;&#1085;&#1086;&#1082;%20&#1086;&#1073;&#1089;&#1103;&#1075;&#1091;%20&#1092;&#1110;&#1085;&#1072;&#1085;&#1089;&#1091;&#1074;&#1072;&#1085;&#1085;&#1103;%20&#1110;&#1085;&#1074;&#1077;&#1089;&#1090;&#1080;&#1094;&#1110;&#1081;&#1085;&#1086;&#1111;%20&#1087;&#1088;&#1086;&#1075;&#1088;&#1072;&#1084;&#1080;%20%20%202023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ропозиціі 2020"/>
      <sheetName val="просто2019"/>
      <sheetName val="пропоз2 2020"/>
      <sheetName val="обгр. ст.19."/>
      <sheetName val="обгрун. ст.20."/>
      <sheetName val="огрун. ст.21"/>
      <sheetName val="обгрун. ст.22"/>
      <sheetName val="обгрун. ст.23."/>
      <sheetName val="обгрун. ст.24"/>
      <sheetName val="обгрун. ст. 25."/>
      <sheetName val="обгрун. ст.26"/>
      <sheetName val="обгрун. ст.27."/>
      <sheetName val="обгрун. ст.28."/>
      <sheetName val="обгрун. ст.29."/>
      <sheetName val="обгрун. ст.30"/>
      <sheetName val="обгрун. ст.31"/>
      <sheetName val="ф-2"/>
      <sheetName val="трансп. 3 проп."/>
      <sheetName val="Лист1"/>
      <sheetName val="СВОД з видами діяльності"/>
      <sheetName val="Ф-5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2">
          <cell r="O42">
            <v>35159.5190921065</v>
          </cell>
        </row>
      </sheetData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</sheetNames>
    <sheetDataSet>
      <sheetData sheetId="0"/>
      <sheetData sheetId="1"/>
      <sheetData sheetId="2">
        <row r="51">
          <cell r="D51">
            <v>52.8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2008 тариф с разбивкой"/>
      <sheetName val="варіант 1"/>
      <sheetName val="2021очік."/>
      <sheetName val="2021 оч.  виробництво"/>
      <sheetName val="2021(транспртування) "/>
      <sheetName val="2021(постачання)"/>
    </sheetNames>
    <sheetDataSet>
      <sheetData sheetId="0" refreshError="1"/>
      <sheetData sheetId="1" refreshError="1"/>
      <sheetData sheetId="2" refreshError="1"/>
      <sheetData sheetId="3">
        <row r="12">
          <cell r="T12">
            <v>599.91115156037722</v>
          </cell>
        </row>
      </sheetData>
      <sheetData sheetId="4">
        <row r="12">
          <cell r="T12">
            <v>5943.2895879285734</v>
          </cell>
        </row>
        <row r="17">
          <cell r="T17">
            <v>44155.844858917524</v>
          </cell>
        </row>
      </sheetData>
      <sheetData sheetId="5">
        <row r="12">
          <cell r="T12">
            <v>16.663317103616571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tabSelected="1" view="pageBreakPreview" topLeftCell="A46" zoomScale="85" zoomScaleNormal="100" zoomScaleSheetLayoutView="85" workbookViewId="0">
      <selection activeCell="A65" sqref="A65:C65"/>
    </sheetView>
  </sheetViews>
  <sheetFormatPr defaultRowHeight="15" x14ac:dyDescent="0.25"/>
  <cols>
    <col min="1" max="1" width="7.85546875" customWidth="1"/>
    <col min="2" max="2" width="64.85546875" customWidth="1"/>
    <col min="3" max="3" width="20.42578125" customWidth="1"/>
    <col min="4" max="4" width="13.7109375" customWidth="1"/>
    <col min="5" max="5" width="6.28515625" customWidth="1"/>
    <col min="6" max="6" width="7.140625" customWidth="1"/>
    <col min="7" max="7" width="6.7109375" customWidth="1"/>
    <col min="8" max="9" width="7" customWidth="1"/>
    <col min="10" max="10" width="7.140625" customWidth="1"/>
    <col min="11" max="11" width="14.140625" customWidth="1"/>
    <col min="12" max="12" width="13.42578125" customWidth="1"/>
    <col min="13" max="13" width="13.7109375" customWidth="1"/>
    <col min="14" max="14" width="6.5703125" customWidth="1"/>
    <col min="15" max="15" width="7" customWidth="1"/>
    <col min="16" max="16" width="12.28515625" customWidth="1"/>
    <col min="17" max="17" width="8.7109375" customWidth="1"/>
    <col min="18" max="18" width="10" customWidth="1"/>
    <col min="19" max="19" width="7.28515625" customWidth="1"/>
    <col min="20" max="20" width="11.85546875" customWidth="1"/>
    <col min="21" max="21" width="0.140625" hidden="1" customWidth="1"/>
    <col min="22" max="22" width="0.28515625" hidden="1" customWidth="1"/>
    <col min="23" max="23" width="9.140625" hidden="1" customWidth="1"/>
  </cols>
  <sheetData>
    <row r="1" spans="1:20" ht="15" customHeight="1" x14ac:dyDescent="0.25">
      <c r="M1" s="285" t="s">
        <v>0</v>
      </c>
      <c r="N1" s="285"/>
      <c r="O1" s="285"/>
      <c r="P1" s="285"/>
      <c r="Q1" s="285"/>
      <c r="R1" s="285"/>
      <c r="S1" s="285"/>
      <c r="T1" s="285"/>
    </row>
    <row r="2" spans="1:20" ht="79.5" customHeight="1" x14ac:dyDescent="0.25">
      <c r="M2" s="284" t="s">
        <v>1</v>
      </c>
      <c r="N2" s="284"/>
      <c r="O2" s="284"/>
      <c r="P2" s="284"/>
      <c r="Q2" s="284"/>
      <c r="R2" s="284"/>
      <c r="S2" s="284"/>
      <c r="T2" s="284"/>
    </row>
    <row r="3" spans="1:20" ht="17.25" customHeight="1" x14ac:dyDescent="0.25">
      <c r="N3" s="285" t="s">
        <v>2</v>
      </c>
      <c r="O3" s="285"/>
      <c r="P3" s="285"/>
      <c r="Q3" s="285"/>
      <c r="R3" s="285"/>
      <c r="S3" s="285"/>
      <c r="T3" s="285"/>
    </row>
    <row r="4" spans="1:20" ht="15.75" x14ac:dyDescent="0.25">
      <c r="A4" s="1"/>
    </row>
    <row r="5" spans="1:20" ht="27" customHeight="1" x14ac:dyDescent="0.35">
      <c r="A5" s="287" t="s">
        <v>3</v>
      </c>
      <c r="B5" s="287"/>
      <c r="C5" s="287"/>
      <c r="D5" s="287"/>
      <c r="E5" s="287"/>
      <c r="F5" s="18"/>
      <c r="G5" s="18"/>
      <c r="H5" s="18"/>
      <c r="I5" s="18"/>
      <c r="J5" s="18"/>
      <c r="K5" s="19"/>
      <c r="L5" s="19"/>
      <c r="M5" s="287" t="s">
        <v>4</v>
      </c>
      <c r="N5" s="287"/>
      <c r="O5" s="287"/>
      <c r="P5" s="287"/>
      <c r="Q5" s="287"/>
      <c r="R5" s="287"/>
      <c r="S5" s="287"/>
      <c r="T5" s="287"/>
    </row>
    <row r="6" spans="1:20" ht="24.75" customHeight="1" x14ac:dyDescent="0.35">
      <c r="A6" s="283" t="s">
        <v>171</v>
      </c>
      <c r="B6" s="283"/>
      <c r="C6" s="283"/>
      <c r="D6" s="283"/>
      <c r="E6" s="164"/>
      <c r="F6" s="164"/>
      <c r="G6" s="164"/>
      <c r="H6" s="20"/>
      <c r="I6" s="20"/>
      <c r="J6" s="20"/>
      <c r="K6" s="20"/>
      <c r="L6" s="21"/>
      <c r="M6" s="279" t="s">
        <v>168</v>
      </c>
      <c r="N6" s="279"/>
      <c r="O6" s="279"/>
      <c r="P6" s="279"/>
      <c r="Q6" s="279"/>
      <c r="R6" s="279"/>
      <c r="S6" s="279"/>
      <c r="T6" s="279"/>
    </row>
    <row r="7" spans="1:20" ht="16.5" customHeight="1" x14ac:dyDescent="0.35">
      <c r="A7" s="278" t="s">
        <v>6</v>
      </c>
      <c r="B7" s="278"/>
      <c r="C7" s="278"/>
      <c r="D7" s="278"/>
      <c r="E7" s="278"/>
      <c r="F7" s="20"/>
      <c r="G7" s="20"/>
      <c r="H7" s="20"/>
      <c r="I7" s="20"/>
      <c r="J7" s="20"/>
      <c r="K7" s="20"/>
      <c r="L7" s="21"/>
      <c r="M7" s="285" t="s">
        <v>5</v>
      </c>
      <c r="N7" s="285"/>
      <c r="O7" s="285"/>
      <c r="P7" s="285"/>
      <c r="Q7" s="285"/>
      <c r="R7" s="285"/>
      <c r="S7" s="285"/>
      <c r="T7" s="285"/>
    </row>
    <row r="8" spans="1:20" ht="20.25" customHeight="1" x14ac:dyDescent="0.35">
      <c r="A8" s="279" t="s">
        <v>454</v>
      </c>
      <c r="B8" s="279"/>
      <c r="C8" s="279"/>
      <c r="D8" s="279"/>
      <c r="E8" s="164"/>
      <c r="F8" s="164"/>
      <c r="G8" s="164"/>
      <c r="H8" s="164"/>
      <c r="I8" s="20"/>
      <c r="J8" s="20"/>
      <c r="K8" s="20"/>
      <c r="L8" s="21"/>
      <c r="M8" s="283" t="s">
        <v>170</v>
      </c>
      <c r="N8" s="283"/>
      <c r="O8" s="283"/>
      <c r="P8" s="283"/>
      <c r="Q8" s="283"/>
      <c r="R8" s="283"/>
      <c r="S8" s="283"/>
      <c r="T8" s="283"/>
    </row>
    <row r="9" spans="1:20" ht="15.75" customHeight="1" x14ac:dyDescent="0.25">
      <c r="A9" s="278" t="s">
        <v>432</v>
      </c>
      <c r="B9" s="278"/>
      <c r="C9" s="278"/>
      <c r="D9" s="278"/>
      <c r="E9" s="278"/>
      <c r="F9" s="278"/>
      <c r="G9" s="278"/>
      <c r="H9" s="278"/>
      <c r="I9" s="8"/>
      <c r="J9" s="8"/>
      <c r="K9" s="8"/>
      <c r="M9" s="278" t="s">
        <v>169</v>
      </c>
      <c r="N9" s="278"/>
      <c r="O9" s="278"/>
      <c r="P9" s="278"/>
      <c r="Q9" s="278"/>
      <c r="R9" s="278"/>
      <c r="S9" s="278"/>
      <c r="T9" s="278"/>
    </row>
    <row r="10" spans="1:20" ht="30.75" customHeight="1" x14ac:dyDescent="0.25">
      <c r="A10" s="286" t="s">
        <v>453</v>
      </c>
      <c r="B10" s="286"/>
      <c r="C10" s="286"/>
      <c r="D10" s="286"/>
      <c r="E10" s="286"/>
      <c r="F10" s="2"/>
      <c r="G10" s="2"/>
      <c r="H10" s="2"/>
      <c r="I10" s="2"/>
      <c r="J10" s="2"/>
      <c r="K10" s="2"/>
      <c r="M10" s="286" t="s">
        <v>7</v>
      </c>
      <c r="N10" s="286"/>
      <c r="O10" s="286"/>
      <c r="P10" s="286"/>
      <c r="Q10" s="286"/>
      <c r="R10" s="286"/>
      <c r="S10" s="286"/>
      <c r="T10" s="286"/>
    </row>
    <row r="11" spans="1:20" hidden="1" x14ac:dyDescent="0.25"/>
    <row r="12" spans="1:20" ht="20.25" x14ac:dyDescent="0.25">
      <c r="A12" s="288" t="s">
        <v>8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</row>
    <row r="13" spans="1:20" ht="13.5" customHeight="1" x14ac:dyDescent="0.25">
      <c r="A13" s="288" t="s">
        <v>442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</row>
    <row r="14" spans="1:20" ht="11.25" hidden="1" customHeight="1" x14ac:dyDescent="0.25"/>
    <row r="15" spans="1:20" ht="22.5" x14ac:dyDescent="0.25">
      <c r="A15" s="300" t="s">
        <v>173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</row>
    <row r="16" spans="1:20" ht="15.75" thickBot="1" x14ac:dyDescent="0.3">
      <c r="A16" s="289" t="s">
        <v>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</row>
    <row r="17" spans="1:23" ht="15.75" hidden="1" thickBot="1" x14ac:dyDescent="0.3"/>
    <row r="18" spans="1:23" ht="15.75" hidden="1" thickBot="1" x14ac:dyDescent="0.3"/>
    <row r="19" spans="1:23" ht="54.75" customHeight="1" thickBot="1" x14ac:dyDescent="0.3">
      <c r="A19" s="304" t="s">
        <v>10</v>
      </c>
      <c r="B19" s="301" t="s">
        <v>11</v>
      </c>
      <c r="C19" s="301" t="s">
        <v>12</v>
      </c>
      <c r="D19" s="293" t="s">
        <v>13</v>
      </c>
      <c r="E19" s="294"/>
      <c r="F19" s="294"/>
      <c r="G19" s="294"/>
      <c r="H19" s="294"/>
      <c r="I19" s="294"/>
      <c r="J19" s="295"/>
      <c r="K19" s="293" t="s">
        <v>14</v>
      </c>
      <c r="L19" s="295"/>
      <c r="M19" s="293" t="s">
        <v>15</v>
      </c>
      <c r="N19" s="294"/>
      <c r="O19" s="295"/>
      <c r="P19" s="290" t="s">
        <v>16</v>
      </c>
      <c r="Q19" s="290" t="s">
        <v>17</v>
      </c>
      <c r="R19" s="290" t="s">
        <v>18</v>
      </c>
      <c r="S19" s="290" t="s">
        <v>19</v>
      </c>
      <c r="T19" s="290" t="s">
        <v>20</v>
      </c>
    </row>
    <row r="20" spans="1:23" ht="15.75" thickBot="1" x14ac:dyDescent="0.3">
      <c r="A20" s="305"/>
      <c r="B20" s="302"/>
      <c r="C20" s="302"/>
      <c r="D20" s="290" t="s">
        <v>21</v>
      </c>
      <c r="E20" s="293" t="s">
        <v>22</v>
      </c>
      <c r="F20" s="294"/>
      <c r="G20" s="294"/>
      <c r="H20" s="294"/>
      <c r="I20" s="294"/>
      <c r="J20" s="295"/>
      <c r="K20" s="290" t="s">
        <v>23</v>
      </c>
      <c r="L20" s="290" t="s">
        <v>24</v>
      </c>
      <c r="M20" s="290" t="s">
        <v>25</v>
      </c>
      <c r="N20" s="296" t="s">
        <v>26</v>
      </c>
      <c r="O20" s="297"/>
      <c r="P20" s="291"/>
      <c r="Q20" s="291"/>
      <c r="R20" s="291"/>
      <c r="S20" s="291"/>
      <c r="T20" s="291"/>
    </row>
    <row r="21" spans="1:23" ht="13.5" customHeight="1" thickBot="1" x14ac:dyDescent="0.3">
      <c r="A21" s="305"/>
      <c r="B21" s="302"/>
      <c r="C21" s="302"/>
      <c r="D21" s="291"/>
      <c r="E21" s="290" t="s">
        <v>27</v>
      </c>
      <c r="F21" s="290" t="s">
        <v>28</v>
      </c>
      <c r="G21" s="290" t="s">
        <v>29</v>
      </c>
      <c r="H21" s="293" t="s">
        <v>30</v>
      </c>
      <c r="I21" s="295"/>
      <c r="J21" s="290" t="s">
        <v>31</v>
      </c>
      <c r="K21" s="291"/>
      <c r="L21" s="291"/>
      <c r="M21" s="291"/>
      <c r="N21" s="298"/>
      <c r="O21" s="299"/>
      <c r="P21" s="291"/>
      <c r="Q21" s="291"/>
      <c r="R21" s="291"/>
      <c r="S21" s="291"/>
      <c r="T21" s="291"/>
    </row>
    <row r="22" spans="1:23" ht="69" customHeight="1" thickBot="1" x14ac:dyDescent="0.3">
      <c r="A22" s="306"/>
      <c r="B22" s="303"/>
      <c r="C22" s="303"/>
      <c r="D22" s="292"/>
      <c r="E22" s="292"/>
      <c r="F22" s="292"/>
      <c r="G22" s="292"/>
      <c r="H22" s="24" t="s">
        <v>32</v>
      </c>
      <c r="I22" s="24" t="s">
        <v>33</v>
      </c>
      <c r="J22" s="292"/>
      <c r="K22" s="292"/>
      <c r="L22" s="292"/>
      <c r="M22" s="292"/>
      <c r="N22" s="24" t="s">
        <v>34</v>
      </c>
      <c r="O22" s="24" t="s">
        <v>35</v>
      </c>
      <c r="P22" s="292"/>
      <c r="Q22" s="292"/>
      <c r="R22" s="292"/>
      <c r="S22" s="292"/>
      <c r="T22" s="292"/>
    </row>
    <row r="23" spans="1:23" ht="15.75" thickBot="1" x14ac:dyDescent="0.3">
      <c r="A23" s="3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</row>
    <row r="24" spans="1:23" ht="15.75" thickBot="1" x14ac:dyDescent="0.3">
      <c r="A24" s="3" t="s">
        <v>36</v>
      </c>
      <c r="B24" s="310" t="s">
        <v>37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2"/>
    </row>
    <row r="25" spans="1:23" ht="15.75" thickBot="1" x14ac:dyDescent="0.3">
      <c r="A25" s="5" t="s">
        <v>38</v>
      </c>
      <c r="B25" s="293" t="s">
        <v>39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5"/>
    </row>
    <row r="26" spans="1:23" ht="15.75" thickBot="1" x14ac:dyDescent="0.3">
      <c r="A26" s="5" t="s">
        <v>40</v>
      </c>
      <c r="B26" s="307" t="s">
        <v>41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9"/>
    </row>
    <row r="27" spans="1:23" ht="25.5" customHeight="1" thickBot="1" x14ac:dyDescent="0.3">
      <c r="A27" s="15" t="s">
        <v>174</v>
      </c>
      <c r="B27" s="141"/>
      <c r="C27" s="29"/>
      <c r="D27" s="171">
        <v>0</v>
      </c>
      <c r="E27" s="127" t="s">
        <v>42</v>
      </c>
      <c r="F27" s="127" t="s">
        <v>42</v>
      </c>
      <c r="G27" s="127" t="s">
        <v>42</v>
      </c>
      <c r="H27" s="127" t="s">
        <v>42</v>
      </c>
      <c r="I27" s="127" t="s">
        <v>42</v>
      </c>
      <c r="J27" s="127" t="s">
        <v>42</v>
      </c>
      <c r="K27" s="158">
        <v>0</v>
      </c>
      <c r="L27" s="158">
        <v>0</v>
      </c>
      <c r="M27" s="158">
        <f>K27+L27</f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W27" s="133">
        <v>618.25980000000004</v>
      </c>
    </row>
    <row r="28" spans="1:23" ht="21" thickBot="1" x14ac:dyDescent="0.3">
      <c r="A28" s="307" t="s">
        <v>43</v>
      </c>
      <c r="B28" s="308"/>
      <c r="C28" s="309"/>
      <c r="D28" s="172">
        <f>SUM(D27)</f>
        <v>0</v>
      </c>
      <c r="E28" s="6" t="s">
        <v>42</v>
      </c>
      <c r="F28" s="6" t="s">
        <v>42</v>
      </c>
      <c r="G28" s="31">
        <v>0</v>
      </c>
      <c r="H28" s="31">
        <v>0</v>
      </c>
      <c r="I28" s="31">
        <v>0</v>
      </c>
      <c r="J28" s="31">
        <v>0</v>
      </c>
      <c r="K28" s="172">
        <f t="shared" ref="K28:T28" si="0">SUM(K27)</f>
        <v>0</v>
      </c>
      <c r="L28" s="172">
        <f t="shared" si="0"/>
        <v>0</v>
      </c>
      <c r="M28" s="172">
        <f t="shared" si="0"/>
        <v>0</v>
      </c>
      <c r="N28" s="172">
        <f t="shared" si="0"/>
        <v>0</v>
      </c>
      <c r="O28" s="172">
        <f t="shared" si="0"/>
        <v>0</v>
      </c>
      <c r="P28" s="172">
        <f t="shared" si="0"/>
        <v>0</v>
      </c>
      <c r="Q28" s="172">
        <f t="shared" si="0"/>
        <v>0</v>
      </c>
      <c r="R28" s="172">
        <f t="shared" si="0"/>
        <v>0</v>
      </c>
      <c r="S28" s="172">
        <f t="shared" si="0"/>
        <v>0</v>
      </c>
      <c r="T28" s="172">
        <f t="shared" si="0"/>
        <v>0</v>
      </c>
      <c r="W28" s="107">
        <f>W30-W27</f>
        <v>-183.29820000000007</v>
      </c>
    </row>
    <row r="29" spans="1:23" ht="15.75" thickBot="1" x14ac:dyDescent="0.3">
      <c r="A29" s="5" t="s">
        <v>44</v>
      </c>
      <c r="B29" s="307" t="s">
        <v>45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9"/>
    </row>
    <row r="30" spans="1:23" ht="75" customHeight="1" thickBot="1" x14ac:dyDescent="0.3">
      <c r="A30" s="15" t="s">
        <v>175</v>
      </c>
      <c r="B30" s="140" t="s">
        <v>472</v>
      </c>
      <c r="C30" s="40" t="s">
        <v>470</v>
      </c>
      <c r="D30" s="173">
        <f>M30</f>
        <v>629.79459999999995</v>
      </c>
      <c r="E30" s="16" t="s">
        <v>42</v>
      </c>
      <c r="F30" s="16" t="s">
        <v>42</v>
      </c>
      <c r="G30" s="16" t="s">
        <v>42</v>
      </c>
      <c r="H30" s="16" t="s">
        <v>42</v>
      </c>
      <c r="I30" s="16" t="s">
        <v>42</v>
      </c>
      <c r="J30" s="16" t="s">
        <v>42</v>
      </c>
      <c r="K30" s="162">
        <v>0</v>
      </c>
      <c r="L30" s="162">
        <v>629.79459999999995</v>
      </c>
      <c r="M30" s="162">
        <f>L30+K30</f>
        <v>629.79459999999995</v>
      </c>
      <c r="N30" s="162">
        <v>0</v>
      </c>
      <c r="O30" s="162">
        <v>0</v>
      </c>
      <c r="P30" s="162">
        <v>0</v>
      </c>
      <c r="Q30" s="162">
        <v>0</v>
      </c>
      <c r="R30" s="209">
        <v>0</v>
      </c>
      <c r="S30" s="162">
        <v>0</v>
      </c>
      <c r="T30" s="162">
        <v>0</v>
      </c>
      <c r="W30" s="26">
        <f>434.9616</f>
        <v>434.96159999999998</v>
      </c>
    </row>
    <row r="31" spans="1:23" ht="21" thickBot="1" x14ac:dyDescent="0.3">
      <c r="A31" s="307" t="s">
        <v>46</v>
      </c>
      <c r="B31" s="308"/>
      <c r="C31" s="309"/>
      <c r="D31" s="172">
        <f>SUM(D30)</f>
        <v>629.79459999999995</v>
      </c>
      <c r="E31" s="6" t="s">
        <v>42</v>
      </c>
      <c r="F31" s="6" t="s">
        <v>42</v>
      </c>
      <c r="G31" s="31">
        <v>0</v>
      </c>
      <c r="H31" s="31">
        <v>0</v>
      </c>
      <c r="I31" s="31">
        <v>0</v>
      </c>
      <c r="J31" s="31">
        <v>0</v>
      </c>
      <c r="K31" s="172">
        <f t="shared" ref="K31:T31" si="1">SUM(K30)</f>
        <v>0</v>
      </c>
      <c r="L31" s="172">
        <f t="shared" si="1"/>
        <v>629.79459999999995</v>
      </c>
      <c r="M31" s="172">
        <f t="shared" si="1"/>
        <v>629.79459999999995</v>
      </c>
      <c r="N31" s="172">
        <f t="shared" si="1"/>
        <v>0</v>
      </c>
      <c r="O31" s="172">
        <f t="shared" si="1"/>
        <v>0</v>
      </c>
      <c r="P31" s="172">
        <f t="shared" si="1"/>
        <v>0</v>
      </c>
      <c r="Q31" s="172">
        <f t="shared" si="1"/>
        <v>0</v>
      </c>
      <c r="R31" s="172">
        <f t="shared" si="1"/>
        <v>0</v>
      </c>
      <c r="S31" s="172">
        <f t="shared" si="1"/>
        <v>0</v>
      </c>
      <c r="T31" s="172">
        <f t="shared" si="1"/>
        <v>0</v>
      </c>
    </row>
    <row r="32" spans="1:23" ht="15.75" thickBot="1" x14ac:dyDescent="0.3">
      <c r="A32" s="5" t="s">
        <v>47</v>
      </c>
      <c r="B32" s="307" t="s">
        <v>48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9"/>
    </row>
    <row r="33" spans="1:20" ht="21" thickBot="1" x14ac:dyDescent="0.3">
      <c r="A33" s="5"/>
      <c r="B33" s="6"/>
      <c r="C33" s="6"/>
      <c r="D33" s="162">
        <v>0</v>
      </c>
      <c r="E33" s="33" t="s">
        <v>42</v>
      </c>
      <c r="F33" s="33" t="s">
        <v>42</v>
      </c>
      <c r="G33" s="33" t="s">
        <v>42</v>
      </c>
      <c r="H33" s="33" t="s">
        <v>42</v>
      </c>
      <c r="I33" s="33" t="s">
        <v>42</v>
      </c>
      <c r="J33" s="33" t="s">
        <v>42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</row>
    <row r="34" spans="1:20" ht="21" thickBot="1" x14ac:dyDescent="0.3">
      <c r="A34" s="307" t="s">
        <v>49</v>
      </c>
      <c r="B34" s="308"/>
      <c r="C34" s="309"/>
      <c r="D34" s="172">
        <f>SUM(D33)</f>
        <v>0</v>
      </c>
      <c r="E34" s="6" t="s">
        <v>42</v>
      </c>
      <c r="F34" s="6" t="s">
        <v>42</v>
      </c>
      <c r="G34" s="31">
        <v>0</v>
      </c>
      <c r="H34" s="31">
        <v>0</v>
      </c>
      <c r="I34" s="31">
        <v>0</v>
      </c>
      <c r="J34" s="31">
        <v>0</v>
      </c>
      <c r="K34" s="172">
        <f t="shared" ref="K34" si="2">SUM(K33)</f>
        <v>0</v>
      </c>
      <c r="L34" s="172">
        <f t="shared" ref="L34" si="3">SUM(L33)</f>
        <v>0</v>
      </c>
      <c r="M34" s="172">
        <f t="shared" ref="M34" si="4">SUM(M33)</f>
        <v>0</v>
      </c>
      <c r="N34" s="172">
        <f t="shared" ref="N34" si="5">SUM(N33)</f>
        <v>0</v>
      </c>
      <c r="O34" s="172">
        <f t="shared" ref="O34" si="6">SUM(O33)</f>
        <v>0</v>
      </c>
      <c r="P34" s="172">
        <f t="shared" ref="P34" si="7">SUM(P33)</f>
        <v>0</v>
      </c>
      <c r="Q34" s="172">
        <f t="shared" ref="Q34" si="8">SUM(Q33)</f>
        <v>0</v>
      </c>
      <c r="R34" s="172">
        <f t="shared" ref="R34" si="9">SUM(R33)</f>
        <v>0</v>
      </c>
      <c r="S34" s="172">
        <f t="shared" ref="S34" si="10">SUM(S33)</f>
        <v>0</v>
      </c>
      <c r="T34" s="172">
        <f t="shared" ref="T34" si="11">SUM(T33)</f>
        <v>0</v>
      </c>
    </row>
    <row r="35" spans="1:20" ht="21" thickBot="1" x14ac:dyDescent="0.3">
      <c r="A35" s="307" t="s">
        <v>50</v>
      </c>
      <c r="B35" s="308"/>
      <c r="C35" s="309"/>
      <c r="D35" s="172">
        <f>D34+D31+D28</f>
        <v>629.79459999999995</v>
      </c>
      <c r="E35" s="6" t="s">
        <v>42</v>
      </c>
      <c r="F35" s="6" t="s">
        <v>42</v>
      </c>
      <c r="G35" s="31">
        <v>0</v>
      </c>
      <c r="H35" s="31">
        <v>0</v>
      </c>
      <c r="I35" s="31">
        <v>0</v>
      </c>
      <c r="J35" s="31">
        <v>0</v>
      </c>
      <c r="K35" s="172">
        <f t="shared" ref="K35:T35" si="12">K34+K31+K28</f>
        <v>0</v>
      </c>
      <c r="L35" s="172">
        <f t="shared" si="12"/>
        <v>629.79459999999995</v>
      </c>
      <c r="M35" s="172">
        <f t="shared" si="12"/>
        <v>629.79459999999995</v>
      </c>
      <c r="N35" s="172">
        <f t="shared" si="12"/>
        <v>0</v>
      </c>
      <c r="O35" s="172">
        <f t="shared" si="12"/>
        <v>0</v>
      </c>
      <c r="P35" s="172">
        <f>(P34+P31+P28)/2</f>
        <v>0</v>
      </c>
      <c r="Q35" s="172">
        <f t="shared" si="12"/>
        <v>0</v>
      </c>
      <c r="R35" s="172">
        <f t="shared" si="12"/>
        <v>0</v>
      </c>
      <c r="S35" s="172">
        <f t="shared" si="12"/>
        <v>0</v>
      </c>
      <c r="T35" s="172">
        <f t="shared" si="12"/>
        <v>0</v>
      </c>
    </row>
    <row r="36" spans="1:20" ht="15.75" thickBot="1" x14ac:dyDescent="0.3">
      <c r="A36" s="5" t="s">
        <v>51</v>
      </c>
      <c r="B36" s="293" t="s">
        <v>52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5"/>
    </row>
    <row r="37" spans="1:20" ht="15.75" thickBot="1" x14ac:dyDescent="0.3">
      <c r="A37" s="5" t="s">
        <v>53</v>
      </c>
      <c r="B37" s="307" t="s">
        <v>41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9"/>
    </row>
    <row r="38" spans="1:20" ht="19.5" thickBot="1" x14ac:dyDescent="0.3">
      <c r="A38" s="5"/>
      <c r="B38" s="6"/>
      <c r="C38" s="6"/>
      <c r="D38" s="26">
        <v>0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  <c r="J38" s="33" t="s">
        <v>42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19.5" thickBot="1" x14ac:dyDescent="0.3">
      <c r="A39" s="307" t="s">
        <v>54</v>
      </c>
      <c r="B39" s="308"/>
      <c r="C39" s="309"/>
      <c r="D39" s="31">
        <f>SUM(D38)</f>
        <v>0</v>
      </c>
      <c r="E39" s="6" t="s">
        <v>42</v>
      </c>
      <c r="F39" s="6" t="s">
        <v>42</v>
      </c>
      <c r="G39" s="31">
        <v>0</v>
      </c>
      <c r="H39" s="31">
        <v>0</v>
      </c>
      <c r="I39" s="31">
        <v>0</v>
      </c>
      <c r="J39" s="31">
        <v>0</v>
      </c>
      <c r="K39" s="31">
        <f t="shared" ref="K39" si="13">SUM(K38)</f>
        <v>0</v>
      </c>
      <c r="L39" s="31">
        <f t="shared" ref="L39" si="14">SUM(L38)</f>
        <v>0</v>
      </c>
      <c r="M39" s="31">
        <f t="shared" ref="M39" si="15">SUM(M38)</f>
        <v>0</v>
      </c>
      <c r="N39" s="31">
        <f t="shared" ref="N39" si="16">SUM(N38)</f>
        <v>0</v>
      </c>
      <c r="O39" s="31">
        <f t="shared" ref="O39" si="17">SUM(O38)</f>
        <v>0</v>
      </c>
      <c r="P39" s="31">
        <f t="shared" ref="P39" si="18">SUM(P38)</f>
        <v>0</v>
      </c>
      <c r="Q39" s="31">
        <f t="shared" ref="Q39" si="19">SUM(Q38)</f>
        <v>0</v>
      </c>
      <c r="R39" s="31">
        <f t="shared" ref="R39" si="20">SUM(R38)</f>
        <v>0</v>
      </c>
      <c r="S39" s="31">
        <f t="shared" ref="S39" si="21">SUM(S38)</f>
        <v>0</v>
      </c>
      <c r="T39" s="31">
        <f t="shared" ref="T39" si="22">SUM(T38)</f>
        <v>0</v>
      </c>
    </row>
    <row r="40" spans="1:20" ht="15.75" thickBot="1" x14ac:dyDescent="0.3">
      <c r="A40" s="5" t="s">
        <v>55</v>
      </c>
      <c r="B40" s="307" t="s">
        <v>45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9"/>
    </row>
    <row r="41" spans="1:20" ht="18.75" customHeight="1" thickBot="1" x14ac:dyDescent="0.3">
      <c r="A41" s="5"/>
      <c r="B41" s="6"/>
      <c r="C41" s="6"/>
      <c r="D41" s="26">
        <v>0</v>
      </c>
      <c r="E41" s="33" t="s">
        <v>42</v>
      </c>
      <c r="F41" s="33" t="s">
        <v>42</v>
      </c>
      <c r="G41" s="33" t="s">
        <v>42</v>
      </c>
      <c r="H41" s="33" t="s">
        <v>42</v>
      </c>
      <c r="I41" s="33" t="s">
        <v>42</v>
      </c>
      <c r="J41" s="33" t="s">
        <v>42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15.75" customHeight="1" thickBot="1" x14ac:dyDescent="0.3">
      <c r="A42" s="307" t="s">
        <v>56</v>
      </c>
      <c r="B42" s="308"/>
      <c r="C42" s="309"/>
      <c r="D42" s="31">
        <f>SUM(D41)</f>
        <v>0</v>
      </c>
      <c r="E42" s="6" t="s">
        <v>42</v>
      </c>
      <c r="F42" s="6" t="s">
        <v>42</v>
      </c>
      <c r="G42" s="31">
        <v>0</v>
      </c>
      <c r="H42" s="31">
        <v>0</v>
      </c>
      <c r="I42" s="31">
        <v>0</v>
      </c>
      <c r="J42" s="31">
        <v>0</v>
      </c>
      <c r="K42" s="31">
        <f t="shared" ref="K42" si="23">SUM(K41)</f>
        <v>0</v>
      </c>
      <c r="L42" s="31">
        <f t="shared" ref="L42" si="24">SUM(L41)</f>
        <v>0</v>
      </c>
      <c r="M42" s="31">
        <f t="shared" ref="M42" si="25">SUM(M41)</f>
        <v>0</v>
      </c>
      <c r="N42" s="31">
        <f t="shared" ref="N42" si="26">SUM(N41)</f>
        <v>0</v>
      </c>
      <c r="O42" s="31">
        <f t="shared" ref="O42" si="27">SUM(O41)</f>
        <v>0</v>
      </c>
      <c r="P42" s="31">
        <f t="shared" ref="P42" si="28">SUM(P41)</f>
        <v>0</v>
      </c>
      <c r="Q42" s="31">
        <f t="shared" ref="Q42" si="29">SUM(Q41)</f>
        <v>0</v>
      </c>
      <c r="R42" s="31">
        <f t="shared" ref="R42" si="30">SUM(R41)</f>
        <v>0</v>
      </c>
      <c r="S42" s="31">
        <f t="shared" ref="S42" si="31">SUM(S41)</f>
        <v>0</v>
      </c>
      <c r="T42" s="31">
        <f t="shared" ref="T42" si="32">SUM(T41)</f>
        <v>0</v>
      </c>
    </row>
    <row r="43" spans="1:20" ht="15.75" thickBot="1" x14ac:dyDescent="0.3">
      <c r="A43" s="5" t="s">
        <v>57</v>
      </c>
      <c r="B43" s="307" t="s">
        <v>58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9"/>
    </row>
    <row r="44" spans="1:20" ht="20.25" customHeight="1" thickBot="1" x14ac:dyDescent="0.3">
      <c r="A44" s="5"/>
      <c r="B44" s="6"/>
      <c r="C44" s="6"/>
      <c r="D44" s="26">
        <v>0</v>
      </c>
      <c r="E44" s="33" t="s">
        <v>42</v>
      </c>
      <c r="F44" s="33" t="s">
        <v>42</v>
      </c>
      <c r="G44" s="33" t="s">
        <v>42</v>
      </c>
      <c r="H44" s="33" t="s">
        <v>42</v>
      </c>
      <c r="I44" s="33" t="s">
        <v>42</v>
      </c>
      <c r="J44" s="33" t="s">
        <v>42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</row>
    <row r="45" spans="1:20" ht="19.5" thickBot="1" x14ac:dyDescent="0.3">
      <c r="A45" s="307" t="s">
        <v>59</v>
      </c>
      <c r="B45" s="308"/>
      <c r="C45" s="309"/>
      <c r="D45" s="31">
        <f>SUM(D44)</f>
        <v>0</v>
      </c>
      <c r="E45" s="6" t="s">
        <v>42</v>
      </c>
      <c r="F45" s="6" t="s">
        <v>42</v>
      </c>
      <c r="G45" s="31">
        <v>0</v>
      </c>
      <c r="H45" s="31">
        <v>0</v>
      </c>
      <c r="I45" s="31">
        <v>0</v>
      </c>
      <c r="J45" s="31">
        <v>0</v>
      </c>
      <c r="K45" s="31">
        <f t="shared" ref="K45" si="33">SUM(K44)</f>
        <v>0</v>
      </c>
      <c r="L45" s="31">
        <f t="shared" ref="L45" si="34">SUM(L44)</f>
        <v>0</v>
      </c>
      <c r="M45" s="31">
        <f t="shared" ref="M45" si="35">SUM(M44)</f>
        <v>0</v>
      </c>
      <c r="N45" s="31">
        <f t="shared" ref="N45" si="36">SUM(N44)</f>
        <v>0</v>
      </c>
      <c r="O45" s="31">
        <f t="shared" ref="O45" si="37">SUM(O44)</f>
        <v>0</v>
      </c>
      <c r="P45" s="31">
        <f t="shared" ref="P45" si="38">SUM(P44)</f>
        <v>0</v>
      </c>
      <c r="Q45" s="31">
        <f t="shared" ref="Q45" si="39">SUM(Q44)</f>
        <v>0</v>
      </c>
      <c r="R45" s="31">
        <f t="shared" ref="R45" si="40">SUM(R44)</f>
        <v>0</v>
      </c>
      <c r="S45" s="31">
        <f t="shared" ref="S45" si="41">SUM(S44)</f>
        <v>0</v>
      </c>
      <c r="T45" s="31">
        <f t="shared" ref="T45" si="42">SUM(T44)</f>
        <v>0</v>
      </c>
    </row>
    <row r="46" spans="1:20" ht="15.75" thickBot="1" x14ac:dyDescent="0.3">
      <c r="A46" s="5" t="s">
        <v>60</v>
      </c>
      <c r="B46" s="307" t="s">
        <v>61</v>
      </c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9"/>
    </row>
    <row r="47" spans="1:20" ht="19.5" customHeight="1" thickBot="1" x14ac:dyDescent="0.3">
      <c r="A47" s="132"/>
      <c r="B47" s="47"/>
      <c r="C47" s="6"/>
      <c r="D47" s="26">
        <v>0</v>
      </c>
      <c r="E47" s="33" t="s">
        <v>42</v>
      </c>
      <c r="F47" s="33" t="s">
        <v>42</v>
      </c>
      <c r="G47" s="33" t="s">
        <v>42</v>
      </c>
      <c r="H47" s="33" t="s">
        <v>42</v>
      </c>
      <c r="I47" s="33" t="s">
        <v>42</v>
      </c>
      <c r="J47" s="33" t="s">
        <v>42</v>
      </c>
      <c r="K47" s="26">
        <v>0</v>
      </c>
      <c r="L47" s="26">
        <v>0</v>
      </c>
      <c r="M47" s="26">
        <f>K47+L47</f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19.5" thickBot="1" x14ac:dyDescent="0.3">
      <c r="A48" s="307" t="s">
        <v>62</v>
      </c>
      <c r="B48" s="308"/>
      <c r="C48" s="309"/>
      <c r="D48" s="31">
        <f>SUM(D47)</f>
        <v>0</v>
      </c>
      <c r="E48" s="6" t="s">
        <v>42</v>
      </c>
      <c r="F48" s="6" t="s">
        <v>42</v>
      </c>
      <c r="G48" s="31">
        <v>0</v>
      </c>
      <c r="H48" s="31">
        <v>0</v>
      </c>
      <c r="I48" s="31">
        <v>0</v>
      </c>
      <c r="J48" s="31">
        <v>0</v>
      </c>
      <c r="K48" s="31">
        <f t="shared" ref="K48" si="43">SUM(K47)</f>
        <v>0</v>
      </c>
      <c r="L48" s="31">
        <f t="shared" ref="L48" si="44">SUM(L47)</f>
        <v>0</v>
      </c>
      <c r="M48" s="31">
        <f t="shared" ref="M48" si="45">SUM(M47)</f>
        <v>0</v>
      </c>
      <c r="N48" s="31">
        <f t="shared" ref="N48" si="46">SUM(N47)</f>
        <v>0</v>
      </c>
      <c r="O48" s="31">
        <f t="shared" ref="O48" si="47">SUM(O47)</f>
        <v>0</v>
      </c>
      <c r="P48" s="31">
        <f t="shared" ref="P48" si="48">SUM(P47)</f>
        <v>0</v>
      </c>
      <c r="Q48" s="31">
        <f t="shared" ref="Q48" si="49">SUM(Q47)</f>
        <v>0</v>
      </c>
      <c r="R48" s="31">
        <f t="shared" ref="R48" si="50">SUM(R47)</f>
        <v>0</v>
      </c>
      <c r="S48" s="31">
        <f t="shared" ref="S48" si="51">SUM(S47)</f>
        <v>0</v>
      </c>
      <c r="T48" s="31">
        <f t="shared" ref="T48" si="52">SUM(T47)</f>
        <v>0</v>
      </c>
    </row>
    <row r="49" spans="1:20" ht="15.75" thickBot="1" x14ac:dyDescent="0.3">
      <c r="A49" s="5" t="s">
        <v>63</v>
      </c>
      <c r="B49" s="307" t="s">
        <v>48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9"/>
    </row>
    <row r="50" spans="1:20" ht="17.25" customHeight="1" thickBot="1" x14ac:dyDescent="0.3">
      <c r="A50" s="5"/>
      <c r="B50" s="6"/>
      <c r="C50" s="6"/>
      <c r="D50" s="162">
        <v>0</v>
      </c>
      <c r="E50" s="33" t="s">
        <v>42</v>
      </c>
      <c r="F50" s="33" t="s">
        <v>42</v>
      </c>
      <c r="G50" s="33" t="s">
        <v>42</v>
      </c>
      <c r="H50" s="33" t="s">
        <v>42</v>
      </c>
      <c r="I50" s="33" t="s">
        <v>42</v>
      </c>
      <c r="J50" s="33" t="s">
        <v>42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</row>
    <row r="51" spans="1:20" ht="19.5" customHeight="1" thickBot="1" x14ac:dyDescent="0.3">
      <c r="A51" s="307" t="s">
        <v>64</v>
      </c>
      <c r="B51" s="308"/>
      <c r="C51" s="309"/>
      <c r="D51" s="172">
        <f>SUM(D50)</f>
        <v>0</v>
      </c>
      <c r="E51" s="6" t="s">
        <v>42</v>
      </c>
      <c r="F51" s="6" t="s">
        <v>42</v>
      </c>
      <c r="G51" s="31">
        <v>0</v>
      </c>
      <c r="H51" s="31">
        <v>0</v>
      </c>
      <c r="I51" s="31">
        <v>0</v>
      </c>
      <c r="J51" s="31">
        <v>0</v>
      </c>
      <c r="K51" s="172">
        <f t="shared" ref="K51" si="53">SUM(K50)</f>
        <v>0</v>
      </c>
      <c r="L51" s="172">
        <f t="shared" ref="L51" si="54">SUM(L50)</f>
        <v>0</v>
      </c>
      <c r="M51" s="172">
        <f t="shared" ref="M51" si="55">SUM(M50)</f>
        <v>0</v>
      </c>
      <c r="N51" s="172">
        <f t="shared" ref="N51" si="56">SUM(N50)</f>
        <v>0</v>
      </c>
      <c r="O51" s="172">
        <f t="shared" ref="O51" si="57">SUM(O50)</f>
        <v>0</v>
      </c>
      <c r="P51" s="172">
        <f t="shared" ref="P51" si="58">SUM(P50)</f>
        <v>0</v>
      </c>
      <c r="Q51" s="172">
        <f t="shared" ref="Q51" si="59">SUM(Q50)</f>
        <v>0</v>
      </c>
      <c r="R51" s="172">
        <f t="shared" ref="R51" si="60">SUM(R50)</f>
        <v>0</v>
      </c>
      <c r="S51" s="172">
        <f t="shared" ref="S51" si="61">SUM(S50)</f>
        <v>0</v>
      </c>
      <c r="T51" s="172">
        <f t="shared" ref="T51" si="62">SUM(T50)</f>
        <v>0</v>
      </c>
    </row>
    <row r="52" spans="1:20" ht="20.25" customHeight="1" thickBot="1" x14ac:dyDescent="0.3">
      <c r="A52" s="307" t="s">
        <v>65</v>
      </c>
      <c r="B52" s="308"/>
      <c r="C52" s="309"/>
      <c r="D52" s="172">
        <f>D51+D48+D45+D42+D39</f>
        <v>0</v>
      </c>
      <c r="E52" s="6" t="s">
        <v>42</v>
      </c>
      <c r="F52" s="6" t="s">
        <v>42</v>
      </c>
      <c r="G52" s="31">
        <f t="shared" ref="G52:T52" si="63">G51+G48+G45+G42+G39</f>
        <v>0</v>
      </c>
      <c r="H52" s="31">
        <f t="shared" si="63"/>
        <v>0</v>
      </c>
      <c r="I52" s="31">
        <f t="shared" si="63"/>
        <v>0</v>
      </c>
      <c r="J52" s="31">
        <f t="shared" si="63"/>
        <v>0</v>
      </c>
      <c r="K52" s="172">
        <f t="shared" si="63"/>
        <v>0</v>
      </c>
      <c r="L52" s="172">
        <f t="shared" si="63"/>
        <v>0</v>
      </c>
      <c r="M52" s="172">
        <f t="shared" si="63"/>
        <v>0</v>
      </c>
      <c r="N52" s="172">
        <f t="shared" si="63"/>
        <v>0</v>
      </c>
      <c r="O52" s="172">
        <f t="shared" si="63"/>
        <v>0</v>
      </c>
      <c r="P52" s="172">
        <f t="shared" si="63"/>
        <v>0</v>
      </c>
      <c r="Q52" s="172">
        <f t="shared" si="63"/>
        <v>0</v>
      </c>
      <c r="R52" s="172">
        <f t="shared" si="63"/>
        <v>0</v>
      </c>
      <c r="S52" s="172">
        <f t="shared" si="63"/>
        <v>0</v>
      </c>
      <c r="T52" s="172">
        <f t="shared" si="63"/>
        <v>0</v>
      </c>
    </row>
    <row r="53" spans="1:20" ht="21" thickBot="1" x14ac:dyDescent="0.3">
      <c r="A53" s="313" t="s">
        <v>66</v>
      </c>
      <c r="B53" s="314"/>
      <c r="C53" s="315"/>
      <c r="D53" s="183">
        <f>D52+D35</f>
        <v>629.79459999999995</v>
      </c>
      <c r="E53" s="184" t="s">
        <v>42</v>
      </c>
      <c r="F53" s="184" t="s">
        <v>42</v>
      </c>
      <c r="G53" s="185">
        <f t="shared" ref="G53:T53" si="64">G52+G35</f>
        <v>0</v>
      </c>
      <c r="H53" s="185">
        <f t="shared" si="64"/>
        <v>0</v>
      </c>
      <c r="I53" s="185">
        <f t="shared" si="64"/>
        <v>0</v>
      </c>
      <c r="J53" s="185">
        <f t="shared" si="64"/>
        <v>0</v>
      </c>
      <c r="K53" s="183">
        <f t="shared" si="64"/>
        <v>0</v>
      </c>
      <c r="L53" s="183">
        <f t="shared" si="64"/>
        <v>629.79459999999995</v>
      </c>
      <c r="M53" s="183">
        <f t="shared" si="64"/>
        <v>629.79459999999995</v>
      </c>
      <c r="N53" s="183">
        <f t="shared" si="64"/>
        <v>0</v>
      </c>
      <c r="O53" s="183">
        <f t="shared" si="64"/>
        <v>0</v>
      </c>
      <c r="P53" s="183">
        <f>(P52+P35)</f>
        <v>0</v>
      </c>
      <c r="Q53" s="183">
        <f t="shared" si="64"/>
        <v>0</v>
      </c>
      <c r="R53" s="183">
        <f t="shared" si="64"/>
        <v>0</v>
      </c>
      <c r="S53" s="183">
        <f t="shared" si="64"/>
        <v>0</v>
      </c>
      <c r="T53" s="183">
        <f t="shared" si="64"/>
        <v>0</v>
      </c>
    </row>
    <row r="54" spans="1:20" ht="15.75" thickBot="1" x14ac:dyDescent="0.3">
      <c r="A54" s="3" t="s">
        <v>67</v>
      </c>
      <c r="B54" s="310" t="s">
        <v>68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2"/>
    </row>
    <row r="55" spans="1:20" ht="15.75" thickBot="1" x14ac:dyDescent="0.3">
      <c r="A55" s="5" t="s">
        <v>69</v>
      </c>
      <c r="B55" s="293" t="s">
        <v>39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5"/>
    </row>
    <row r="56" spans="1:20" ht="15.75" thickBot="1" x14ac:dyDescent="0.3">
      <c r="A56" s="5" t="s">
        <v>70</v>
      </c>
      <c r="B56" s="307" t="s">
        <v>41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9"/>
    </row>
    <row r="57" spans="1:20" ht="15" customHeight="1" thickBot="1" x14ac:dyDescent="0.3">
      <c r="A57" s="27" t="s">
        <v>176</v>
      </c>
      <c r="B57" s="30"/>
      <c r="C57" s="34"/>
      <c r="D57" s="26">
        <v>0</v>
      </c>
      <c r="E57" s="16" t="s">
        <v>42</v>
      </c>
      <c r="F57" s="16" t="s">
        <v>42</v>
      </c>
      <c r="G57" s="16" t="s">
        <v>42</v>
      </c>
      <c r="H57" s="16" t="s">
        <v>42</v>
      </c>
      <c r="I57" s="16" t="s">
        <v>42</v>
      </c>
      <c r="J57" s="16" t="s">
        <v>42</v>
      </c>
      <c r="K57" s="26">
        <v>0</v>
      </c>
      <c r="L57" s="26">
        <v>0</v>
      </c>
      <c r="M57" s="26">
        <f>L57+K57</f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</row>
    <row r="58" spans="1:20" ht="19.5" thickBot="1" x14ac:dyDescent="0.3">
      <c r="A58" s="307" t="s">
        <v>71</v>
      </c>
      <c r="B58" s="308"/>
      <c r="C58" s="309"/>
      <c r="D58" s="31">
        <f>SUM(D57:D57)</f>
        <v>0</v>
      </c>
      <c r="E58" s="23" t="s">
        <v>42</v>
      </c>
      <c r="F58" s="23" t="s">
        <v>42</v>
      </c>
      <c r="G58" s="23" t="s">
        <v>42</v>
      </c>
      <c r="H58" s="23" t="s">
        <v>42</v>
      </c>
      <c r="I58" s="23" t="s">
        <v>42</v>
      </c>
      <c r="J58" s="23" t="s">
        <v>42</v>
      </c>
      <c r="K58" s="31">
        <f t="shared" ref="K58:T58" si="65">SUM(K57:K57)</f>
        <v>0</v>
      </c>
      <c r="L58" s="31">
        <f t="shared" si="65"/>
        <v>0</v>
      </c>
      <c r="M58" s="31">
        <f t="shared" si="65"/>
        <v>0</v>
      </c>
      <c r="N58" s="31">
        <f t="shared" si="65"/>
        <v>0</v>
      </c>
      <c r="O58" s="31">
        <f t="shared" si="65"/>
        <v>0</v>
      </c>
      <c r="P58" s="31">
        <f t="shared" si="65"/>
        <v>0</v>
      </c>
      <c r="Q58" s="31">
        <f t="shared" si="65"/>
        <v>0</v>
      </c>
      <c r="R58" s="31">
        <f t="shared" si="65"/>
        <v>0</v>
      </c>
      <c r="S58" s="31">
        <f t="shared" si="65"/>
        <v>0</v>
      </c>
      <c r="T58" s="31">
        <f t="shared" si="65"/>
        <v>0</v>
      </c>
    </row>
    <row r="59" spans="1:20" ht="15.75" thickBot="1" x14ac:dyDescent="0.3">
      <c r="A59" s="5" t="s">
        <v>72</v>
      </c>
      <c r="B59" s="307" t="s">
        <v>45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9"/>
    </row>
    <row r="60" spans="1:20" ht="19.5" thickBot="1" x14ac:dyDescent="0.3">
      <c r="A60" s="5" t="s">
        <v>177</v>
      </c>
      <c r="B60" s="34"/>
      <c r="C60" s="29"/>
      <c r="D60" s="26">
        <v>0</v>
      </c>
      <c r="E60" s="16" t="s">
        <v>42</v>
      </c>
      <c r="F60" s="16" t="s">
        <v>42</v>
      </c>
      <c r="G60" s="16" t="s">
        <v>42</v>
      </c>
      <c r="H60" s="16" t="s">
        <v>42</v>
      </c>
      <c r="I60" s="16" t="s">
        <v>42</v>
      </c>
      <c r="J60" s="16" t="s">
        <v>42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</row>
    <row r="61" spans="1:20" ht="16.5" customHeight="1" thickBot="1" x14ac:dyDescent="0.3">
      <c r="A61" s="307" t="s">
        <v>73</v>
      </c>
      <c r="B61" s="308"/>
      <c r="C61" s="309"/>
      <c r="D61" s="31">
        <f>SUM(D60)</f>
        <v>0</v>
      </c>
      <c r="E61" s="6" t="s">
        <v>42</v>
      </c>
      <c r="F61" s="6" t="s">
        <v>42</v>
      </c>
      <c r="G61" s="31">
        <v>0</v>
      </c>
      <c r="H61" s="31">
        <v>0</v>
      </c>
      <c r="I61" s="31">
        <v>0</v>
      </c>
      <c r="J61" s="31">
        <v>0</v>
      </c>
      <c r="K61" s="31">
        <f t="shared" ref="K61:T61" si="66">SUM(K60)</f>
        <v>0</v>
      </c>
      <c r="L61" s="31">
        <f t="shared" si="66"/>
        <v>0</v>
      </c>
      <c r="M61" s="31">
        <f t="shared" si="66"/>
        <v>0</v>
      </c>
      <c r="N61" s="31">
        <f t="shared" si="66"/>
        <v>0</v>
      </c>
      <c r="O61" s="31">
        <f t="shared" si="66"/>
        <v>0</v>
      </c>
      <c r="P61" s="31">
        <f t="shared" si="66"/>
        <v>0</v>
      </c>
      <c r="Q61" s="31">
        <f t="shared" si="66"/>
        <v>0</v>
      </c>
      <c r="R61" s="31">
        <f t="shared" si="66"/>
        <v>0</v>
      </c>
      <c r="S61" s="31">
        <f t="shared" si="66"/>
        <v>0</v>
      </c>
      <c r="T61" s="31">
        <f t="shared" si="66"/>
        <v>0</v>
      </c>
    </row>
    <row r="62" spans="1:20" ht="15.75" thickBot="1" x14ac:dyDescent="0.3">
      <c r="A62" s="5" t="s">
        <v>74</v>
      </c>
      <c r="B62" s="307" t="s">
        <v>75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9"/>
    </row>
    <row r="63" spans="1:20" ht="64.5" customHeight="1" thickBot="1" x14ac:dyDescent="0.3">
      <c r="A63" s="128" t="s">
        <v>184</v>
      </c>
      <c r="B63" s="138" t="s">
        <v>440</v>
      </c>
      <c r="C63" s="29" t="s">
        <v>469</v>
      </c>
      <c r="D63" s="176">
        <f>M63</f>
        <v>9118.4266000000007</v>
      </c>
      <c r="E63" s="130" t="s">
        <v>42</v>
      </c>
      <c r="F63" s="130" t="s">
        <v>42</v>
      </c>
      <c r="G63" s="130" t="s">
        <v>42</v>
      </c>
      <c r="H63" s="130" t="s">
        <v>42</v>
      </c>
      <c r="I63" s="130" t="s">
        <v>42</v>
      </c>
      <c r="J63" s="130" t="s">
        <v>42</v>
      </c>
      <c r="K63" s="130">
        <v>0</v>
      </c>
      <c r="L63" s="228">
        <v>9118.4266000000007</v>
      </c>
      <c r="M63" s="130">
        <f>L63+K63</f>
        <v>9118.4266000000007</v>
      </c>
      <c r="N63" s="106">
        <v>0</v>
      </c>
      <c r="O63" s="106">
        <v>0</v>
      </c>
      <c r="P63" s="106">
        <v>156.72</v>
      </c>
      <c r="Q63" s="106">
        <v>0</v>
      </c>
      <c r="R63" s="211">
        <v>17.95</v>
      </c>
      <c r="S63" s="212">
        <v>0</v>
      </c>
      <c r="T63" s="211">
        <v>698.04</v>
      </c>
    </row>
    <row r="64" spans="1:20" ht="82.5" customHeight="1" thickBot="1" x14ac:dyDescent="0.3">
      <c r="A64" s="128" t="s">
        <v>185</v>
      </c>
      <c r="B64" s="139" t="s">
        <v>421</v>
      </c>
      <c r="C64" s="29" t="s">
        <v>473</v>
      </c>
      <c r="D64" s="176">
        <f t="shared" ref="D64" si="67">M64</f>
        <v>3649.65</v>
      </c>
      <c r="E64" s="210" t="s">
        <v>42</v>
      </c>
      <c r="F64" s="210" t="s">
        <v>42</v>
      </c>
      <c r="G64" s="210" t="s">
        <v>42</v>
      </c>
      <c r="H64" s="210" t="s">
        <v>42</v>
      </c>
      <c r="I64" s="210" t="s">
        <v>42</v>
      </c>
      <c r="J64" s="210" t="s">
        <v>42</v>
      </c>
      <c r="K64" s="130">
        <v>0</v>
      </c>
      <c r="L64" s="210">
        <f>3649.65</f>
        <v>3649.65</v>
      </c>
      <c r="M64" s="130">
        <f>L64+K64</f>
        <v>3649.65</v>
      </c>
      <c r="N64" s="213">
        <v>0</v>
      </c>
      <c r="O64" s="213">
        <v>0</v>
      </c>
      <c r="P64" s="213">
        <v>80.52</v>
      </c>
      <c r="Q64" s="213">
        <v>0</v>
      </c>
      <c r="R64" s="213">
        <v>14.85</v>
      </c>
      <c r="S64" s="213">
        <v>0</v>
      </c>
      <c r="T64" s="213">
        <v>543.53</v>
      </c>
    </row>
    <row r="65" spans="1:23" ht="21" thickBot="1" x14ac:dyDescent="0.3">
      <c r="A65" s="307" t="s">
        <v>76</v>
      </c>
      <c r="B65" s="308"/>
      <c r="C65" s="309"/>
      <c r="D65" s="159">
        <f>SUM(D63:D64)</f>
        <v>12768.0766</v>
      </c>
      <c r="E65" s="214" t="s">
        <v>42</v>
      </c>
      <c r="F65" s="214" t="s">
        <v>42</v>
      </c>
      <c r="G65" s="214" t="s">
        <v>42</v>
      </c>
      <c r="H65" s="214" t="s">
        <v>42</v>
      </c>
      <c r="I65" s="214" t="s">
        <v>42</v>
      </c>
      <c r="J65" s="214" t="s">
        <v>42</v>
      </c>
      <c r="K65" s="32">
        <f t="shared" ref="K65:T65" si="68">SUM(K63:K64)</f>
        <v>0</v>
      </c>
      <c r="L65" s="32">
        <f t="shared" si="68"/>
        <v>12768.0766</v>
      </c>
      <c r="M65" s="32">
        <f t="shared" si="68"/>
        <v>12768.0766</v>
      </c>
      <c r="N65" s="32">
        <f t="shared" si="68"/>
        <v>0</v>
      </c>
      <c r="O65" s="32">
        <f t="shared" si="68"/>
        <v>0</v>
      </c>
      <c r="P65" s="32">
        <f t="shared" si="68"/>
        <v>237.24</v>
      </c>
      <c r="Q65" s="32">
        <f t="shared" si="68"/>
        <v>0</v>
      </c>
      <c r="R65" s="32">
        <f t="shared" si="68"/>
        <v>32.799999999999997</v>
      </c>
      <c r="S65" s="32">
        <f t="shared" si="68"/>
        <v>0</v>
      </c>
      <c r="T65" s="32">
        <f t="shared" si="68"/>
        <v>1241.57</v>
      </c>
    </row>
    <row r="66" spans="1:23" ht="15.75" thickBot="1" x14ac:dyDescent="0.3">
      <c r="A66" s="5" t="s">
        <v>77</v>
      </c>
      <c r="B66" s="307" t="s">
        <v>48</v>
      </c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9"/>
    </row>
    <row r="67" spans="1:23" ht="15.75" thickBot="1" x14ac:dyDescent="0.3">
      <c r="A67" s="276"/>
      <c r="B67" s="274"/>
      <c r="C67" s="275"/>
      <c r="D67" s="277"/>
      <c r="E67" s="277"/>
      <c r="F67" s="277"/>
      <c r="G67" s="277"/>
      <c r="H67" s="277"/>
      <c r="I67" s="277"/>
      <c r="J67" s="277"/>
      <c r="K67" s="277"/>
      <c r="L67" s="275"/>
      <c r="M67" s="277"/>
      <c r="N67" s="277"/>
      <c r="O67" s="277"/>
      <c r="P67" s="277"/>
      <c r="Q67" s="277"/>
      <c r="R67" s="277"/>
      <c r="S67" s="277"/>
      <c r="T67" s="6"/>
    </row>
    <row r="68" spans="1:23" ht="61.5" thickBot="1" x14ac:dyDescent="0.3">
      <c r="A68" s="128" t="s">
        <v>405</v>
      </c>
      <c r="B68" s="155" t="s">
        <v>430</v>
      </c>
      <c r="C68" s="156" t="s">
        <v>431</v>
      </c>
      <c r="D68" s="181">
        <f t="shared" ref="D68" si="69">M68</f>
        <v>398.35</v>
      </c>
      <c r="E68" s="210" t="s">
        <v>42</v>
      </c>
      <c r="F68" s="210" t="s">
        <v>42</v>
      </c>
      <c r="G68" s="210" t="s">
        <v>42</v>
      </c>
      <c r="H68" s="210" t="s">
        <v>42</v>
      </c>
      <c r="I68" s="210" t="s">
        <v>42</v>
      </c>
      <c r="J68" s="210" t="s">
        <v>42</v>
      </c>
      <c r="K68" s="210">
        <v>0</v>
      </c>
      <c r="L68" s="212">
        <f>398.35</f>
        <v>398.35</v>
      </c>
      <c r="M68" s="130">
        <f>L68+K68</f>
        <v>398.35</v>
      </c>
      <c r="N68" s="213">
        <v>0</v>
      </c>
      <c r="O68" s="213">
        <v>0</v>
      </c>
      <c r="P68" s="213">
        <v>0</v>
      </c>
      <c r="Q68" s="213">
        <v>0</v>
      </c>
      <c r="R68" s="213">
        <v>0</v>
      </c>
      <c r="S68" s="213">
        <v>0</v>
      </c>
      <c r="T68" s="213">
        <v>0</v>
      </c>
    </row>
    <row r="69" spans="1:23" ht="31.5" customHeight="1" thickBot="1" x14ac:dyDescent="0.3">
      <c r="A69" s="128" t="s">
        <v>406</v>
      </c>
      <c r="B69" s="167" t="s">
        <v>178</v>
      </c>
      <c r="C69" s="29" t="s">
        <v>474</v>
      </c>
      <c r="D69" s="176">
        <f>M69</f>
        <v>3803.5540000000001</v>
      </c>
      <c r="E69" s="130" t="s">
        <v>42</v>
      </c>
      <c r="F69" s="130" t="s">
        <v>42</v>
      </c>
      <c r="G69" s="130" t="s">
        <v>42</v>
      </c>
      <c r="H69" s="130" t="s">
        <v>42</v>
      </c>
      <c r="I69" s="130" t="s">
        <v>42</v>
      </c>
      <c r="J69" s="130" t="s">
        <v>42</v>
      </c>
      <c r="K69" s="130">
        <v>0</v>
      </c>
      <c r="L69" s="36">
        <v>3803.5540000000001</v>
      </c>
      <c r="M69" s="130">
        <f t="shared" ref="M69:M71" si="70">L69+K69</f>
        <v>3803.5540000000001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</row>
    <row r="70" spans="1:23" ht="33" customHeight="1" thickBot="1" x14ac:dyDescent="0.3">
      <c r="A70" s="128" t="s">
        <v>459</v>
      </c>
      <c r="B70" s="167" t="s">
        <v>179</v>
      </c>
      <c r="C70" s="29" t="s">
        <v>471</v>
      </c>
      <c r="D70" s="176">
        <f>M70</f>
        <v>4744.7920000000004</v>
      </c>
      <c r="E70" s="130" t="s">
        <v>42</v>
      </c>
      <c r="F70" s="130" t="s">
        <v>42</v>
      </c>
      <c r="G70" s="130" t="s">
        <v>42</v>
      </c>
      <c r="H70" s="130" t="s">
        <v>42</v>
      </c>
      <c r="I70" s="130" t="s">
        <v>42</v>
      </c>
      <c r="J70" s="130" t="s">
        <v>42</v>
      </c>
      <c r="K70" s="130">
        <v>0</v>
      </c>
      <c r="L70" s="36">
        <v>4744.7920000000004</v>
      </c>
      <c r="M70" s="130">
        <f>L70+K70</f>
        <v>4744.7920000000004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</row>
    <row r="71" spans="1:23" ht="61.5" customHeight="1" thickBot="1" x14ac:dyDescent="0.3">
      <c r="A71" s="128" t="s">
        <v>464</v>
      </c>
      <c r="B71" s="136" t="s">
        <v>462</v>
      </c>
      <c r="C71" s="222" t="s">
        <v>460</v>
      </c>
      <c r="D71" s="176">
        <f>M71</f>
        <v>1240.896</v>
      </c>
      <c r="E71" s="130" t="s">
        <v>42</v>
      </c>
      <c r="F71" s="130" t="s">
        <v>42</v>
      </c>
      <c r="G71" s="130" t="s">
        <v>42</v>
      </c>
      <c r="H71" s="130" t="s">
        <v>42</v>
      </c>
      <c r="I71" s="130" t="s">
        <v>42</v>
      </c>
      <c r="J71" s="130" t="s">
        <v>42</v>
      </c>
      <c r="K71" s="130">
        <v>0</v>
      </c>
      <c r="L71" s="223">
        <v>1240.896</v>
      </c>
      <c r="M71" s="130">
        <f t="shared" si="70"/>
        <v>1240.896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</row>
    <row r="72" spans="1:23" ht="21" thickBot="1" x14ac:dyDescent="0.3">
      <c r="A72" s="307" t="s">
        <v>78</v>
      </c>
      <c r="B72" s="308"/>
      <c r="C72" s="309"/>
      <c r="D72" s="159">
        <f>SUM(D68:D71)</f>
        <v>10187.592000000001</v>
      </c>
      <c r="E72" s="69" t="s">
        <v>42</v>
      </c>
      <c r="F72" s="69" t="s">
        <v>42</v>
      </c>
      <c r="G72" s="159">
        <f t="shared" ref="G72:T72" si="71">SUM(G68:G71)</f>
        <v>0</v>
      </c>
      <c r="H72" s="159">
        <f t="shared" si="71"/>
        <v>0</v>
      </c>
      <c r="I72" s="159">
        <f t="shared" si="71"/>
        <v>0</v>
      </c>
      <c r="J72" s="159">
        <f t="shared" si="71"/>
        <v>0</v>
      </c>
      <c r="K72" s="159">
        <f t="shared" si="71"/>
        <v>0</v>
      </c>
      <c r="L72" s="159">
        <f t="shared" si="71"/>
        <v>10187.592000000001</v>
      </c>
      <c r="M72" s="159">
        <f t="shared" si="71"/>
        <v>10187.592000000001</v>
      </c>
      <c r="N72" s="159">
        <f t="shared" si="71"/>
        <v>0</v>
      </c>
      <c r="O72" s="159">
        <f t="shared" si="71"/>
        <v>0</v>
      </c>
      <c r="P72" s="159">
        <f t="shared" si="71"/>
        <v>0</v>
      </c>
      <c r="Q72" s="159">
        <f t="shared" si="71"/>
        <v>0</v>
      </c>
      <c r="R72" s="159">
        <f t="shared" si="71"/>
        <v>0</v>
      </c>
      <c r="S72" s="159">
        <f t="shared" si="71"/>
        <v>0</v>
      </c>
      <c r="T72" s="159">
        <f t="shared" si="71"/>
        <v>0</v>
      </c>
    </row>
    <row r="73" spans="1:23" ht="21" thickBot="1" x14ac:dyDescent="0.3">
      <c r="A73" s="293" t="s">
        <v>79</v>
      </c>
      <c r="B73" s="294"/>
      <c r="C73" s="295"/>
      <c r="D73" s="159">
        <f>D72+D65</f>
        <v>22955.668600000001</v>
      </c>
      <c r="E73" s="69" t="s">
        <v>42</v>
      </c>
      <c r="F73" s="69" t="s">
        <v>42</v>
      </c>
      <c r="G73" s="31">
        <v>0</v>
      </c>
      <c r="H73" s="31">
        <v>0</v>
      </c>
      <c r="I73" s="31">
        <v>0</v>
      </c>
      <c r="J73" s="31">
        <v>0</v>
      </c>
      <c r="K73" s="32">
        <f>K72+K65</f>
        <v>0</v>
      </c>
      <c r="L73" s="32">
        <f>L72+L65</f>
        <v>22955.668600000001</v>
      </c>
      <c r="M73" s="32">
        <f>M72+M65</f>
        <v>22955.668600000001</v>
      </c>
      <c r="N73" s="32">
        <f>N72+N65</f>
        <v>0</v>
      </c>
      <c r="O73" s="32">
        <f>O72+O65</f>
        <v>0</v>
      </c>
      <c r="P73" s="32">
        <f>(P72+P65)/6</f>
        <v>39.54</v>
      </c>
      <c r="Q73" s="32">
        <f t="shared" ref="Q73:W73" si="72">Q72+Q65</f>
        <v>0</v>
      </c>
      <c r="R73" s="32">
        <f t="shared" si="72"/>
        <v>32.799999999999997</v>
      </c>
      <c r="S73" s="32">
        <f t="shared" si="72"/>
        <v>0</v>
      </c>
      <c r="T73" s="32">
        <f t="shared" si="72"/>
        <v>1241.57</v>
      </c>
      <c r="U73" s="32">
        <f t="shared" si="72"/>
        <v>0</v>
      </c>
      <c r="V73" s="32">
        <f t="shared" si="72"/>
        <v>0</v>
      </c>
      <c r="W73" s="32">
        <f t="shared" si="72"/>
        <v>0</v>
      </c>
    </row>
    <row r="74" spans="1:23" ht="15.75" thickBot="1" x14ac:dyDescent="0.3">
      <c r="A74" s="5" t="s">
        <v>80</v>
      </c>
      <c r="B74" s="293" t="s">
        <v>52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5"/>
      <c r="V74" s="126"/>
    </row>
    <row r="75" spans="1:23" ht="15.75" thickBot="1" x14ac:dyDescent="0.3">
      <c r="A75" s="5" t="s">
        <v>81</v>
      </c>
      <c r="B75" s="307" t="s">
        <v>41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9"/>
    </row>
    <row r="76" spans="1:23" ht="19.5" thickBot="1" x14ac:dyDescent="0.3">
      <c r="A76" s="5"/>
      <c r="B76" s="6"/>
      <c r="C76" s="6"/>
      <c r="D76" s="26">
        <v>0</v>
      </c>
      <c r="E76" s="33" t="s">
        <v>42</v>
      </c>
      <c r="F76" s="33" t="s">
        <v>42</v>
      </c>
      <c r="G76" s="33" t="s">
        <v>42</v>
      </c>
      <c r="H76" s="33" t="s">
        <v>42</v>
      </c>
      <c r="I76" s="33" t="s">
        <v>42</v>
      </c>
      <c r="J76" s="33" t="s">
        <v>42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</row>
    <row r="77" spans="1:23" ht="19.5" thickBot="1" x14ac:dyDescent="0.3">
      <c r="A77" s="307" t="s">
        <v>82</v>
      </c>
      <c r="B77" s="308"/>
      <c r="C77" s="309"/>
      <c r="D77" s="31">
        <f>SUM(D76)</f>
        <v>0</v>
      </c>
      <c r="E77" s="6" t="s">
        <v>42</v>
      </c>
      <c r="F77" s="6" t="s">
        <v>42</v>
      </c>
      <c r="G77" s="31">
        <v>0</v>
      </c>
      <c r="H77" s="31">
        <v>0</v>
      </c>
      <c r="I77" s="31">
        <v>0</v>
      </c>
      <c r="J77" s="31">
        <v>0</v>
      </c>
      <c r="K77" s="31">
        <f t="shared" ref="K77" si="73">SUM(K76)</f>
        <v>0</v>
      </c>
      <c r="L77" s="31">
        <f t="shared" ref="L77" si="74">SUM(L76)</f>
        <v>0</v>
      </c>
      <c r="M77" s="31">
        <f t="shared" ref="M77" si="75">SUM(M76)</f>
        <v>0</v>
      </c>
      <c r="N77" s="31">
        <f t="shared" ref="N77" si="76">SUM(N76)</f>
        <v>0</v>
      </c>
      <c r="O77" s="31">
        <f t="shared" ref="O77" si="77">SUM(O76)</f>
        <v>0</v>
      </c>
      <c r="P77" s="31">
        <f t="shared" ref="P77" si="78">SUM(P76)</f>
        <v>0</v>
      </c>
      <c r="Q77" s="31">
        <f t="shared" ref="Q77" si="79">SUM(Q76)</f>
        <v>0</v>
      </c>
      <c r="R77" s="31">
        <f t="shared" ref="R77" si="80">SUM(R76)</f>
        <v>0</v>
      </c>
      <c r="S77" s="31">
        <f t="shared" ref="S77" si="81">SUM(S76)</f>
        <v>0</v>
      </c>
      <c r="T77" s="31">
        <f t="shared" ref="T77" si="82">SUM(T76)</f>
        <v>0</v>
      </c>
    </row>
    <row r="78" spans="1:23" ht="15.75" thickBot="1" x14ac:dyDescent="0.3">
      <c r="A78" s="5" t="s">
        <v>83</v>
      </c>
      <c r="B78" s="307" t="s">
        <v>45</v>
      </c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9"/>
    </row>
    <row r="79" spans="1:23" ht="19.5" thickBot="1" x14ac:dyDescent="0.3">
      <c r="A79" s="5"/>
      <c r="B79" s="6"/>
      <c r="C79" s="6"/>
      <c r="D79" s="26">
        <v>0</v>
      </c>
      <c r="E79" s="33" t="s">
        <v>42</v>
      </c>
      <c r="F79" s="33" t="s">
        <v>42</v>
      </c>
      <c r="G79" s="33" t="s">
        <v>42</v>
      </c>
      <c r="H79" s="33" t="s">
        <v>42</v>
      </c>
      <c r="I79" s="33" t="s">
        <v>42</v>
      </c>
      <c r="J79" s="33" t="s">
        <v>42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</row>
    <row r="80" spans="1:23" ht="19.5" thickBot="1" x14ac:dyDescent="0.3">
      <c r="A80" s="307" t="s">
        <v>84</v>
      </c>
      <c r="B80" s="308"/>
      <c r="C80" s="309"/>
      <c r="D80" s="31">
        <f>SUM(D79)</f>
        <v>0</v>
      </c>
      <c r="E80" s="6" t="s">
        <v>42</v>
      </c>
      <c r="F80" s="6" t="s">
        <v>42</v>
      </c>
      <c r="G80" s="31">
        <v>0</v>
      </c>
      <c r="H80" s="31">
        <v>0</v>
      </c>
      <c r="I80" s="31">
        <v>0</v>
      </c>
      <c r="J80" s="31">
        <v>0</v>
      </c>
      <c r="K80" s="31">
        <f t="shared" ref="K80" si="83">SUM(K79)</f>
        <v>0</v>
      </c>
      <c r="L80" s="31">
        <f t="shared" ref="L80" si="84">SUM(L79)</f>
        <v>0</v>
      </c>
      <c r="M80" s="31">
        <f t="shared" ref="M80" si="85">SUM(M79)</f>
        <v>0</v>
      </c>
      <c r="N80" s="31">
        <f t="shared" ref="N80" si="86">SUM(N79)</f>
        <v>0</v>
      </c>
      <c r="O80" s="31">
        <f t="shared" ref="O80" si="87">SUM(O79)</f>
        <v>0</v>
      </c>
      <c r="P80" s="31">
        <f t="shared" ref="P80" si="88">SUM(P79)</f>
        <v>0</v>
      </c>
      <c r="Q80" s="31">
        <f t="shared" ref="Q80" si="89">SUM(Q79)</f>
        <v>0</v>
      </c>
      <c r="R80" s="31">
        <f t="shared" ref="R80" si="90">SUM(R79)</f>
        <v>0</v>
      </c>
      <c r="S80" s="31">
        <f t="shared" ref="S80" si="91">SUM(S79)</f>
        <v>0</v>
      </c>
      <c r="T80" s="31">
        <f t="shared" ref="T80" si="92">SUM(T79)</f>
        <v>0</v>
      </c>
    </row>
    <row r="81" spans="1:22" ht="15.75" thickBot="1" x14ac:dyDescent="0.3">
      <c r="A81" s="5" t="s">
        <v>85</v>
      </c>
      <c r="B81" s="307" t="s">
        <v>58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9"/>
    </row>
    <row r="82" spans="1:22" ht="19.5" thickBot="1" x14ac:dyDescent="0.3">
      <c r="A82" s="5"/>
      <c r="B82" s="6"/>
      <c r="C82" s="6"/>
      <c r="D82" s="26">
        <v>0</v>
      </c>
      <c r="E82" s="33" t="s">
        <v>42</v>
      </c>
      <c r="F82" s="33" t="s">
        <v>42</v>
      </c>
      <c r="G82" s="33" t="s">
        <v>42</v>
      </c>
      <c r="H82" s="33" t="s">
        <v>42</v>
      </c>
      <c r="I82" s="33" t="s">
        <v>42</v>
      </c>
      <c r="J82" s="33" t="s">
        <v>42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</row>
    <row r="83" spans="1:22" ht="19.5" thickBot="1" x14ac:dyDescent="0.3">
      <c r="A83" s="307" t="s">
        <v>86</v>
      </c>
      <c r="B83" s="308"/>
      <c r="C83" s="309"/>
      <c r="D83" s="31">
        <f>SUM(D82)</f>
        <v>0</v>
      </c>
      <c r="E83" s="6" t="s">
        <v>42</v>
      </c>
      <c r="F83" s="6" t="s">
        <v>42</v>
      </c>
      <c r="G83" s="31">
        <v>0</v>
      </c>
      <c r="H83" s="31">
        <v>0</v>
      </c>
      <c r="I83" s="31">
        <v>0</v>
      </c>
      <c r="J83" s="31">
        <v>0</v>
      </c>
      <c r="K83" s="31">
        <f t="shared" ref="K83" si="93">SUM(K82)</f>
        <v>0</v>
      </c>
      <c r="L83" s="31">
        <f t="shared" ref="L83" si="94">SUM(L82)</f>
        <v>0</v>
      </c>
      <c r="M83" s="31">
        <f t="shared" ref="M83" si="95">SUM(M82)</f>
        <v>0</v>
      </c>
      <c r="N83" s="31">
        <f t="shared" ref="N83" si="96">SUM(N82)</f>
        <v>0</v>
      </c>
      <c r="O83" s="31">
        <f t="shared" ref="O83" si="97">SUM(O82)</f>
        <v>0</v>
      </c>
      <c r="P83" s="31">
        <f t="shared" ref="P83" si="98">SUM(P82)</f>
        <v>0</v>
      </c>
      <c r="Q83" s="31">
        <f t="shared" ref="Q83" si="99">SUM(Q82)</f>
        <v>0</v>
      </c>
      <c r="R83" s="31">
        <f t="shared" ref="R83" si="100">SUM(R82)</f>
        <v>0</v>
      </c>
      <c r="S83" s="31">
        <f t="shared" ref="S83" si="101">SUM(S82)</f>
        <v>0</v>
      </c>
      <c r="T83" s="31">
        <f t="shared" ref="T83" si="102">SUM(T82)</f>
        <v>0</v>
      </c>
    </row>
    <row r="84" spans="1:22" ht="15.75" thickBot="1" x14ac:dyDescent="0.3">
      <c r="A84" s="5" t="s">
        <v>87</v>
      </c>
      <c r="B84" s="307" t="s">
        <v>61</v>
      </c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9"/>
    </row>
    <row r="85" spans="1:22" ht="59.25" customHeight="1" thickBot="1" x14ac:dyDescent="0.3">
      <c r="A85" s="135" t="s">
        <v>423</v>
      </c>
      <c r="B85" s="142" t="s">
        <v>443</v>
      </c>
      <c r="C85" s="29" t="s">
        <v>461</v>
      </c>
      <c r="D85" s="176">
        <f>M85</f>
        <v>11512.516670000001</v>
      </c>
      <c r="E85" s="93" t="s">
        <v>42</v>
      </c>
      <c r="F85" s="93" t="s">
        <v>42</v>
      </c>
      <c r="G85" s="93" t="s">
        <v>42</v>
      </c>
      <c r="H85" s="93" t="s">
        <v>42</v>
      </c>
      <c r="I85" s="93" t="s">
        <v>42</v>
      </c>
      <c r="J85" s="93" t="s">
        <v>42</v>
      </c>
      <c r="K85" s="224">
        <f>((3250+80.66667+293.33333+44.55+26.76667+150)+ 7667.2)</f>
        <v>11512.516670000001</v>
      </c>
      <c r="L85" s="35">
        <v>0</v>
      </c>
      <c r="M85" s="35">
        <f>K85+L85</f>
        <v>11512.516670000001</v>
      </c>
      <c r="N85" s="35">
        <v>0</v>
      </c>
      <c r="O85" s="35">
        <v>0</v>
      </c>
      <c r="P85" s="35">
        <v>63.72</v>
      </c>
      <c r="Q85" s="35">
        <v>0</v>
      </c>
      <c r="R85" s="35">
        <v>0</v>
      </c>
      <c r="S85" s="35">
        <v>0</v>
      </c>
      <c r="T85" s="35">
        <v>2166.3200000000002</v>
      </c>
    </row>
    <row r="86" spans="1:22" ht="19.5" thickBot="1" x14ac:dyDescent="0.3">
      <c r="A86" s="307" t="s">
        <v>88</v>
      </c>
      <c r="B86" s="308"/>
      <c r="C86" s="309"/>
      <c r="D86" s="32">
        <f>SUM(D85)</f>
        <v>11512.516670000001</v>
      </c>
      <c r="E86" s="94" t="s">
        <v>42</v>
      </c>
      <c r="F86" s="94" t="s">
        <v>42</v>
      </c>
      <c r="G86" s="32">
        <v>0</v>
      </c>
      <c r="H86" s="32">
        <v>0</v>
      </c>
      <c r="I86" s="32">
        <v>0</v>
      </c>
      <c r="J86" s="32">
        <v>0</v>
      </c>
      <c r="K86" s="32">
        <f t="shared" ref="K86" si="103">SUM(K85)</f>
        <v>11512.516670000001</v>
      </c>
      <c r="L86" s="32">
        <f t="shared" ref="L86" si="104">SUM(L85)</f>
        <v>0</v>
      </c>
      <c r="M86" s="32">
        <f t="shared" ref="M86" si="105">SUM(M85)</f>
        <v>11512.516670000001</v>
      </c>
      <c r="N86" s="32">
        <f t="shared" ref="N86" si="106">SUM(N85)</f>
        <v>0</v>
      </c>
      <c r="O86" s="32">
        <f t="shared" ref="O86" si="107">SUM(O85)</f>
        <v>0</v>
      </c>
      <c r="P86" s="32">
        <f t="shared" ref="P86" si="108">SUM(P85)</f>
        <v>63.72</v>
      </c>
      <c r="Q86" s="32">
        <f t="shared" ref="Q86" si="109">SUM(Q85)</f>
        <v>0</v>
      </c>
      <c r="R86" s="32">
        <f t="shared" ref="R86" si="110">SUM(R85)</f>
        <v>0</v>
      </c>
      <c r="S86" s="32">
        <f t="shared" ref="S86" si="111">SUM(S85)</f>
        <v>0</v>
      </c>
      <c r="T86" s="32">
        <f t="shared" ref="T86" si="112">SUM(T85)</f>
        <v>2166.3200000000002</v>
      </c>
    </row>
    <row r="87" spans="1:22" ht="15.75" thickBot="1" x14ac:dyDescent="0.3">
      <c r="A87" s="5" t="s">
        <v>89</v>
      </c>
      <c r="B87" s="307" t="s">
        <v>48</v>
      </c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9"/>
    </row>
    <row r="88" spans="1:22" ht="19.5" thickBot="1" x14ac:dyDescent="0.3">
      <c r="A88" s="15"/>
      <c r="B88" s="68"/>
      <c r="C88" s="68"/>
      <c r="D88" s="26">
        <v>0</v>
      </c>
      <c r="E88" s="67" t="s">
        <v>42</v>
      </c>
      <c r="F88" s="67" t="s">
        <v>42</v>
      </c>
      <c r="G88" s="67" t="s">
        <v>42</v>
      </c>
      <c r="H88" s="67" t="s">
        <v>42</v>
      </c>
      <c r="I88" s="67" t="s">
        <v>42</v>
      </c>
      <c r="J88" s="67" t="s">
        <v>42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</row>
    <row r="89" spans="1:22" ht="19.5" thickBot="1" x14ac:dyDescent="0.3">
      <c r="A89" s="307" t="s">
        <v>90</v>
      </c>
      <c r="B89" s="308"/>
      <c r="C89" s="309"/>
      <c r="D89" s="31">
        <f>SUM(D88)</f>
        <v>0</v>
      </c>
      <c r="E89" s="6" t="s">
        <v>42</v>
      </c>
      <c r="F89" s="6" t="s">
        <v>42</v>
      </c>
      <c r="G89" s="31">
        <v>0</v>
      </c>
      <c r="H89" s="31">
        <v>0</v>
      </c>
      <c r="I89" s="31">
        <v>0</v>
      </c>
      <c r="J89" s="31">
        <v>0</v>
      </c>
      <c r="K89" s="31">
        <f t="shared" ref="K89:T89" si="113">SUM(K88)</f>
        <v>0</v>
      </c>
      <c r="L89" s="31">
        <f t="shared" si="113"/>
        <v>0</v>
      </c>
      <c r="M89" s="31">
        <f t="shared" si="113"/>
        <v>0</v>
      </c>
      <c r="N89" s="31">
        <f t="shared" si="113"/>
        <v>0</v>
      </c>
      <c r="O89" s="31">
        <f t="shared" si="113"/>
        <v>0</v>
      </c>
      <c r="P89" s="31">
        <f t="shared" si="113"/>
        <v>0</v>
      </c>
      <c r="Q89" s="31">
        <f t="shared" si="113"/>
        <v>0</v>
      </c>
      <c r="R89" s="31">
        <f t="shared" si="113"/>
        <v>0</v>
      </c>
      <c r="S89" s="31">
        <f t="shared" si="113"/>
        <v>0</v>
      </c>
      <c r="T89" s="31">
        <f t="shared" si="113"/>
        <v>0</v>
      </c>
    </row>
    <row r="90" spans="1:22" ht="19.5" thickBot="1" x14ac:dyDescent="0.3">
      <c r="A90" s="307" t="s">
        <v>91</v>
      </c>
      <c r="B90" s="308"/>
      <c r="C90" s="309"/>
      <c r="D90" s="32">
        <f>D89+D86+D83+D80+D77</f>
        <v>11512.516670000001</v>
      </c>
      <c r="E90" s="6" t="s">
        <v>42</v>
      </c>
      <c r="F90" s="6" t="s">
        <v>42</v>
      </c>
      <c r="G90" s="26">
        <f>SUM(G89)</f>
        <v>0</v>
      </c>
      <c r="H90" s="26">
        <f t="shared" ref="H90:J91" si="114">SUM(H89)</f>
        <v>0</v>
      </c>
      <c r="I90" s="26">
        <f t="shared" si="114"/>
        <v>0</v>
      </c>
      <c r="J90" s="26">
        <f t="shared" si="114"/>
        <v>0</v>
      </c>
      <c r="K90" s="32">
        <f t="shared" ref="K90:T90" si="115">K89+K86+K83+K80+K77</f>
        <v>11512.516670000001</v>
      </c>
      <c r="L90" s="32">
        <f t="shared" si="115"/>
        <v>0</v>
      </c>
      <c r="M90" s="32">
        <f t="shared" si="115"/>
        <v>11512.516670000001</v>
      </c>
      <c r="N90" s="32">
        <f t="shared" si="115"/>
        <v>0</v>
      </c>
      <c r="O90" s="32">
        <f t="shared" si="115"/>
        <v>0</v>
      </c>
      <c r="P90" s="32">
        <f t="shared" si="115"/>
        <v>63.72</v>
      </c>
      <c r="Q90" s="32">
        <f t="shared" si="115"/>
        <v>0</v>
      </c>
      <c r="R90" s="32">
        <f t="shared" si="115"/>
        <v>0</v>
      </c>
      <c r="S90" s="32">
        <f t="shared" si="115"/>
        <v>0</v>
      </c>
      <c r="T90" s="32">
        <f t="shared" si="115"/>
        <v>2166.3200000000002</v>
      </c>
    </row>
    <row r="91" spans="1:22" ht="21" thickBot="1" x14ac:dyDescent="0.3">
      <c r="A91" s="313" t="s">
        <v>92</v>
      </c>
      <c r="B91" s="314"/>
      <c r="C91" s="315"/>
      <c r="D91" s="186">
        <f>D90+D73</f>
        <v>34468.185270000002</v>
      </c>
      <c r="E91" s="184" t="s">
        <v>42</v>
      </c>
      <c r="F91" s="184" t="s">
        <v>42</v>
      </c>
      <c r="G91" s="185">
        <f>SUM(G90)</f>
        <v>0</v>
      </c>
      <c r="H91" s="185">
        <f t="shared" si="114"/>
        <v>0</v>
      </c>
      <c r="I91" s="185">
        <f t="shared" si="114"/>
        <v>0</v>
      </c>
      <c r="J91" s="185">
        <f t="shared" si="114"/>
        <v>0</v>
      </c>
      <c r="K91" s="186">
        <f t="shared" ref="K91:T91" si="116">K90+K73</f>
        <v>11512.516670000001</v>
      </c>
      <c r="L91" s="186">
        <f t="shared" si="116"/>
        <v>22955.668600000001</v>
      </c>
      <c r="M91" s="186">
        <f t="shared" si="116"/>
        <v>34468.185270000002</v>
      </c>
      <c r="N91" s="186">
        <f t="shared" si="116"/>
        <v>0</v>
      </c>
      <c r="O91" s="186">
        <f t="shared" si="116"/>
        <v>0</v>
      </c>
      <c r="P91" s="186">
        <f t="shared" si="116"/>
        <v>103.25999999999999</v>
      </c>
      <c r="Q91" s="186">
        <f t="shared" si="116"/>
        <v>0</v>
      </c>
      <c r="R91" s="186">
        <f t="shared" si="116"/>
        <v>32.799999999999997</v>
      </c>
      <c r="S91" s="186">
        <f t="shared" si="116"/>
        <v>0</v>
      </c>
      <c r="T91" s="186">
        <f t="shared" si="116"/>
        <v>3407.8900000000003</v>
      </c>
      <c r="V91" s="134">
        <f>V73-D91</f>
        <v>-34468.185270000002</v>
      </c>
    </row>
    <row r="92" spans="1:22" ht="15.75" thickBot="1" x14ac:dyDescent="0.3">
      <c r="A92" s="190" t="s">
        <v>93</v>
      </c>
      <c r="B92" s="310" t="s">
        <v>94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2"/>
    </row>
    <row r="93" spans="1:22" ht="15.75" thickBot="1" x14ac:dyDescent="0.3">
      <c r="A93" s="5" t="s">
        <v>95</v>
      </c>
      <c r="B93" s="293" t="s">
        <v>96</v>
      </c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5"/>
    </row>
    <row r="94" spans="1:22" ht="15.75" thickBot="1" x14ac:dyDescent="0.3">
      <c r="A94" s="5" t="s">
        <v>97</v>
      </c>
      <c r="B94" s="307" t="s">
        <v>41</v>
      </c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9"/>
    </row>
    <row r="95" spans="1:22" ht="19.5" thickBot="1" x14ac:dyDescent="0.3">
      <c r="A95" s="5"/>
      <c r="B95" s="6"/>
      <c r="C95" s="6"/>
      <c r="D95" s="26">
        <v>0</v>
      </c>
      <c r="E95" s="6" t="s">
        <v>42</v>
      </c>
      <c r="F95" s="6" t="s">
        <v>42</v>
      </c>
      <c r="G95" s="6" t="s">
        <v>42</v>
      </c>
      <c r="H95" s="6" t="s">
        <v>42</v>
      </c>
      <c r="I95" s="6" t="s">
        <v>42</v>
      </c>
      <c r="J95" s="6" t="s">
        <v>42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</row>
    <row r="96" spans="1:22" ht="19.5" customHeight="1" thickBot="1" x14ac:dyDescent="0.3">
      <c r="A96" s="307" t="s">
        <v>98</v>
      </c>
      <c r="B96" s="308"/>
      <c r="C96" s="309"/>
      <c r="D96" s="31">
        <f>SUM(D95)</f>
        <v>0</v>
      </c>
      <c r="E96" s="6" t="s">
        <v>42</v>
      </c>
      <c r="F96" s="6" t="s">
        <v>42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f t="shared" ref="L96:T96" si="117">SUM(L95)</f>
        <v>0</v>
      </c>
      <c r="M96" s="31">
        <f t="shared" si="117"/>
        <v>0</v>
      </c>
      <c r="N96" s="31">
        <f t="shared" si="117"/>
        <v>0</v>
      </c>
      <c r="O96" s="31">
        <f t="shared" si="117"/>
        <v>0</v>
      </c>
      <c r="P96" s="31">
        <f t="shared" si="117"/>
        <v>0</v>
      </c>
      <c r="Q96" s="31">
        <f t="shared" si="117"/>
        <v>0</v>
      </c>
      <c r="R96" s="31">
        <f t="shared" si="117"/>
        <v>0</v>
      </c>
      <c r="S96" s="31">
        <f t="shared" si="117"/>
        <v>0</v>
      </c>
      <c r="T96" s="31">
        <f t="shared" si="117"/>
        <v>0</v>
      </c>
    </row>
    <row r="97" spans="1:20" ht="15.75" customHeight="1" thickBot="1" x14ac:dyDescent="0.3">
      <c r="A97" s="15" t="s">
        <v>99</v>
      </c>
      <c r="B97" s="307" t="s">
        <v>45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16"/>
      <c r="M97" s="308"/>
      <c r="N97" s="308"/>
      <c r="O97" s="308"/>
      <c r="P97" s="308"/>
      <c r="Q97" s="308"/>
      <c r="R97" s="308"/>
      <c r="S97" s="308"/>
      <c r="T97" s="309"/>
    </row>
    <row r="98" spans="1:20" ht="16.5" customHeight="1" thickBot="1" x14ac:dyDescent="0.3">
      <c r="A98" s="128" t="s">
        <v>404</v>
      </c>
      <c r="B98" s="143"/>
      <c r="C98" s="29"/>
      <c r="D98" s="130">
        <v>0</v>
      </c>
      <c r="E98" s="131" t="s">
        <v>42</v>
      </c>
      <c r="F98" s="131" t="s">
        <v>42</v>
      </c>
      <c r="G98" s="131" t="s">
        <v>42</v>
      </c>
      <c r="H98" s="131" t="s">
        <v>42</v>
      </c>
      <c r="I98" s="131" t="s">
        <v>42</v>
      </c>
      <c r="J98" s="131" t="s">
        <v>42</v>
      </c>
      <c r="K98" s="144">
        <v>0</v>
      </c>
      <c r="L98" s="145">
        <v>0</v>
      </c>
      <c r="M98" s="130">
        <f>K98+L98</f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</row>
    <row r="99" spans="1:20" ht="17.25" customHeight="1" thickBot="1" x14ac:dyDescent="0.3">
      <c r="A99" s="307" t="s">
        <v>100</v>
      </c>
      <c r="B99" s="308"/>
      <c r="C99" s="309"/>
      <c r="D99" s="32">
        <f>SUM(D98)</f>
        <v>0</v>
      </c>
      <c r="E99" s="94" t="s">
        <v>42</v>
      </c>
      <c r="F99" s="94" t="s">
        <v>42</v>
      </c>
      <c r="G99" s="32">
        <f t="shared" ref="G99:T99" si="118">SUM(G98)</f>
        <v>0</v>
      </c>
      <c r="H99" s="32">
        <f t="shared" si="118"/>
        <v>0</v>
      </c>
      <c r="I99" s="32">
        <f t="shared" si="118"/>
        <v>0</v>
      </c>
      <c r="J99" s="32">
        <f t="shared" si="118"/>
        <v>0</v>
      </c>
      <c r="K99" s="32">
        <f t="shared" si="118"/>
        <v>0</v>
      </c>
      <c r="L99" s="32">
        <f t="shared" si="118"/>
        <v>0</v>
      </c>
      <c r="M99" s="32">
        <f t="shared" si="118"/>
        <v>0</v>
      </c>
      <c r="N99" s="31">
        <f t="shared" si="118"/>
        <v>0</v>
      </c>
      <c r="O99" s="31">
        <f t="shared" si="118"/>
        <v>0</v>
      </c>
      <c r="P99" s="31">
        <f t="shared" si="118"/>
        <v>0</v>
      </c>
      <c r="Q99" s="31">
        <f t="shared" si="118"/>
        <v>0</v>
      </c>
      <c r="R99" s="31">
        <f t="shared" si="118"/>
        <v>0</v>
      </c>
      <c r="S99" s="31">
        <f t="shared" si="118"/>
        <v>0</v>
      </c>
      <c r="T99" s="31">
        <f t="shared" si="118"/>
        <v>0</v>
      </c>
    </row>
    <row r="100" spans="1:20" ht="15.75" thickBot="1" x14ac:dyDescent="0.3">
      <c r="A100" s="5" t="s">
        <v>101</v>
      </c>
      <c r="B100" s="307" t="s">
        <v>48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9"/>
    </row>
    <row r="101" spans="1:20" ht="16.5" customHeight="1" thickBot="1" x14ac:dyDescent="0.3">
      <c r="A101" s="5"/>
      <c r="B101" s="6"/>
      <c r="C101" s="6"/>
      <c r="D101" s="26">
        <v>0</v>
      </c>
      <c r="E101" s="6" t="s">
        <v>42</v>
      </c>
      <c r="F101" s="6" t="s">
        <v>42</v>
      </c>
      <c r="G101" s="6" t="s">
        <v>42</v>
      </c>
      <c r="H101" s="6" t="s">
        <v>42</v>
      </c>
      <c r="I101" s="6" t="s">
        <v>42</v>
      </c>
      <c r="J101" s="6" t="s">
        <v>42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</row>
    <row r="102" spans="1:20" ht="19.5" thickBot="1" x14ac:dyDescent="0.3">
      <c r="A102" s="307" t="s">
        <v>102</v>
      </c>
      <c r="B102" s="308"/>
      <c r="C102" s="309"/>
      <c r="D102" s="31">
        <f>SUM(D101)</f>
        <v>0</v>
      </c>
      <c r="E102" s="6" t="s">
        <v>42</v>
      </c>
      <c r="F102" s="6" t="s">
        <v>42</v>
      </c>
      <c r="G102" s="31">
        <f t="shared" ref="G102:J102" si="119">SUM(G101)</f>
        <v>0</v>
      </c>
      <c r="H102" s="31">
        <f t="shared" si="119"/>
        <v>0</v>
      </c>
      <c r="I102" s="31">
        <f t="shared" si="119"/>
        <v>0</v>
      </c>
      <c r="J102" s="31">
        <f t="shared" si="119"/>
        <v>0</v>
      </c>
      <c r="K102" s="31">
        <f t="shared" ref="K102:T102" si="120">SUM(K101)</f>
        <v>0</v>
      </c>
      <c r="L102" s="31">
        <f t="shared" si="120"/>
        <v>0</v>
      </c>
      <c r="M102" s="31">
        <f t="shared" si="120"/>
        <v>0</v>
      </c>
      <c r="N102" s="31">
        <f t="shared" si="120"/>
        <v>0</v>
      </c>
      <c r="O102" s="31">
        <f t="shared" si="120"/>
        <v>0</v>
      </c>
      <c r="P102" s="31">
        <f t="shared" si="120"/>
        <v>0</v>
      </c>
      <c r="Q102" s="31">
        <f t="shared" si="120"/>
        <v>0</v>
      </c>
      <c r="R102" s="31">
        <f t="shared" si="120"/>
        <v>0</v>
      </c>
      <c r="S102" s="31">
        <f t="shared" si="120"/>
        <v>0</v>
      </c>
      <c r="T102" s="31">
        <f t="shared" si="120"/>
        <v>0</v>
      </c>
    </row>
    <row r="103" spans="1:20" ht="18.75" customHeight="1" thickBot="1" x14ac:dyDescent="0.3">
      <c r="A103" s="307" t="s">
        <v>103</v>
      </c>
      <c r="B103" s="308"/>
      <c r="C103" s="309"/>
      <c r="D103" s="32">
        <f>D102+D99+D96</f>
        <v>0</v>
      </c>
      <c r="E103" s="6" t="s">
        <v>42</v>
      </c>
      <c r="F103" s="6" t="s">
        <v>42</v>
      </c>
      <c r="G103" s="31">
        <f t="shared" ref="G103:T103" si="121">G102+G99+G96</f>
        <v>0</v>
      </c>
      <c r="H103" s="31">
        <f t="shared" si="121"/>
        <v>0</v>
      </c>
      <c r="I103" s="31">
        <f t="shared" si="121"/>
        <v>0</v>
      </c>
      <c r="J103" s="31">
        <f t="shared" si="121"/>
        <v>0</v>
      </c>
      <c r="K103" s="31">
        <f t="shared" si="121"/>
        <v>0</v>
      </c>
      <c r="L103" s="32">
        <f t="shared" si="121"/>
        <v>0</v>
      </c>
      <c r="M103" s="32">
        <f t="shared" si="121"/>
        <v>0</v>
      </c>
      <c r="N103" s="31">
        <f t="shared" si="121"/>
        <v>0</v>
      </c>
      <c r="O103" s="31">
        <f t="shared" si="121"/>
        <v>0</v>
      </c>
      <c r="P103" s="31">
        <f t="shared" si="121"/>
        <v>0</v>
      </c>
      <c r="Q103" s="31">
        <f t="shared" si="121"/>
        <v>0</v>
      </c>
      <c r="R103" s="31">
        <f t="shared" si="121"/>
        <v>0</v>
      </c>
      <c r="S103" s="31">
        <f t="shared" si="121"/>
        <v>0</v>
      </c>
      <c r="T103" s="31">
        <f t="shared" si="121"/>
        <v>0</v>
      </c>
    </row>
    <row r="104" spans="1:20" ht="16.5" customHeight="1" thickBot="1" x14ac:dyDescent="0.3">
      <c r="A104" s="5" t="s">
        <v>104</v>
      </c>
      <c r="B104" s="293" t="s">
        <v>52</v>
      </c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5"/>
    </row>
    <row r="105" spans="1:20" ht="13.5" customHeight="1" thickBot="1" x14ac:dyDescent="0.3">
      <c r="A105" s="5" t="s">
        <v>105</v>
      </c>
      <c r="B105" s="307" t="s">
        <v>41</v>
      </c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9"/>
    </row>
    <row r="106" spans="1:20" ht="15" customHeight="1" thickBot="1" x14ac:dyDescent="0.3">
      <c r="A106" s="5"/>
      <c r="B106" s="6"/>
      <c r="C106" s="6"/>
      <c r="D106" s="26">
        <v>0</v>
      </c>
      <c r="E106" s="6" t="s">
        <v>42</v>
      </c>
      <c r="F106" s="6" t="s">
        <v>42</v>
      </c>
      <c r="G106" s="6" t="s">
        <v>42</v>
      </c>
      <c r="H106" s="6" t="s">
        <v>42</v>
      </c>
      <c r="I106" s="6" t="s">
        <v>42</v>
      </c>
      <c r="J106" s="6" t="s">
        <v>42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</row>
    <row r="107" spans="1:20" ht="22.5" customHeight="1" thickBot="1" x14ac:dyDescent="0.3">
      <c r="A107" s="307" t="s">
        <v>106</v>
      </c>
      <c r="B107" s="308"/>
      <c r="C107" s="309"/>
      <c r="D107" s="31">
        <f>SUM(D106)</f>
        <v>0</v>
      </c>
      <c r="E107" s="6" t="s">
        <v>42</v>
      </c>
      <c r="F107" s="6" t="s">
        <v>42</v>
      </c>
      <c r="G107" s="31">
        <f t="shared" ref="G107" si="122">SUM(G106)</f>
        <v>0</v>
      </c>
      <c r="H107" s="31">
        <f t="shared" ref="H107" si="123">SUM(H106)</f>
        <v>0</v>
      </c>
      <c r="I107" s="31">
        <f t="shared" ref="I107" si="124">SUM(I106)</f>
        <v>0</v>
      </c>
      <c r="J107" s="31">
        <f t="shared" ref="J107" si="125">SUM(J106)</f>
        <v>0</v>
      </c>
      <c r="K107" s="31">
        <f t="shared" ref="K107" si="126">SUM(K106)</f>
        <v>0</v>
      </c>
      <c r="L107" s="31">
        <f t="shared" ref="L107:T107" si="127">SUM(L106)</f>
        <v>0</v>
      </c>
      <c r="M107" s="31">
        <f t="shared" si="127"/>
        <v>0</v>
      </c>
      <c r="N107" s="31">
        <f t="shared" si="127"/>
        <v>0</v>
      </c>
      <c r="O107" s="31">
        <f t="shared" si="127"/>
        <v>0</v>
      </c>
      <c r="P107" s="31">
        <f t="shared" si="127"/>
        <v>0</v>
      </c>
      <c r="Q107" s="31">
        <f t="shared" si="127"/>
        <v>0</v>
      </c>
      <c r="R107" s="31">
        <f t="shared" si="127"/>
        <v>0</v>
      </c>
      <c r="S107" s="31">
        <f t="shared" si="127"/>
        <v>0</v>
      </c>
      <c r="T107" s="31">
        <f t="shared" si="127"/>
        <v>0</v>
      </c>
    </row>
    <row r="108" spans="1:20" ht="17.25" customHeight="1" thickBot="1" x14ac:dyDescent="0.3">
      <c r="A108" s="5" t="s">
        <v>107</v>
      </c>
      <c r="B108" s="307" t="s">
        <v>45</v>
      </c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9"/>
    </row>
    <row r="109" spans="1:20" ht="18.75" customHeight="1" thickBot="1" x14ac:dyDescent="0.3">
      <c r="A109" s="5"/>
      <c r="B109" s="34"/>
      <c r="C109" s="29"/>
      <c r="D109" s="26">
        <v>0</v>
      </c>
      <c r="E109" s="6" t="s">
        <v>42</v>
      </c>
      <c r="F109" s="6" t="s">
        <v>42</v>
      </c>
      <c r="G109" s="6" t="s">
        <v>42</v>
      </c>
      <c r="H109" s="6" t="s">
        <v>42</v>
      </c>
      <c r="I109" s="6" t="s">
        <v>42</v>
      </c>
      <c r="J109" s="6" t="s">
        <v>42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</row>
    <row r="110" spans="1:20" ht="18" customHeight="1" thickBot="1" x14ac:dyDescent="0.3">
      <c r="A110" s="307" t="s">
        <v>108</v>
      </c>
      <c r="B110" s="308"/>
      <c r="C110" s="309"/>
      <c r="D110" s="31">
        <f>SUM(D109)</f>
        <v>0</v>
      </c>
      <c r="E110" s="6" t="s">
        <v>42</v>
      </c>
      <c r="F110" s="6" t="s">
        <v>42</v>
      </c>
      <c r="G110" s="31">
        <f t="shared" ref="G110:T110" si="128">SUM(G109)</f>
        <v>0</v>
      </c>
      <c r="H110" s="31">
        <f t="shared" si="128"/>
        <v>0</v>
      </c>
      <c r="I110" s="31">
        <f t="shared" si="128"/>
        <v>0</v>
      </c>
      <c r="J110" s="31">
        <f t="shared" si="128"/>
        <v>0</v>
      </c>
      <c r="K110" s="31">
        <f t="shared" si="128"/>
        <v>0</v>
      </c>
      <c r="L110" s="31">
        <f t="shared" si="128"/>
        <v>0</v>
      </c>
      <c r="M110" s="31">
        <f t="shared" si="128"/>
        <v>0</v>
      </c>
      <c r="N110" s="31">
        <f t="shared" si="128"/>
        <v>0</v>
      </c>
      <c r="O110" s="31">
        <f t="shared" si="128"/>
        <v>0</v>
      </c>
      <c r="P110" s="31">
        <f t="shared" si="128"/>
        <v>0</v>
      </c>
      <c r="Q110" s="31">
        <f t="shared" si="128"/>
        <v>0</v>
      </c>
      <c r="R110" s="31">
        <f t="shared" si="128"/>
        <v>0</v>
      </c>
      <c r="S110" s="31">
        <f t="shared" si="128"/>
        <v>0</v>
      </c>
      <c r="T110" s="31">
        <f t="shared" si="128"/>
        <v>0</v>
      </c>
    </row>
    <row r="111" spans="1:20" ht="19.5" customHeight="1" thickBot="1" x14ac:dyDescent="0.3">
      <c r="A111" s="5" t="s">
        <v>109</v>
      </c>
      <c r="B111" s="307" t="s">
        <v>58</v>
      </c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9"/>
    </row>
    <row r="112" spans="1:20" ht="42.75" customHeight="1" thickBot="1" x14ac:dyDescent="0.3">
      <c r="A112" s="128" t="s">
        <v>407</v>
      </c>
      <c r="B112" s="136" t="s">
        <v>181</v>
      </c>
      <c r="C112" s="29" t="s">
        <v>422</v>
      </c>
      <c r="D112" s="166">
        <f t="shared" ref="D112" si="129">M112</f>
        <v>61.539200000000001</v>
      </c>
      <c r="E112" s="168" t="s">
        <v>42</v>
      </c>
      <c r="F112" s="168" t="s">
        <v>42</v>
      </c>
      <c r="G112" s="168" t="s">
        <v>42</v>
      </c>
      <c r="H112" s="168" t="s">
        <v>42</v>
      </c>
      <c r="I112" s="168" t="s">
        <v>42</v>
      </c>
      <c r="J112" s="168" t="s">
        <v>42</v>
      </c>
      <c r="K112" s="166">
        <v>61.539200000000001</v>
      </c>
      <c r="L112" s="177">
        <v>0</v>
      </c>
      <c r="M112" s="166">
        <f t="shared" ref="M112" si="130">L112+K112</f>
        <v>61.539200000000001</v>
      </c>
      <c r="N112" s="158">
        <v>0</v>
      </c>
      <c r="O112" s="158">
        <v>0</v>
      </c>
      <c r="P112" s="158">
        <v>0</v>
      </c>
      <c r="Q112" s="158">
        <v>0</v>
      </c>
      <c r="R112" s="158">
        <v>0</v>
      </c>
      <c r="S112" s="158">
        <v>0</v>
      </c>
      <c r="T112" s="158">
        <v>0</v>
      </c>
    </row>
    <row r="113" spans="1:21" ht="18" customHeight="1" thickBot="1" x14ac:dyDescent="0.3">
      <c r="A113" s="307" t="s">
        <v>110</v>
      </c>
      <c r="B113" s="308"/>
      <c r="C113" s="309"/>
      <c r="D113" s="159">
        <f>SUM(D112)</f>
        <v>61.539200000000001</v>
      </c>
      <c r="E113" s="6" t="s">
        <v>42</v>
      </c>
      <c r="F113" s="6" t="s">
        <v>42</v>
      </c>
      <c r="G113" s="31">
        <v>0</v>
      </c>
      <c r="H113" s="31">
        <v>0</v>
      </c>
      <c r="I113" s="31">
        <v>0</v>
      </c>
      <c r="J113" s="31">
        <v>0</v>
      </c>
      <c r="K113" s="159">
        <f t="shared" ref="K113:T113" si="131">SUM(K112)</f>
        <v>61.539200000000001</v>
      </c>
      <c r="L113" s="159">
        <f t="shared" si="131"/>
        <v>0</v>
      </c>
      <c r="M113" s="159">
        <f t="shared" si="131"/>
        <v>61.539200000000001</v>
      </c>
      <c r="N113" s="159">
        <f t="shared" si="131"/>
        <v>0</v>
      </c>
      <c r="O113" s="159">
        <f t="shared" si="131"/>
        <v>0</v>
      </c>
      <c r="P113" s="159">
        <f t="shared" si="131"/>
        <v>0</v>
      </c>
      <c r="Q113" s="159">
        <f t="shared" si="131"/>
        <v>0</v>
      </c>
      <c r="R113" s="159">
        <f t="shared" si="131"/>
        <v>0</v>
      </c>
      <c r="S113" s="159">
        <f t="shared" si="131"/>
        <v>0</v>
      </c>
      <c r="T113" s="159">
        <f t="shared" si="131"/>
        <v>0</v>
      </c>
    </row>
    <row r="114" spans="1:21" ht="15.75" thickBot="1" x14ac:dyDescent="0.3">
      <c r="A114" s="5" t="s">
        <v>111</v>
      </c>
      <c r="B114" s="307" t="s">
        <v>61</v>
      </c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9"/>
    </row>
    <row r="115" spans="1:21" ht="19.5" thickBot="1" x14ac:dyDescent="0.3">
      <c r="A115" s="5"/>
      <c r="B115" s="6"/>
      <c r="C115" s="6"/>
      <c r="D115" s="26">
        <v>0</v>
      </c>
      <c r="E115" s="6" t="s">
        <v>42</v>
      </c>
      <c r="F115" s="6" t="s">
        <v>42</v>
      </c>
      <c r="G115" s="6" t="s">
        <v>42</v>
      </c>
      <c r="H115" s="6" t="s">
        <v>42</v>
      </c>
      <c r="I115" s="6" t="s">
        <v>42</v>
      </c>
      <c r="J115" s="6" t="s">
        <v>42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</row>
    <row r="116" spans="1:21" ht="18" customHeight="1" thickBot="1" x14ac:dyDescent="0.3">
      <c r="A116" s="307" t="s">
        <v>112</v>
      </c>
      <c r="B116" s="308"/>
      <c r="C116" s="309"/>
      <c r="D116" s="31">
        <f>SUM(D115)</f>
        <v>0</v>
      </c>
      <c r="E116" s="6" t="s">
        <v>42</v>
      </c>
      <c r="F116" s="6" t="s">
        <v>42</v>
      </c>
      <c r="G116" s="31">
        <f t="shared" ref="G116:T116" si="132">SUM(G115)</f>
        <v>0</v>
      </c>
      <c r="H116" s="31">
        <f t="shared" si="132"/>
        <v>0</v>
      </c>
      <c r="I116" s="31">
        <f t="shared" si="132"/>
        <v>0</v>
      </c>
      <c r="J116" s="31">
        <f t="shared" si="132"/>
        <v>0</v>
      </c>
      <c r="K116" s="31">
        <f t="shared" si="132"/>
        <v>0</v>
      </c>
      <c r="L116" s="31">
        <f t="shared" si="132"/>
        <v>0</v>
      </c>
      <c r="M116" s="31">
        <f t="shared" si="132"/>
        <v>0</v>
      </c>
      <c r="N116" s="31">
        <f t="shared" si="132"/>
        <v>0</v>
      </c>
      <c r="O116" s="31">
        <f t="shared" si="132"/>
        <v>0</v>
      </c>
      <c r="P116" s="31">
        <f t="shared" si="132"/>
        <v>0</v>
      </c>
      <c r="Q116" s="31">
        <f t="shared" si="132"/>
        <v>0</v>
      </c>
      <c r="R116" s="31">
        <f t="shared" si="132"/>
        <v>0</v>
      </c>
      <c r="S116" s="31">
        <f t="shared" si="132"/>
        <v>0</v>
      </c>
      <c r="T116" s="31">
        <f t="shared" si="132"/>
        <v>0</v>
      </c>
    </row>
    <row r="117" spans="1:21" ht="15.75" thickBot="1" x14ac:dyDescent="0.3">
      <c r="A117" s="5" t="s">
        <v>113</v>
      </c>
      <c r="B117" s="307" t="s">
        <v>48</v>
      </c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9"/>
    </row>
    <row r="118" spans="1:21" ht="19.5" thickBot="1" x14ac:dyDescent="0.3">
      <c r="A118" s="15" t="s">
        <v>180</v>
      </c>
      <c r="C118" s="28"/>
      <c r="D118" s="26">
        <v>0</v>
      </c>
      <c r="E118" s="6" t="s">
        <v>42</v>
      </c>
      <c r="F118" s="6" t="s">
        <v>42</v>
      </c>
      <c r="G118" s="6" t="s">
        <v>42</v>
      </c>
      <c r="H118" s="6" t="s">
        <v>42</v>
      </c>
      <c r="I118" s="6" t="s">
        <v>42</v>
      </c>
      <c r="J118" s="6" t="s">
        <v>42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</row>
    <row r="119" spans="1:21" ht="15" customHeight="1" thickBot="1" x14ac:dyDescent="0.3">
      <c r="A119" s="307" t="s">
        <v>114</v>
      </c>
      <c r="B119" s="308"/>
      <c r="C119" s="309"/>
      <c r="D119" s="31">
        <f>SUM(D118)</f>
        <v>0</v>
      </c>
      <c r="E119" s="6" t="s">
        <v>42</v>
      </c>
      <c r="F119" s="6" t="s">
        <v>42</v>
      </c>
      <c r="G119" s="6" t="s">
        <v>42</v>
      </c>
      <c r="H119" s="6" t="s">
        <v>42</v>
      </c>
      <c r="I119" s="6" t="s">
        <v>42</v>
      </c>
      <c r="J119" s="6" t="s">
        <v>42</v>
      </c>
      <c r="K119" s="31">
        <f t="shared" ref="K119:T119" si="133">SUM(K118)</f>
        <v>0</v>
      </c>
      <c r="L119" s="31">
        <f t="shared" si="133"/>
        <v>0</v>
      </c>
      <c r="M119" s="31">
        <f t="shared" si="133"/>
        <v>0</v>
      </c>
      <c r="N119" s="31">
        <f t="shared" si="133"/>
        <v>0</v>
      </c>
      <c r="O119" s="31">
        <f t="shared" si="133"/>
        <v>0</v>
      </c>
      <c r="P119" s="31">
        <f t="shared" si="133"/>
        <v>0</v>
      </c>
      <c r="Q119" s="31">
        <f t="shared" si="133"/>
        <v>0</v>
      </c>
      <c r="R119" s="31">
        <f t="shared" si="133"/>
        <v>0</v>
      </c>
      <c r="S119" s="31">
        <f t="shared" si="133"/>
        <v>0</v>
      </c>
      <c r="T119" s="31">
        <f t="shared" si="133"/>
        <v>0</v>
      </c>
    </row>
    <row r="120" spans="1:21" ht="15" customHeight="1" thickBot="1" x14ac:dyDescent="0.3">
      <c r="A120" s="307" t="s">
        <v>115</v>
      </c>
      <c r="B120" s="308"/>
      <c r="C120" s="309"/>
      <c r="D120" s="32">
        <f>D119+D116+D113+D110+D107</f>
        <v>61.539200000000001</v>
      </c>
      <c r="E120" s="94" t="s">
        <v>42</v>
      </c>
      <c r="F120" s="94" t="s">
        <v>42</v>
      </c>
      <c r="G120" s="94" t="s">
        <v>42</v>
      </c>
      <c r="H120" s="94" t="s">
        <v>42</v>
      </c>
      <c r="I120" s="94" t="s">
        <v>42</v>
      </c>
      <c r="J120" s="94" t="s">
        <v>42</v>
      </c>
      <c r="K120" s="32">
        <f t="shared" ref="K120:T120" si="134">K119+K116+K113+K110+K107</f>
        <v>61.539200000000001</v>
      </c>
      <c r="L120" s="32">
        <f t="shared" si="134"/>
        <v>0</v>
      </c>
      <c r="M120" s="32">
        <f t="shared" si="134"/>
        <v>61.539200000000001</v>
      </c>
      <c r="N120" s="31">
        <f t="shared" si="134"/>
        <v>0</v>
      </c>
      <c r="O120" s="31">
        <f t="shared" si="134"/>
        <v>0</v>
      </c>
      <c r="P120" s="31">
        <f t="shared" si="134"/>
        <v>0</v>
      </c>
      <c r="Q120" s="31">
        <f t="shared" si="134"/>
        <v>0</v>
      </c>
      <c r="R120" s="31">
        <f t="shared" si="134"/>
        <v>0</v>
      </c>
      <c r="S120" s="31">
        <f t="shared" si="134"/>
        <v>0</v>
      </c>
      <c r="T120" s="31">
        <f t="shared" si="134"/>
        <v>0</v>
      </c>
    </row>
    <row r="121" spans="1:21" ht="19.5" thickBot="1" x14ac:dyDescent="0.3">
      <c r="A121" s="313" t="s">
        <v>116</v>
      </c>
      <c r="B121" s="314"/>
      <c r="C121" s="315"/>
      <c r="D121" s="187">
        <f>D120+D103</f>
        <v>61.539200000000001</v>
      </c>
      <c r="E121" s="188" t="s">
        <v>42</v>
      </c>
      <c r="F121" s="188" t="s">
        <v>42</v>
      </c>
      <c r="G121" s="185">
        <f t="shared" ref="G121:J121" si="135">SUM(G120)</f>
        <v>0</v>
      </c>
      <c r="H121" s="185">
        <f t="shared" si="135"/>
        <v>0</v>
      </c>
      <c r="I121" s="185">
        <f t="shared" si="135"/>
        <v>0</v>
      </c>
      <c r="J121" s="185">
        <f t="shared" si="135"/>
        <v>0</v>
      </c>
      <c r="K121" s="187">
        <f t="shared" ref="K121:T121" si="136">K120+K103</f>
        <v>61.539200000000001</v>
      </c>
      <c r="L121" s="187">
        <f t="shared" si="136"/>
        <v>0</v>
      </c>
      <c r="M121" s="187">
        <f t="shared" si="136"/>
        <v>61.539200000000001</v>
      </c>
      <c r="N121" s="187">
        <f t="shared" si="136"/>
        <v>0</v>
      </c>
      <c r="O121" s="187">
        <f t="shared" si="136"/>
        <v>0</v>
      </c>
      <c r="P121" s="187">
        <f t="shared" si="136"/>
        <v>0</v>
      </c>
      <c r="Q121" s="187">
        <f t="shared" si="136"/>
        <v>0</v>
      </c>
      <c r="R121" s="187">
        <f t="shared" si="136"/>
        <v>0</v>
      </c>
      <c r="S121" s="187">
        <f t="shared" si="136"/>
        <v>0</v>
      </c>
      <c r="T121" s="187">
        <f t="shared" si="136"/>
        <v>0</v>
      </c>
      <c r="U121" s="80"/>
    </row>
    <row r="122" spans="1:21" ht="15.75" thickBot="1" x14ac:dyDescent="0.3">
      <c r="A122" s="190" t="s">
        <v>118</v>
      </c>
      <c r="B122" s="310" t="s">
        <v>119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2"/>
    </row>
    <row r="123" spans="1:21" ht="15.75" thickBot="1" x14ac:dyDescent="0.3">
      <c r="A123" s="5" t="s">
        <v>120</v>
      </c>
      <c r="B123" s="293" t="s">
        <v>96</v>
      </c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5"/>
    </row>
    <row r="124" spans="1:21" ht="15.75" thickBot="1" x14ac:dyDescent="0.3">
      <c r="A124" s="5" t="s">
        <v>121</v>
      </c>
      <c r="B124" s="307" t="s">
        <v>41</v>
      </c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9"/>
    </row>
    <row r="125" spans="1:21" ht="21.75" customHeight="1" thickBot="1" x14ac:dyDescent="0.3">
      <c r="A125" s="5"/>
      <c r="B125" s="6"/>
      <c r="C125" s="6"/>
      <c r="D125" s="26">
        <v>0</v>
      </c>
      <c r="E125" s="6" t="s">
        <v>42</v>
      </c>
      <c r="F125" s="6" t="s">
        <v>42</v>
      </c>
      <c r="G125" s="6" t="s">
        <v>42</v>
      </c>
      <c r="H125" s="6" t="s">
        <v>42</v>
      </c>
      <c r="I125" s="6" t="s">
        <v>42</v>
      </c>
      <c r="J125" s="6" t="s">
        <v>42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</row>
    <row r="126" spans="1:21" ht="18" customHeight="1" thickBot="1" x14ac:dyDescent="0.3">
      <c r="A126" s="307" t="s">
        <v>122</v>
      </c>
      <c r="B126" s="308"/>
      <c r="C126" s="309"/>
      <c r="D126" s="31">
        <f>SUM(D125)</f>
        <v>0</v>
      </c>
      <c r="E126" s="6" t="s">
        <v>42</v>
      </c>
      <c r="F126" s="6" t="s">
        <v>42</v>
      </c>
      <c r="G126" s="31">
        <f t="shared" ref="G126:T126" si="137">SUM(G125)</f>
        <v>0</v>
      </c>
      <c r="H126" s="31">
        <f t="shared" si="137"/>
        <v>0</v>
      </c>
      <c r="I126" s="31">
        <f t="shared" si="137"/>
        <v>0</v>
      </c>
      <c r="J126" s="31">
        <f t="shared" si="137"/>
        <v>0</v>
      </c>
      <c r="K126" s="31">
        <f t="shared" si="137"/>
        <v>0</v>
      </c>
      <c r="L126" s="31">
        <f t="shared" si="137"/>
        <v>0</v>
      </c>
      <c r="M126" s="31">
        <f t="shared" si="137"/>
        <v>0</v>
      </c>
      <c r="N126" s="31">
        <f t="shared" si="137"/>
        <v>0</v>
      </c>
      <c r="O126" s="31">
        <f t="shared" si="137"/>
        <v>0</v>
      </c>
      <c r="P126" s="31">
        <f t="shared" si="137"/>
        <v>0</v>
      </c>
      <c r="Q126" s="31">
        <f t="shared" si="137"/>
        <v>0</v>
      </c>
      <c r="R126" s="31">
        <f t="shared" si="137"/>
        <v>0</v>
      </c>
      <c r="S126" s="31">
        <f t="shared" si="137"/>
        <v>0</v>
      </c>
      <c r="T126" s="31">
        <f t="shared" si="137"/>
        <v>0</v>
      </c>
    </row>
    <row r="127" spans="1:21" ht="18.75" customHeight="1" thickBot="1" x14ac:dyDescent="0.3">
      <c r="A127" s="5" t="s">
        <v>123</v>
      </c>
      <c r="B127" s="307" t="s">
        <v>45</v>
      </c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9"/>
    </row>
    <row r="128" spans="1:21" ht="18.75" customHeight="1" thickBot="1" x14ac:dyDescent="0.3">
      <c r="A128" s="128" t="s">
        <v>403</v>
      </c>
      <c r="B128" s="37"/>
      <c r="C128" s="29"/>
      <c r="D128" s="129">
        <v>0</v>
      </c>
      <c r="E128" s="127" t="s">
        <v>42</v>
      </c>
      <c r="F128" s="127" t="s">
        <v>42</v>
      </c>
      <c r="G128" s="127" t="s">
        <v>42</v>
      </c>
      <c r="H128" s="127" t="s">
        <v>42</v>
      </c>
      <c r="I128" s="127" t="s">
        <v>42</v>
      </c>
      <c r="J128" s="127" t="s">
        <v>42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</row>
    <row r="129" spans="1:20" ht="18.75" customHeight="1" thickBot="1" x14ac:dyDescent="0.3">
      <c r="A129" s="307" t="s">
        <v>124</v>
      </c>
      <c r="B129" s="308"/>
      <c r="C129" s="309"/>
      <c r="D129" s="31">
        <f>SUM(D128)</f>
        <v>0</v>
      </c>
      <c r="E129" s="6" t="s">
        <v>42</v>
      </c>
      <c r="F129" s="6" t="s">
        <v>42</v>
      </c>
      <c r="G129" s="31">
        <f t="shared" ref="G129:T129" si="138">SUM(G128)</f>
        <v>0</v>
      </c>
      <c r="H129" s="31">
        <f t="shared" si="138"/>
        <v>0</v>
      </c>
      <c r="I129" s="31">
        <f t="shared" si="138"/>
        <v>0</v>
      </c>
      <c r="J129" s="31">
        <f t="shared" si="138"/>
        <v>0</v>
      </c>
      <c r="K129" s="31">
        <f t="shared" si="138"/>
        <v>0</v>
      </c>
      <c r="L129" s="31">
        <f t="shared" si="138"/>
        <v>0</v>
      </c>
      <c r="M129" s="31">
        <f t="shared" si="138"/>
        <v>0</v>
      </c>
      <c r="N129" s="31">
        <f t="shared" si="138"/>
        <v>0</v>
      </c>
      <c r="O129" s="31">
        <f t="shared" si="138"/>
        <v>0</v>
      </c>
      <c r="P129" s="31">
        <f t="shared" si="138"/>
        <v>0</v>
      </c>
      <c r="Q129" s="31">
        <f t="shared" si="138"/>
        <v>0</v>
      </c>
      <c r="R129" s="31">
        <f t="shared" si="138"/>
        <v>0</v>
      </c>
      <c r="S129" s="31">
        <f t="shared" si="138"/>
        <v>0</v>
      </c>
      <c r="T129" s="31">
        <f t="shared" si="138"/>
        <v>0</v>
      </c>
    </row>
    <row r="130" spans="1:20" ht="18.75" customHeight="1" thickBot="1" x14ac:dyDescent="0.3">
      <c r="A130" s="5" t="s">
        <v>125</v>
      </c>
      <c r="B130" s="307" t="s">
        <v>48</v>
      </c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9"/>
    </row>
    <row r="131" spans="1:20" ht="18.75" customHeight="1" thickBot="1" x14ac:dyDescent="0.3">
      <c r="A131" s="5"/>
      <c r="B131" s="6"/>
      <c r="C131" s="6"/>
      <c r="D131" s="26">
        <v>0</v>
      </c>
      <c r="E131" s="6" t="s">
        <v>42</v>
      </c>
      <c r="F131" s="6" t="s">
        <v>42</v>
      </c>
      <c r="G131" s="6" t="s">
        <v>42</v>
      </c>
      <c r="H131" s="6" t="s">
        <v>42</v>
      </c>
      <c r="I131" s="6" t="s">
        <v>42</v>
      </c>
      <c r="J131" s="6" t="s">
        <v>42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</row>
    <row r="132" spans="1:20" ht="18.75" customHeight="1" thickBot="1" x14ac:dyDescent="0.3">
      <c r="A132" s="307" t="s">
        <v>126</v>
      </c>
      <c r="B132" s="308"/>
      <c r="C132" s="309"/>
      <c r="D132" s="31">
        <f>SUM(D131)</f>
        <v>0</v>
      </c>
      <c r="E132" s="6" t="s">
        <v>42</v>
      </c>
      <c r="F132" s="6" t="s">
        <v>42</v>
      </c>
      <c r="G132" s="31">
        <f t="shared" ref="G132:T132" si="139">SUM(G131)</f>
        <v>0</v>
      </c>
      <c r="H132" s="31">
        <f t="shared" si="139"/>
        <v>0</v>
      </c>
      <c r="I132" s="31">
        <f t="shared" si="139"/>
        <v>0</v>
      </c>
      <c r="J132" s="31">
        <f t="shared" si="139"/>
        <v>0</v>
      </c>
      <c r="K132" s="31">
        <f t="shared" si="139"/>
        <v>0</v>
      </c>
      <c r="L132" s="31">
        <f t="shared" si="139"/>
        <v>0</v>
      </c>
      <c r="M132" s="31">
        <f t="shared" si="139"/>
        <v>0</v>
      </c>
      <c r="N132" s="31">
        <f t="shared" si="139"/>
        <v>0</v>
      </c>
      <c r="O132" s="31">
        <f t="shared" si="139"/>
        <v>0</v>
      </c>
      <c r="P132" s="31">
        <f t="shared" si="139"/>
        <v>0</v>
      </c>
      <c r="Q132" s="31">
        <f t="shared" si="139"/>
        <v>0</v>
      </c>
      <c r="R132" s="31">
        <f t="shared" si="139"/>
        <v>0</v>
      </c>
      <c r="S132" s="31">
        <f t="shared" si="139"/>
        <v>0</v>
      </c>
      <c r="T132" s="31">
        <f t="shared" si="139"/>
        <v>0</v>
      </c>
    </row>
    <row r="133" spans="1:20" ht="18.75" customHeight="1" thickBot="1" x14ac:dyDescent="0.3">
      <c r="A133" s="307" t="s">
        <v>127</v>
      </c>
      <c r="B133" s="308"/>
      <c r="C133" s="309"/>
      <c r="D133" s="32">
        <f>D132+D129+D126</f>
        <v>0</v>
      </c>
      <c r="E133" s="6" t="s">
        <v>42</v>
      </c>
      <c r="F133" s="6" t="s">
        <v>42</v>
      </c>
      <c r="G133" s="31">
        <f t="shared" ref="G133:T133" si="140">G132+G129+G126</f>
        <v>0</v>
      </c>
      <c r="H133" s="31">
        <f t="shared" si="140"/>
        <v>0</v>
      </c>
      <c r="I133" s="31">
        <f t="shared" si="140"/>
        <v>0</v>
      </c>
      <c r="J133" s="31">
        <f t="shared" si="140"/>
        <v>0</v>
      </c>
      <c r="K133" s="31">
        <f t="shared" si="140"/>
        <v>0</v>
      </c>
      <c r="L133" s="31">
        <f t="shared" si="140"/>
        <v>0</v>
      </c>
      <c r="M133" s="31">
        <f t="shared" si="140"/>
        <v>0</v>
      </c>
      <c r="N133" s="31">
        <f t="shared" si="140"/>
        <v>0</v>
      </c>
      <c r="O133" s="31">
        <f t="shared" si="140"/>
        <v>0</v>
      </c>
      <c r="P133" s="31">
        <f t="shared" si="140"/>
        <v>0</v>
      </c>
      <c r="Q133" s="31">
        <f t="shared" si="140"/>
        <v>0</v>
      </c>
      <c r="R133" s="31">
        <f t="shared" si="140"/>
        <v>0</v>
      </c>
      <c r="S133" s="31">
        <f t="shared" si="140"/>
        <v>0</v>
      </c>
      <c r="T133" s="31">
        <f t="shared" si="140"/>
        <v>0</v>
      </c>
    </row>
    <row r="134" spans="1:20" ht="18.75" customHeight="1" thickBot="1" x14ac:dyDescent="0.3">
      <c r="A134" s="5" t="s">
        <v>128</v>
      </c>
      <c r="B134" s="293" t="s">
        <v>52</v>
      </c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5"/>
    </row>
    <row r="135" spans="1:20" ht="18.75" customHeight="1" thickBot="1" x14ac:dyDescent="0.3">
      <c r="A135" s="5"/>
      <c r="B135" s="6"/>
      <c r="C135" s="6"/>
      <c r="D135" s="26">
        <v>0</v>
      </c>
      <c r="E135" s="6" t="s">
        <v>42</v>
      </c>
      <c r="F135" s="6" t="s">
        <v>42</v>
      </c>
      <c r="G135" s="6" t="s">
        <v>42</v>
      </c>
      <c r="H135" s="6" t="s">
        <v>42</v>
      </c>
      <c r="I135" s="6" t="s">
        <v>42</v>
      </c>
      <c r="J135" s="6" t="s">
        <v>42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</row>
    <row r="136" spans="1:20" ht="18.75" customHeight="1" thickBot="1" x14ac:dyDescent="0.3">
      <c r="A136" s="307" t="s">
        <v>129</v>
      </c>
      <c r="B136" s="308"/>
      <c r="C136" s="309"/>
      <c r="D136" s="31">
        <f>SUM(D135)</f>
        <v>0</v>
      </c>
      <c r="E136" s="6" t="s">
        <v>42</v>
      </c>
      <c r="F136" s="6" t="s">
        <v>42</v>
      </c>
      <c r="G136" s="31">
        <f t="shared" ref="G136:T136" si="141">SUM(G135)</f>
        <v>0</v>
      </c>
      <c r="H136" s="31">
        <f t="shared" si="141"/>
        <v>0</v>
      </c>
      <c r="I136" s="31">
        <f t="shared" si="141"/>
        <v>0</v>
      </c>
      <c r="J136" s="31">
        <f t="shared" si="141"/>
        <v>0</v>
      </c>
      <c r="K136" s="31">
        <f t="shared" si="141"/>
        <v>0</v>
      </c>
      <c r="L136" s="31">
        <f t="shared" si="141"/>
        <v>0</v>
      </c>
      <c r="M136" s="31">
        <f t="shared" si="141"/>
        <v>0</v>
      </c>
      <c r="N136" s="31">
        <f t="shared" si="141"/>
        <v>0</v>
      </c>
      <c r="O136" s="31">
        <f t="shared" si="141"/>
        <v>0</v>
      </c>
      <c r="P136" s="31">
        <f t="shared" si="141"/>
        <v>0</v>
      </c>
      <c r="Q136" s="31">
        <f t="shared" si="141"/>
        <v>0</v>
      </c>
      <c r="R136" s="31">
        <f t="shared" si="141"/>
        <v>0</v>
      </c>
      <c r="S136" s="31">
        <f t="shared" si="141"/>
        <v>0</v>
      </c>
      <c r="T136" s="31">
        <f t="shared" si="141"/>
        <v>0</v>
      </c>
    </row>
    <row r="137" spans="1:20" ht="18.75" customHeight="1" thickBot="1" x14ac:dyDescent="0.3">
      <c r="A137" s="5" t="s">
        <v>130</v>
      </c>
      <c r="B137" s="293" t="s">
        <v>45</v>
      </c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5"/>
    </row>
    <row r="138" spans="1:20" ht="18.75" customHeight="1" thickBot="1" x14ac:dyDescent="0.3">
      <c r="A138" s="15" t="s">
        <v>183</v>
      </c>
      <c r="B138" s="37"/>
      <c r="C138" s="29"/>
      <c r="D138" s="26">
        <v>0</v>
      </c>
      <c r="E138" s="25" t="s">
        <v>42</v>
      </c>
      <c r="F138" s="25" t="s">
        <v>42</v>
      </c>
      <c r="G138" s="25" t="s">
        <v>42</v>
      </c>
      <c r="H138" s="25" t="s">
        <v>42</v>
      </c>
      <c r="I138" s="25" t="s">
        <v>42</v>
      </c>
      <c r="J138" s="25" t="s">
        <v>42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</row>
    <row r="139" spans="1:20" ht="18.75" customHeight="1" thickBot="1" x14ac:dyDescent="0.3">
      <c r="A139" s="307" t="s">
        <v>131</v>
      </c>
      <c r="B139" s="308"/>
      <c r="C139" s="309"/>
      <c r="D139" s="31">
        <f>SUM(D138)</f>
        <v>0</v>
      </c>
      <c r="E139" s="6" t="s">
        <v>42</v>
      </c>
      <c r="F139" s="6" t="s">
        <v>42</v>
      </c>
      <c r="G139" s="31">
        <f t="shared" ref="G139:T139" si="142">SUM(G138)</f>
        <v>0</v>
      </c>
      <c r="H139" s="31">
        <f t="shared" si="142"/>
        <v>0</v>
      </c>
      <c r="I139" s="31">
        <f t="shared" si="142"/>
        <v>0</v>
      </c>
      <c r="J139" s="31">
        <f t="shared" si="142"/>
        <v>0</v>
      </c>
      <c r="K139" s="31">
        <f t="shared" si="142"/>
        <v>0</v>
      </c>
      <c r="L139" s="31">
        <f t="shared" si="142"/>
        <v>0</v>
      </c>
      <c r="M139" s="31">
        <f t="shared" si="142"/>
        <v>0</v>
      </c>
      <c r="N139" s="31">
        <f t="shared" si="142"/>
        <v>0</v>
      </c>
      <c r="O139" s="31">
        <f t="shared" si="142"/>
        <v>0</v>
      </c>
      <c r="P139" s="31">
        <f t="shared" si="142"/>
        <v>0</v>
      </c>
      <c r="Q139" s="31">
        <f t="shared" si="142"/>
        <v>0</v>
      </c>
      <c r="R139" s="31">
        <f t="shared" si="142"/>
        <v>0</v>
      </c>
      <c r="S139" s="31">
        <f t="shared" si="142"/>
        <v>0</v>
      </c>
      <c r="T139" s="31">
        <f t="shared" si="142"/>
        <v>0</v>
      </c>
    </row>
    <row r="140" spans="1:20" ht="18.75" customHeight="1" thickBot="1" x14ac:dyDescent="0.3">
      <c r="A140" s="5" t="s">
        <v>132</v>
      </c>
      <c r="B140" s="293" t="s">
        <v>58</v>
      </c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5"/>
    </row>
    <row r="141" spans="1:20" ht="18.75" customHeight="1" thickBot="1" x14ac:dyDescent="0.3">
      <c r="A141" s="15" t="s">
        <v>182</v>
      </c>
      <c r="B141" s="38"/>
      <c r="C141" s="29"/>
      <c r="D141" s="35">
        <v>0</v>
      </c>
      <c r="E141" s="16" t="s">
        <v>42</v>
      </c>
      <c r="F141" s="16" t="s">
        <v>42</v>
      </c>
      <c r="G141" s="16" t="s">
        <v>42</v>
      </c>
      <c r="H141" s="16" t="s">
        <v>42</v>
      </c>
      <c r="I141" s="16" t="s">
        <v>42</v>
      </c>
      <c r="J141" s="16" t="s">
        <v>42</v>
      </c>
      <c r="K141" s="26">
        <v>0</v>
      </c>
      <c r="L141" s="36">
        <v>0</v>
      </c>
      <c r="M141" s="26">
        <f t="shared" ref="M141" si="143">L141+K141</f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</row>
    <row r="142" spans="1:20" ht="18.75" customHeight="1" thickBot="1" x14ac:dyDescent="0.3">
      <c r="A142" s="307" t="s">
        <v>133</v>
      </c>
      <c r="B142" s="308"/>
      <c r="C142" s="309"/>
      <c r="D142" s="32">
        <f>SUM(D141)</f>
        <v>0</v>
      </c>
      <c r="E142" s="6" t="s">
        <v>42</v>
      </c>
      <c r="F142" s="6" t="s">
        <v>42</v>
      </c>
      <c r="G142" s="32">
        <f t="shared" ref="G142:T142" si="144">SUM(G141)</f>
        <v>0</v>
      </c>
      <c r="H142" s="32">
        <f t="shared" si="144"/>
        <v>0</v>
      </c>
      <c r="I142" s="32">
        <f t="shared" si="144"/>
        <v>0</v>
      </c>
      <c r="J142" s="32">
        <f t="shared" si="144"/>
        <v>0</v>
      </c>
      <c r="K142" s="32">
        <f t="shared" si="144"/>
        <v>0</v>
      </c>
      <c r="L142" s="32">
        <f t="shared" si="144"/>
        <v>0</v>
      </c>
      <c r="M142" s="32">
        <f t="shared" si="144"/>
        <v>0</v>
      </c>
      <c r="N142" s="32">
        <f t="shared" si="144"/>
        <v>0</v>
      </c>
      <c r="O142" s="32">
        <f t="shared" si="144"/>
        <v>0</v>
      </c>
      <c r="P142" s="32">
        <f t="shared" si="144"/>
        <v>0</v>
      </c>
      <c r="Q142" s="32">
        <f t="shared" si="144"/>
        <v>0</v>
      </c>
      <c r="R142" s="32">
        <f t="shared" si="144"/>
        <v>0</v>
      </c>
      <c r="S142" s="32">
        <f t="shared" si="144"/>
        <v>0</v>
      </c>
      <c r="T142" s="32">
        <f t="shared" si="144"/>
        <v>0</v>
      </c>
    </row>
    <row r="143" spans="1:20" ht="18.75" customHeight="1" thickBot="1" x14ac:dyDescent="0.3">
      <c r="A143" s="5" t="s">
        <v>134</v>
      </c>
      <c r="B143" s="307" t="s">
        <v>61</v>
      </c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9"/>
    </row>
    <row r="144" spans="1:20" ht="18.75" customHeight="1" thickBot="1" x14ac:dyDescent="0.3">
      <c r="A144" s="5"/>
      <c r="B144" s="6"/>
      <c r="C144" s="6"/>
      <c r="D144" s="26">
        <v>0</v>
      </c>
      <c r="E144" s="6" t="s">
        <v>42</v>
      </c>
      <c r="F144" s="6" t="s">
        <v>42</v>
      </c>
      <c r="G144" s="6" t="s">
        <v>42</v>
      </c>
      <c r="H144" s="6" t="s">
        <v>42</v>
      </c>
      <c r="I144" s="6" t="s">
        <v>42</v>
      </c>
      <c r="J144" s="6" t="s">
        <v>42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</row>
    <row r="145" spans="1:20" ht="18.75" customHeight="1" thickBot="1" x14ac:dyDescent="0.3">
      <c r="A145" s="307" t="s">
        <v>135</v>
      </c>
      <c r="B145" s="308"/>
      <c r="C145" s="309"/>
      <c r="D145" s="31">
        <f>SUM(D144)</f>
        <v>0</v>
      </c>
      <c r="E145" s="6" t="s">
        <v>42</v>
      </c>
      <c r="F145" s="6" t="s">
        <v>42</v>
      </c>
      <c r="G145" s="31">
        <f t="shared" ref="G145:T145" si="145">SUM(G144)</f>
        <v>0</v>
      </c>
      <c r="H145" s="31">
        <f t="shared" si="145"/>
        <v>0</v>
      </c>
      <c r="I145" s="31">
        <f t="shared" si="145"/>
        <v>0</v>
      </c>
      <c r="J145" s="31">
        <f t="shared" si="145"/>
        <v>0</v>
      </c>
      <c r="K145" s="31">
        <f t="shared" si="145"/>
        <v>0</v>
      </c>
      <c r="L145" s="31">
        <f t="shared" si="145"/>
        <v>0</v>
      </c>
      <c r="M145" s="31">
        <f t="shared" si="145"/>
        <v>0</v>
      </c>
      <c r="N145" s="31">
        <f t="shared" si="145"/>
        <v>0</v>
      </c>
      <c r="O145" s="31">
        <f t="shared" si="145"/>
        <v>0</v>
      </c>
      <c r="P145" s="31">
        <f t="shared" si="145"/>
        <v>0</v>
      </c>
      <c r="Q145" s="31">
        <f t="shared" si="145"/>
        <v>0</v>
      </c>
      <c r="R145" s="31">
        <f t="shared" si="145"/>
        <v>0</v>
      </c>
      <c r="S145" s="31">
        <f t="shared" si="145"/>
        <v>0</v>
      </c>
      <c r="T145" s="31">
        <f t="shared" si="145"/>
        <v>0</v>
      </c>
    </row>
    <row r="146" spans="1:20" ht="18.75" customHeight="1" thickBot="1" x14ac:dyDescent="0.3">
      <c r="A146" s="5" t="s">
        <v>136</v>
      </c>
      <c r="B146" s="307" t="s">
        <v>48</v>
      </c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9"/>
    </row>
    <row r="147" spans="1:20" ht="14.25" customHeight="1" thickBot="1" x14ac:dyDescent="0.3">
      <c r="A147" s="5"/>
      <c r="B147" s="6"/>
      <c r="C147" s="6"/>
      <c r="D147" s="26">
        <v>0</v>
      </c>
      <c r="E147" s="6" t="s">
        <v>42</v>
      </c>
      <c r="F147" s="6" t="s">
        <v>42</v>
      </c>
      <c r="G147" s="6" t="s">
        <v>42</v>
      </c>
      <c r="H147" s="6" t="s">
        <v>42</v>
      </c>
      <c r="I147" s="6" t="s">
        <v>42</v>
      </c>
      <c r="J147" s="6" t="s">
        <v>42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</row>
    <row r="148" spans="1:20" ht="14.25" customHeight="1" thickBot="1" x14ac:dyDescent="0.3">
      <c r="A148" s="307" t="s">
        <v>137</v>
      </c>
      <c r="B148" s="308"/>
      <c r="C148" s="309"/>
      <c r="D148" s="31">
        <f>SUM(D147)</f>
        <v>0</v>
      </c>
      <c r="E148" s="6" t="s">
        <v>42</v>
      </c>
      <c r="F148" s="6" t="s">
        <v>42</v>
      </c>
      <c r="G148" s="31">
        <f t="shared" ref="G148:T148" si="146">SUM(G147)</f>
        <v>0</v>
      </c>
      <c r="H148" s="31">
        <f t="shared" si="146"/>
        <v>0</v>
      </c>
      <c r="I148" s="31">
        <f t="shared" si="146"/>
        <v>0</v>
      </c>
      <c r="J148" s="31">
        <f t="shared" si="146"/>
        <v>0</v>
      </c>
      <c r="K148" s="31">
        <f t="shared" si="146"/>
        <v>0</v>
      </c>
      <c r="L148" s="31">
        <f t="shared" si="146"/>
        <v>0</v>
      </c>
      <c r="M148" s="31">
        <f t="shared" si="146"/>
        <v>0</v>
      </c>
      <c r="N148" s="31">
        <f t="shared" si="146"/>
        <v>0</v>
      </c>
      <c r="O148" s="31">
        <f t="shared" si="146"/>
        <v>0</v>
      </c>
      <c r="P148" s="31">
        <f t="shared" si="146"/>
        <v>0</v>
      </c>
      <c r="Q148" s="31">
        <f t="shared" si="146"/>
        <v>0</v>
      </c>
      <c r="R148" s="31">
        <f t="shared" si="146"/>
        <v>0</v>
      </c>
      <c r="S148" s="31">
        <f t="shared" si="146"/>
        <v>0</v>
      </c>
      <c r="T148" s="31">
        <f t="shared" si="146"/>
        <v>0</v>
      </c>
    </row>
    <row r="149" spans="1:20" ht="18.75" customHeight="1" thickBot="1" x14ac:dyDescent="0.3">
      <c r="A149" s="307" t="s">
        <v>138</v>
      </c>
      <c r="B149" s="308"/>
      <c r="C149" s="309"/>
      <c r="D149" s="31">
        <f>D148+D145+D142+D139+D136</f>
        <v>0</v>
      </c>
      <c r="E149" s="6" t="s">
        <v>42</v>
      </c>
      <c r="F149" s="6" t="s">
        <v>42</v>
      </c>
      <c r="G149" s="31">
        <f t="shared" ref="G149:T149" si="147">G148+G145+G142+G139+G136</f>
        <v>0</v>
      </c>
      <c r="H149" s="31">
        <f t="shared" si="147"/>
        <v>0</v>
      </c>
      <c r="I149" s="31">
        <f t="shared" si="147"/>
        <v>0</v>
      </c>
      <c r="J149" s="31">
        <f t="shared" si="147"/>
        <v>0</v>
      </c>
      <c r="K149" s="31">
        <f t="shared" si="147"/>
        <v>0</v>
      </c>
      <c r="L149" s="31">
        <f t="shared" si="147"/>
        <v>0</v>
      </c>
      <c r="M149" s="31">
        <f t="shared" si="147"/>
        <v>0</v>
      </c>
      <c r="N149" s="31">
        <f t="shared" si="147"/>
        <v>0</v>
      </c>
      <c r="O149" s="31">
        <f t="shared" si="147"/>
        <v>0</v>
      </c>
      <c r="P149" s="31">
        <f t="shared" si="147"/>
        <v>0</v>
      </c>
      <c r="Q149" s="31">
        <f t="shared" si="147"/>
        <v>0</v>
      </c>
      <c r="R149" s="31">
        <f t="shared" si="147"/>
        <v>0</v>
      </c>
      <c r="S149" s="31">
        <f t="shared" si="147"/>
        <v>0</v>
      </c>
      <c r="T149" s="31">
        <f t="shared" si="147"/>
        <v>0</v>
      </c>
    </row>
    <row r="150" spans="1:20" ht="17.25" customHeight="1" thickBot="1" x14ac:dyDescent="0.3">
      <c r="A150" s="313" t="s">
        <v>139</v>
      </c>
      <c r="B150" s="314"/>
      <c r="C150" s="315"/>
      <c r="D150" s="187">
        <f>D149+D133</f>
        <v>0</v>
      </c>
      <c r="E150" s="189" t="s">
        <v>42</v>
      </c>
      <c r="F150" s="189" t="s">
        <v>42</v>
      </c>
      <c r="G150" s="187">
        <f t="shared" ref="G150:T150" si="148">G149+G133</f>
        <v>0</v>
      </c>
      <c r="H150" s="187">
        <f t="shared" si="148"/>
        <v>0</v>
      </c>
      <c r="I150" s="187">
        <f t="shared" si="148"/>
        <v>0</v>
      </c>
      <c r="J150" s="187">
        <f t="shared" si="148"/>
        <v>0</v>
      </c>
      <c r="K150" s="187">
        <f t="shared" si="148"/>
        <v>0</v>
      </c>
      <c r="L150" s="187">
        <f t="shared" si="148"/>
        <v>0</v>
      </c>
      <c r="M150" s="187">
        <f t="shared" si="148"/>
        <v>0</v>
      </c>
      <c r="N150" s="187">
        <f t="shared" si="148"/>
        <v>0</v>
      </c>
      <c r="O150" s="187">
        <f t="shared" si="148"/>
        <v>0</v>
      </c>
      <c r="P150" s="187">
        <f t="shared" si="148"/>
        <v>0</v>
      </c>
      <c r="Q150" s="187">
        <f t="shared" si="148"/>
        <v>0</v>
      </c>
      <c r="R150" s="187">
        <f t="shared" si="148"/>
        <v>0</v>
      </c>
      <c r="S150" s="187">
        <f t="shared" si="148"/>
        <v>0</v>
      </c>
      <c r="T150" s="187">
        <f t="shared" si="148"/>
        <v>0</v>
      </c>
    </row>
    <row r="151" spans="1:20" ht="18.75" customHeight="1" thickBot="1" x14ac:dyDescent="0.3">
      <c r="A151" s="321" t="s">
        <v>117</v>
      </c>
      <c r="B151" s="322"/>
      <c r="C151" s="323"/>
      <c r="D151" s="178">
        <f>D150+D121+D91+D53</f>
        <v>35159.519070000002</v>
      </c>
      <c r="E151" s="79" t="s">
        <v>42</v>
      </c>
      <c r="F151" s="79" t="s">
        <v>42</v>
      </c>
      <c r="G151" s="178">
        <f t="shared" ref="G151:O151" si="149">G150+G121+G91+G53</f>
        <v>0</v>
      </c>
      <c r="H151" s="178">
        <f t="shared" si="149"/>
        <v>0</v>
      </c>
      <c r="I151" s="178">
        <f t="shared" si="149"/>
        <v>0</v>
      </c>
      <c r="J151" s="178">
        <f t="shared" si="149"/>
        <v>0</v>
      </c>
      <c r="K151" s="178">
        <f t="shared" si="149"/>
        <v>11574.05587</v>
      </c>
      <c r="L151" s="178">
        <f t="shared" si="149"/>
        <v>23585.463200000002</v>
      </c>
      <c r="M151" s="178">
        <f t="shared" si="149"/>
        <v>35159.519070000002</v>
      </c>
      <c r="N151" s="178">
        <f t="shared" si="149"/>
        <v>0</v>
      </c>
      <c r="O151" s="178">
        <f t="shared" si="149"/>
        <v>0</v>
      </c>
      <c r="P151" s="178">
        <f>(P150+P121+P91+P53)</f>
        <v>103.25999999999999</v>
      </c>
      <c r="Q151" s="178">
        <f>Q150+Q121+Q91+Q53</f>
        <v>0</v>
      </c>
      <c r="R151" s="178">
        <f>R150+R121+R91+R53</f>
        <v>32.799999999999997</v>
      </c>
      <c r="S151" s="178">
        <f>S150+S121+S91+S53</f>
        <v>0</v>
      </c>
      <c r="T151" s="178">
        <f>T150+T121+T91+T53</f>
        <v>3407.8900000000003</v>
      </c>
    </row>
    <row r="152" spans="1:20" ht="15.75" customHeight="1" x14ac:dyDescent="0.25">
      <c r="A152" s="319" t="s">
        <v>140</v>
      </c>
      <c r="B152" s="318" t="s">
        <v>424</v>
      </c>
      <c r="C152" s="318"/>
      <c r="D152" s="318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1:20" ht="4.5" hidden="1" customHeight="1" x14ac:dyDescent="0.25">
      <c r="A153" s="320"/>
      <c r="B153" s="137"/>
      <c r="C153" s="13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20" ht="29.25" customHeight="1" x14ac:dyDescent="0.25">
      <c r="A154" s="320"/>
      <c r="B154" s="317" t="s">
        <v>425</v>
      </c>
      <c r="C154" s="317"/>
      <c r="D154" s="317"/>
      <c r="E154" s="92"/>
      <c r="F154" s="92"/>
      <c r="G154" s="92"/>
      <c r="H154" s="92"/>
      <c r="I154" s="92"/>
      <c r="J154" s="92"/>
      <c r="K154" s="240">
        <f>'[1]СВОД з видами діяльності'!$O$42-D151</f>
        <v>2.2106498363427818E-5</v>
      </c>
      <c r="L154" s="92"/>
      <c r="M154" s="92"/>
      <c r="N154" s="92"/>
      <c r="O154" s="92"/>
      <c r="P154" s="92"/>
      <c r="Q154" s="92"/>
      <c r="R154" s="92"/>
      <c r="S154" s="92"/>
    </row>
    <row r="155" spans="1:20" ht="4.5" hidden="1" customHeight="1" x14ac:dyDescent="0.25">
      <c r="A155" s="320"/>
      <c r="B155" s="137"/>
      <c r="C155" s="13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20" ht="13.5" customHeight="1" x14ac:dyDescent="0.25">
      <c r="A156" s="320"/>
      <c r="B156" s="317" t="s">
        <v>426</v>
      </c>
      <c r="C156" s="317"/>
      <c r="D156" s="317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1:20" ht="1.5" hidden="1" customHeight="1" x14ac:dyDescent="0.25">
      <c r="A157" s="320"/>
      <c r="B157" s="137"/>
      <c r="C157" s="13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20" ht="5.25" hidden="1" customHeight="1" x14ac:dyDescent="0.25">
      <c r="A158" s="320"/>
      <c r="B158" s="137"/>
      <c r="C158" s="13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20" ht="15.75" customHeight="1" x14ac:dyDescent="0.25">
      <c r="A159" s="320"/>
      <c r="B159" s="317" t="s">
        <v>427</v>
      </c>
      <c r="C159" s="317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1:20" ht="14.25" customHeight="1" x14ac:dyDescent="0.25">
      <c r="A160" s="72"/>
      <c r="B160" s="72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1:21" ht="21.75" customHeight="1" x14ac:dyDescent="0.25">
      <c r="A161" s="279" t="s">
        <v>408</v>
      </c>
      <c r="B161" s="279"/>
      <c r="C161" s="279"/>
      <c r="D161" s="71"/>
      <c r="E161" s="71"/>
      <c r="F161" s="83"/>
      <c r="G161" s="282"/>
      <c r="H161" s="282"/>
      <c r="I161" s="282"/>
      <c r="J161" s="282"/>
      <c r="K161" s="282"/>
      <c r="L161" s="71"/>
      <c r="O161" s="279" t="s">
        <v>434</v>
      </c>
      <c r="P161" s="279"/>
      <c r="Q161" s="279"/>
      <c r="R161" s="279"/>
      <c r="S161" s="279"/>
      <c r="T161" s="279"/>
      <c r="U161" s="82"/>
    </row>
    <row r="162" spans="1:21" ht="15" customHeight="1" x14ac:dyDescent="0.25">
      <c r="A162" s="281" t="s">
        <v>5</v>
      </c>
      <c r="B162" s="281"/>
      <c r="C162" s="281"/>
      <c r="D162" s="71"/>
      <c r="E162" s="71"/>
      <c r="G162" s="278" t="s">
        <v>142</v>
      </c>
      <c r="H162" s="278"/>
      <c r="I162" s="278"/>
      <c r="J162" s="278"/>
      <c r="K162" s="278"/>
      <c r="L162" s="71"/>
      <c r="O162" s="278" t="s">
        <v>143</v>
      </c>
      <c r="P162" s="278"/>
      <c r="Q162" s="278"/>
      <c r="R162" s="278"/>
      <c r="S162" s="278"/>
      <c r="T162" s="278"/>
      <c r="U162" s="8"/>
    </row>
    <row r="163" spans="1:21" ht="7.5" customHeight="1" x14ac:dyDescent="0.25">
      <c r="A163" s="70"/>
      <c r="B163" s="70"/>
      <c r="C163" s="70"/>
      <c r="D163" s="71"/>
      <c r="E163" s="71"/>
      <c r="I163" s="70"/>
      <c r="J163" s="70"/>
      <c r="K163" s="70"/>
      <c r="L163" s="71"/>
      <c r="Q163" s="70"/>
      <c r="R163" s="70"/>
      <c r="S163" s="70"/>
      <c r="T163" s="70"/>
      <c r="U163" s="70"/>
    </row>
    <row r="164" spans="1:21" ht="18.75" customHeight="1" x14ac:dyDescent="0.25">
      <c r="A164" s="279" t="s">
        <v>409</v>
      </c>
      <c r="B164" s="279"/>
      <c r="C164" s="279"/>
      <c r="D164" s="71"/>
      <c r="E164" s="71"/>
      <c r="F164" s="83"/>
      <c r="G164" s="282"/>
      <c r="H164" s="282"/>
      <c r="I164" s="282"/>
      <c r="J164" s="282"/>
      <c r="K164" s="282"/>
      <c r="L164" s="71"/>
      <c r="O164" s="279" t="s">
        <v>433</v>
      </c>
      <c r="P164" s="279"/>
      <c r="Q164" s="279"/>
      <c r="R164" s="279"/>
      <c r="S164" s="279"/>
      <c r="T164" s="279"/>
      <c r="U164" s="82"/>
    </row>
    <row r="165" spans="1:21" ht="15.75" customHeight="1" x14ac:dyDescent="0.25">
      <c r="A165" s="2"/>
      <c r="B165" s="2"/>
      <c r="D165" s="71"/>
      <c r="E165" s="71"/>
      <c r="G165" s="280" t="s">
        <v>142</v>
      </c>
      <c r="H165" s="280"/>
      <c r="I165" s="280"/>
      <c r="J165" s="280"/>
      <c r="K165" s="280"/>
      <c r="L165" s="71"/>
      <c r="O165" s="280" t="s">
        <v>143</v>
      </c>
      <c r="P165" s="280"/>
      <c r="Q165" s="280"/>
      <c r="R165" s="280"/>
      <c r="S165" s="280"/>
      <c r="T165" s="280"/>
      <c r="U165" s="84"/>
    </row>
    <row r="166" spans="1:21" ht="9" customHeight="1" x14ac:dyDescent="0.25">
      <c r="A166" s="2"/>
      <c r="B166" s="2"/>
      <c r="D166" s="71"/>
      <c r="E166" s="71"/>
      <c r="I166" s="70"/>
      <c r="J166" s="70"/>
      <c r="K166" s="70"/>
      <c r="L166" s="71"/>
      <c r="Q166" s="70"/>
      <c r="R166" s="70"/>
      <c r="S166" s="70"/>
      <c r="T166" s="70"/>
      <c r="U166" s="70"/>
    </row>
    <row r="167" spans="1:21" ht="18.75" customHeight="1" x14ac:dyDescent="0.25">
      <c r="A167" s="283" t="s">
        <v>467</v>
      </c>
      <c r="B167" s="283"/>
      <c r="C167" s="283"/>
      <c r="D167" s="283"/>
      <c r="E167" s="283"/>
      <c r="G167" s="282"/>
      <c r="H167" s="282"/>
      <c r="I167" s="282"/>
      <c r="J167" s="282"/>
      <c r="K167" s="282"/>
      <c r="L167" s="71"/>
      <c r="O167" s="279" t="s">
        <v>466</v>
      </c>
      <c r="P167" s="279"/>
      <c r="Q167" s="279"/>
      <c r="R167" s="279"/>
      <c r="S167" s="279"/>
      <c r="T167" s="279"/>
      <c r="U167" s="82"/>
    </row>
    <row r="168" spans="1:21" ht="27.75" customHeight="1" x14ac:dyDescent="0.25">
      <c r="A168" s="281" t="s">
        <v>412</v>
      </c>
      <c r="B168" s="281"/>
      <c r="C168" s="281"/>
      <c r="D168" s="281" t="s">
        <v>412</v>
      </c>
      <c r="E168" s="281"/>
      <c r="F168" s="281"/>
      <c r="G168" s="280" t="s">
        <v>142</v>
      </c>
      <c r="H168" s="280"/>
      <c r="I168" s="280"/>
      <c r="J168" s="280"/>
      <c r="K168" s="280"/>
      <c r="L168" s="71"/>
      <c r="O168" s="280" t="s">
        <v>143</v>
      </c>
      <c r="P168" s="280"/>
      <c r="Q168" s="280"/>
      <c r="R168" s="280"/>
      <c r="S168" s="280"/>
      <c r="T168" s="280"/>
      <c r="U168" s="84"/>
    </row>
    <row r="169" spans="1:21" ht="15.75" x14ac:dyDescent="0.25">
      <c r="L169" s="71"/>
    </row>
    <row r="170" spans="1:21" ht="15.75" x14ac:dyDescent="0.25">
      <c r="L170" s="71"/>
    </row>
    <row r="171" spans="1:21" ht="15.75" x14ac:dyDescent="0.25">
      <c r="L171" s="71"/>
    </row>
  </sheetData>
  <mergeCells count="154">
    <mergeCell ref="B156:D156"/>
    <mergeCell ref="B154:D154"/>
    <mergeCell ref="B152:D152"/>
    <mergeCell ref="A152:A159"/>
    <mergeCell ref="B159:C159"/>
    <mergeCell ref="B111:T111"/>
    <mergeCell ref="A113:C113"/>
    <mergeCell ref="B114:T114"/>
    <mergeCell ref="A116:C116"/>
    <mergeCell ref="B117:T117"/>
    <mergeCell ref="A119:C119"/>
    <mergeCell ref="A151:C151"/>
    <mergeCell ref="B143:T143"/>
    <mergeCell ref="A145:C145"/>
    <mergeCell ref="B146:T146"/>
    <mergeCell ref="A148:C148"/>
    <mergeCell ref="A149:C149"/>
    <mergeCell ref="A150:C150"/>
    <mergeCell ref="B134:T134"/>
    <mergeCell ref="A136:C136"/>
    <mergeCell ref="B137:T137"/>
    <mergeCell ref="A139:C139"/>
    <mergeCell ref="B140:T140"/>
    <mergeCell ref="A142:C142"/>
    <mergeCell ref="A103:C103"/>
    <mergeCell ref="B104:T104"/>
    <mergeCell ref="B105:T105"/>
    <mergeCell ref="A107:C107"/>
    <mergeCell ref="B108:T108"/>
    <mergeCell ref="A110:C110"/>
    <mergeCell ref="A132:C132"/>
    <mergeCell ref="A133:C133"/>
    <mergeCell ref="A120:C120"/>
    <mergeCell ref="A121:C121"/>
    <mergeCell ref="B122:T122"/>
    <mergeCell ref="B123:T123"/>
    <mergeCell ref="B124:T124"/>
    <mergeCell ref="A126:C126"/>
    <mergeCell ref="B127:T127"/>
    <mergeCell ref="A129:C129"/>
    <mergeCell ref="B130:T130"/>
    <mergeCell ref="B100:T100"/>
    <mergeCell ref="A102:C102"/>
    <mergeCell ref="B87:T87"/>
    <mergeCell ref="A89:C89"/>
    <mergeCell ref="A90:C90"/>
    <mergeCell ref="A91:C91"/>
    <mergeCell ref="B92:T92"/>
    <mergeCell ref="B93:T93"/>
    <mergeCell ref="B94:T94"/>
    <mergeCell ref="A96:C96"/>
    <mergeCell ref="B97:T97"/>
    <mergeCell ref="A83:C83"/>
    <mergeCell ref="B84:T84"/>
    <mergeCell ref="A86:C86"/>
    <mergeCell ref="A72:C72"/>
    <mergeCell ref="A73:C73"/>
    <mergeCell ref="B74:T74"/>
    <mergeCell ref="B75:T75"/>
    <mergeCell ref="A77:C77"/>
    <mergeCell ref="A99:C99"/>
    <mergeCell ref="B43:T43"/>
    <mergeCell ref="A45:C45"/>
    <mergeCell ref="B46:T46"/>
    <mergeCell ref="A48:C48"/>
    <mergeCell ref="B78:T78"/>
    <mergeCell ref="A80:C80"/>
    <mergeCell ref="B81:T81"/>
    <mergeCell ref="A52:C52"/>
    <mergeCell ref="A53:C53"/>
    <mergeCell ref="B56:T56"/>
    <mergeCell ref="A58:C58"/>
    <mergeCell ref="B59:T59"/>
    <mergeCell ref="A61:C61"/>
    <mergeCell ref="B62:T62"/>
    <mergeCell ref="A65:C65"/>
    <mergeCell ref="B54:T54"/>
    <mergeCell ref="B55:T55"/>
    <mergeCell ref="B66:T66"/>
    <mergeCell ref="B49:T49"/>
    <mergeCell ref="A51:C51"/>
    <mergeCell ref="A19:A22"/>
    <mergeCell ref="B40:T40"/>
    <mergeCell ref="A42:C42"/>
    <mergeCell ref="C19:C22"/>
    <mergeCell ref="B24:T24"/>
    <mergeCell ref="B25:T25"/>
    <mergeCell ref="B26:T26"/>
    <mergeCell ref="B32:T32"/>
    <mergeCell ref="A34:C34"/>
    <mergeCell ref="A35:C35"/>
    <mergeCell ref="B36:T36"/>
    <mergeCell ref="B37:T37"/>
    <mergeCell ref="A39:C39"/>
    <mergeCell ref="A28:C28"/>
    <mergeCell ref="B29:T29"/>
    <mergeCell ref="A31:C31"/>
    <mergeCell ref="A12:T12"/>
    <mergeCell ref="A13:T13"/>
    <mergeCell ref="A16:T16"/>
    <mergeCell ref="S19:S22"/>
    <mergeCell ref="T19:T22"/>
    <mergeCell ref="D20:D22"/>
    <mergeCell ref="E20:J20"/>
    <mergeCell ref="K20:K22"/>
    <mergeCell ref="L20:L22"/>
    <mergeCell ref="M20:M22"/>
    <mergeCell ref="N20:O21"/>
    <mergeCell ref="E21:E22"/>
    <mergeCell ref="F21:F22"/>
    <mergeCell ref="D19:J19"/>
    <mergeCell ref="K19:L19"/>
    <mergeCell ref="M19:O19"/>
    <mergeCell ref="A15:T15"/>
    <mergeCell ref="B19:B22"/>
    <mergeCell ref="P19:P22"/>
    <mergeCell ref="Q19:Q22"/>
    <mergeCell ref="R19:R22"/>
    <mergeCell ref="G21:G22"/>
    <mergeCell ref="H21:I21"/>
    <mergeCell ref="J21:J22"/>
    <mergeCell ref="M2:T2"/>
    <mergeCell ref="M1:T1"/>
    <mergeCell ref="A7:E7"/>
    <mergeCell ref="A10:E10"/>
    <mergeCell ref="M5:T5"/>
    <mergeCell ref="M6:T6"/>
    <mergeCell ref="M7:T7"/>
    <mergeCell ref="M8:T8"/>
    <mergeCell ref="M9:T9"/>
    <mergeCell ref="M10:T10"/>
    <mergeCell ref="A9:H9"/>
    <mergeCell ref="N3:T3"/>
    <mergeCell ref="A5:E5"/>
    <mergeCell ref="A6:D6"/>
    <mergeCell ref="A8:D8"/>
    <mergeCell ref="O162:T162"/>
    <mergeCell ref="O164:T164"/>
    <mergeCell ref="O165:T165"/>
    <mergeCell ref="O167:T167"/>
    <mergeCell ref="O168:T168"/>
    <mergeCell ref="A161:C161"/>
    <mergeCell ref="A162:C162"/>
    <mergeCell ref="A164:C164"/>
    <mergeCell ref="A168:C168"/>
    <mergeCell ref="G161:K161"/>
    <mergeCell ref="G162:K162"/>
    <mergeCell ref="G164:K164"/>
    <mergeCell ref="G165:K165"/>
    <mergeCell ref="G167:K167"/>
    <mergeCell ref="G168:K168"/>
    <mergeCell ref="O161:T161"/>
    <mergeCell ref="D168:F168"/>
    <mergeCell ref="A167:E167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3" manualBreakCount="3">
    <brk id="42" max="19" man="1"/>
    <brk id="73" max="19" man="1"/>
    <brk id="11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62" zoomScale="77" zoomScaleNormal="77" workbookViewId="0">
      <selection activeCell="K81" sqref="K81"/>
    </sheetView>
  </sheetViews>
  <sheetFormatPr defaultRowHeight="15" x14ac:dyDescent="0.25"/>
  <cols>
    <col min="1" max="1" width="6.7109375" customWidth="1"/>
    <col min="2" max="2" width="85" customWidth="1"/>
    <col min="3" max="3" width="13.5703125" customWidth="1"/>
    <col min="4" max="4" width="12.28515625" customWidth="1"/>
    <col min="5" max="5" width="13" customWidth="1"/>
    <col min="6" max="6" width="12.7109375" customWidth="1"/>
    <col min="7" max="7" width="10.85546875" customWidth="1"/>
    <col min="9" max="9" width="12" bestFit="1" customWidth="1"/>
  </cols>
  <sheetData>
    <row r="1" spans="1:14" ht="17.25" customHeight="1" x14ac:dyDescent="0.25">
      <c r="B1" s="2"/>
      <c r="C1" s="285" t="s">
        <v>144</v>
      </c>
      <c r="D1" s="285"/>
      <c r="E1" s="285"/>
      <c r="F1" s="285"/>
      <c r="G1" s="285"/>
      <c r="H1" s="2"/>
      <c r="I1" s="2"/>
      <c r="J1" s="2"/>
      <c r="K1" s="2"/>
      <c r="L1" s="2"/>
      <c r="M1" s="2"/>
      <c r="N1" s="2"/>
    </row>
    <row r="2" spans="1:14" ht="81.75" customHeight="1" x14ac:dyDescent="0.25">
      <c r="B2" s="2"/>
      <c r="C2" s="285" t="s">
        <v>1</v>
      </c>
      <c r="D2" s="285"/>
      <c r="E2" s="285"/>
      <c r="F2" s="285"/>
      <c r="G2" s="285"/>
      <c r="H2" s="2"/>
      <c r="I2" s="2"/>
      <c r="J2" s="2"/>
      <c r="K2" s="2"/>
      <c r="L2" s="2"/>
      <c r="M2" s="2"/>
      <c r="N2" s="2"/>
    </row>
    <row r="3" spans="1:14" ht="17.25" customHeight="1" x14ac:dyDescent="0.25">
      <c r="B3" s="2"/>
      <c r="C3" s="285" t="s">
        <v>2</v>
      </c>
      <c r="D3" s="285"/>
      <c r="E3" s="285"/>
      <c r="F3" s="285"/>
      <c r="G3" s="285"/>
      <c r="H3" s="2"/>
      <c r="I3" s="2"/>
      <c r="J3" s="2"/>
      <c r="K3" s="2"/>
      <c r="L3" s="2"/>
      <c r="M3" s="2"/>
      <c r="N3" s="2"/>
    </row>
    <row r="4" spans="1:14" hidden="1" x14ac:dyDescent="0.25"/>
    <row r="5" spans="1:14" ht="23.25" customHeight="1" x14ac:dyDescent="0.25"/>
    <row r="6" spans="1:14" ht="23.25" customHeight="1" x14ac:dyDescent="0.25">
      <c r="A6" s="288" t="s">
        <v>145</v>
      </c>
      <c r="B6" s="288"/>
      <c r="C6" s="288"/>
      <c r="D6" s="288"/>
      <c r="E6" s="288"/>
      <c r="F6" s="288"/>
      <c r="G6" s="288"/>
      <c r="H6" s="13"/>
      <c r="I6" s="13"/>
      <c r="J6" s="13"/>
      <c r="K6" s="13"/>
      <c r="L6" s="13"/>
      <c r="M6" s="13"/>
      <c r="N6" s="13"/>
    </row>
    <row r="7" spans="1:14" ht="54.75" customHeight="1" x14ac:dyDescent="0.25">
      <c r="A7" s="287" t="s">
        <v>457</v>
      </c>
      <c r="B7" s="287"/>
      <c r="C7" s="287"/>
      <c r="D7" s="287"/>
      <c r="E7" s="287"/>
      <c r="F7" s="287"/>
      <c r="G7" s="287"/>
      <c r="H7" s="13"/>
      <c r="I7" s="13"/>
      <c r="J7" s="13"/>
      <c r="K7" s="13"/>
      <c r="L7" s="13"/>
      <c r="M7" s="13"/>
      <c r="N7" s="13"/>
    </row>
    <row r="8" spans="1:14" ht="9.75" customHeight="1" x14ac:dyDescent="0.35">
      <c r="A8" s="21"/>
      <c r="B8" s="21"/>
      <c r="C8" s="21"/>
      <c r="D8" s="21"/>
      <c r="E8" s="21"/>
      <c r="F8" s="21"/>
      <c r="G8" s="21"/>
    </row>
    <row r="9" spans="1:14" ht="12.75" hidden="1" customHeight="1" x14ac:dyDescent="0.35">
      <c r="A9" s="21"/>
      <c r="B9" s="21"/>
      <c r="C9" s="21"/>
      <c r="D9" s="21"/>
      <c r="E9" s="21"/>
      <c r="F9" s="21"/>
      <c r="G9" s="21"/>
    </row>
    <row r="10" spans="1:14" ht="20.25" x14ac:dyDescent="0.25">
      <c r="B10" s="288" t="s">
        <v>439</v>
      </c>
      <c r="C10" s="288"/>
      <c r="D10" s="288"/>
      <c r="E10" s="288"/>
      <c r="F10" s="180"/>
      <c r="G10" s="180"/>
      <c r="H10" s="12"/>
      <c r="I10" s="12"/>
      <c r="J10" s="12"/>
      <c r="K10" s="12"/>
      <c r="L10" s="12"/>
      <c r="M10" s="12"/>
      <c r="N10" s="12"/>
    </row>
    <row r="11" spans="1:14" x14ac:dyDescent="0.25">
      <c r="A11" s="289" t="s">
        <v>9</v>
      </c>
      <c r="B11" s="289"/>
      <c r="C11" s="289"/>
      <c r="D11" s="289"/>
      <c r="E11" s="289"/>
      <c r="F11" s="289"/>
      <c r="G11" s="289"/>
      <c r="H11" s="46"/>
      <c r="I11" s="46"/>
      <c r="J11" s="46"/>
      <c r="K11" s="46"/>
      <c r="L11" s="46"/>
      <c r="M11" s="46"/>
      <c r="N11" s="46"/>
    </row>
    <row r="12" spans="1:14" ht="7.5" customHeight="1" thickBot="1" x14ac:dyDescent="0.3"/>
    <row r="13" spans="1:14" ht="5.25" hidden="1" customHeight="1" thickBot="1" x14ac:dyDescent="0.3"/>
    <row r="14" spans="1:14" ht="31.5" customHeight="1" x14ac:dyDescent="0.25">
      <c r="A14" s="333" t="s">
        <v>10</v>
      </c>
      <c r="B14" s="333" t="s">
        <v>146</v>
      </c>
      <c r="C14" s="336" t="s">
        <v>147</v>
      </c>
      <c r="D14" s="337"/>
      <c r="E14" s="337"/>
      <c r="F14" s="337"/>
      <c r="G14" s="338"/>
      <c r="H14" s="344"/>
    </row>
    <row r="15" spans="1:14" ht="16.5" thickBot="1" x14ac:dyDescent="0.3">
      <c r="A15" s="334"/>
      <c r="B15" s="334"/>
      <c r="C15" s="339" t="s">
        <v>148</v>
      </c>
      <c r="D15" s="340"/>
      <c r="E15" s="340"/>
      <c r="F15" s="340"/>
      <c r="G15" s="341"/>
      <c r="H15" s="344"/>
    </row>
    <row r="16" spans="1:14" ht="24" customHeight="1" thickBot="1" x14ac:dyDescent="0.3">
      <c r="A16" s="334"/>
      <c r="B16" s="334"/>
      <c r="C16" s="333" t="s">
        <v>21</v>
      </c>
      <c r="D16" s="345" t="s">
        <v>22</v>
      </c>
      <c r="E16" s="346"/>
      <c r="F16" s="346"/>
      <c r="G16" s="347"/>
      <c r="H16" s="2"/>
    </row>
    <row r="17" spans="1:11" ht="113.25" customHeight="1" thickBot="1" x14ac:dyDescent="0.3">
      <c r="A17" s="334"/>
      <c r="B17" s="334"/>
      <c r="C17" s="334"/>
      <c r="D17" s="348" t="s">
        <v>27</v>
      </c>
      <c r="E17" s="348" t="s">
        <v>28</v>
      </c>
      <c r="F17" s="342" t="s">
        <v>149</v>
      </c>
      <c r="G17" s="342" t="s">
        <v>150</v>
      </c>
      <c r="H17" s="8"/>
    </row>
    <row r="18" spans="1:11" ht="2.25" hidden="1" customHeight="1" thickBot="1" x14ac:dyDescent="0.3">
      <c r="A18" s="335"/>
      <c r="B18" s="335"/>
      <c r="C18" s="335"/>
      <c r="D18" s="349"/>
      <c r="E18" s="349"/>
      <c r="F18" s="343"/>
      <c r="G18" s="343"/>
      <c r="H18" s="8"/>
    </row>
    <row r="19" spans="1:11" ht="16.5" thickBot="1" x14ac:dyDescent="0.3">
      <c r="A19" s="1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2"/>
    </row>
    <row r="20" spans="1:11" ht="19.5" thickBot="1" x14ac:dyDescent="0.3">
      <c r="A20" s="9" t="s">
        <v>36</v>
      </c>
      <c r="B20" s="327" t="s">
        <v>37</v>
      </c>
      <c r="C20" s="328"/>
      <c r="D20" s="328"/>
      <c r="E20" s="328"/>
      <c r="F20" s="328"/>
      <c r="G20" s="329"/>
      <c r="H20" s="2"/>
    </row>
    <row r="21" spans="1:11" ht="18" customHeight="1" thickBot="1" x14ac:dyDescent="0.3">
      <c r="A21" s="10" t="s">
        <v>38</v>
      </c>
      <c r="B21" s="324" t="s">
        <v>151</v>
      </c>
      <c r="C21" s="325"/>
      <c r="D21" s="325"/>
      <c r="E21" s="325"/>
      <c r="F21" s="325"/>
      <c r="G21" s="326"/>
      <c r="H21" s="2"/>
    </row>
    <row r="22" spans="1:11" ht="30" customHeight="1" thickBot="1" x14ac:dyDescent="0.3">
      <c r="A22" s="10" t="s">
        <v>40</v>
      </c>
      <c r="B22" s="47" t="s">
        <v>455</v>
      </c>
      <c r="C22" s="161">
        <f>D22+E22+F22+G22</f>
        <v>0</v>
      </c>
      <c r="D22" s="161">
        <f>додаток3!D28</f>
        <v>0</v>
      </c>
      <c r="E22" s="161">
        <v>0</v>
      </c>
      <c r="F22" s="161">
        <v>0</v>
      </c>
      <c r="G22" s="161">
        <v>0</v>
      </c>
      <c r="H22" s="2"/>
      <c r="K22" s="126"/>
    </row>
    <row r="23" spans="1:11" ht="56.25" customHeight="1" thickBot="1" x14ac:dyDescent="0.3">
      <c r="A23" s="10" t="s">
        <v>44</v>
      </c>
      <c r="B23" s="47" t="s">
        <v>456</v>
      </c>
      <c r="C23" s="161">
        <f>D23+E23+F23+G23</f>
        <v>629.79459999999995</v>
      </c>
      <c r="D23" s="161">
        <f>додаток3!D31</f>
        <v>629.79459999999995</v>
      </c>
      <c r="E23" s="161">
        <v>0</v>
      </c>
      <c r="F23" s="161">
        <v>0</v>
      </c>
      <c r="G23" s="161">
        <v>0</v>
      </c>
      <c r="H23" s="2"/>
      <c r="I23">
        <f>D23/C78</f>
        <v>1.7912491476806958E-2</v>
      </c>
    </row>
    <row r="24" spans="1:11" ht="25.5" customHeight="1" thickBot="1" x14ac:dyDescent="0.3">
      <c r="A24" s="10" t="s">
        <v>47</v>
      </c>
      <c r="B24" s="47" t="s">
        <v>154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2"/>
    </row>
    <row r="25" spans="1:11" ht="24.75" customHeight="1" thickBot="1" x14ac:dyDescent="0.3">
      <c r="A25" s="10"/>
      <c r="B25" s="47" t="s">
        <v>50</v>
      </c>
      <c r="C25" s="159">
        <f t="shared" ref="C25" si="0">D25+E25+F25+G25</f>
        <v>629.79459999999995</v>
      </c>
      <c r="D25" s="159">
        <f>SUM(D22:D24)</f>
        <v>629.79459999999995</v>
      </c>
      <c r="E25" s="159">
        <f t="shared" ref="E25:G25" si="1">SUM(E22:E24)</f>
        <v>0</v>
      </c>
      <c r="F25" s="159">
        <f t="shared" si="1"/>
        <v>0</v>
      </c>
      <c r="G25" s="159">
        <f t="shared" si="1"/>
        <v>0</v>
      </c>
      <c r="H25" s="2"/>
    </row>
    <row r="26" spans="1:11" ht="19.5" customHeight="1" thickBot="1" x14ac:dyDescent="0.3">
      <c r="A26" s="10" t="s">
        <v>155</v>
      </c>
      <c r="B26" s="324" t="s">
        <v>156</v>
      </c>
      <c r="C26" s="325"/>
      <c r="D26" s="325"/>
      <c r="E26" s="325"/>
      <c r="F26" s="325"/>
      <c r="G26" s="326"/>
      <c r="H26" s="2"/>
    </row>
    <row r="27" spans="1:11" ht="30.75" customHeight="1" thickBot="1" x14ac:dyDescent="0.3">
      <c r="A27" s="10" t="s">
        <v>53</v>
      </c>
      <c r="B27" s="47" t="s">
        <v>152</v>
      </c>
      <c r="C27" s="162">
        <v>0</v>
      </c>
      <c r="D27" s="162">
        <v>0</v>
      </c>
      <c r="E27" s="162">
        <f t="shared" ref="E27:E32" si="2">C27-D27</f>
        <v>0</v>
      </c>
      <c r="F27" s="162">
        <v>0</v>
      </c>
      <c r="G27" s="162">
        <v>0</v>
      </c>
      <c r="H27" s="2"/>
    </row>
    <row r="28" spans="1:11" ht="30" customHeight="1" thickBot="1" x14ac:dyDescent="0.3">
      <c r="A28" s="10" t="s">
        <v>55</v>
      </c>
      <c r="B28" s="47" t="s">
        <v>153</v>
      </c>
      <c r="C28" s="162">
        <v>0</v>
      </c>
      <c r="D28" s="162">
        <v>0</v>
      </c>
      <c r="E28" s="162">
        <f t="shared" si="2"/>
        <v>0</v>
      </c>
      <c r="F28" s="162">
        <v>0</v>
      </c>
      <c r="G28" s="162">
        <v>0</v>
      </c>
      <c r="H28" s="2"/>
    </row>
    <row r="29" spans="1:11" ht="40.5" customHeight="1" thickBot="1" x14ac:dyDescent="0.3">
      <c r="A29" s="10" t="s">
        <v>57</v>
      </c>
      <c r="B29" s="47" t="s">
        <v>157</v>
      </c>
      <c r="C29" s="162">
        <v>0</v>
      </c>
      <c r="D29" s="162">
        <v>0</v>
      </c>
      <c r="E29" s="162">
        <f t="shared" si="2"/>
        <v>0</v>
      </c>
      <c r="F29" s="162">
        <v>0</v>
      </c>
      <c r="G29" s="162">
        <v>0</v>
      </c>
      <c r="H29" s="2"/>
    </row>
    <row r="30" spans="1:11" ht="46.5" customHeight="1" thickBot="1" x14ac:dyDescent="0.3">
      <c r="A30" s="10" t="s">
        <v>60</v>
      </c>
      <c r="B30" s="47" t="s">
        <v>158</v>
      </c>
      <c r="C30" s="162">
        <v>0</v>
      </c>
      <c r="D30" s="162">
        <v>0</v>
      </c>
      <c r="E30" s="162">
        <f t="shared" si="2"/>
        <v>0</v>
      </c>
      <c r="F30" s="162">
        <v>0</v>
      </c>
      <c r="G30" s="162">
        <v>0</v>
      </c>
      <c r="H30" s="2"/>
    </row>
    <row r="31" spans="1:11" ht="23.25" customHeight="1" thickBot="1" x14ac:dyDescent="0.3">
      <c r="A31" s="10" t="s">
        <v>63</v>
      </c>
      <c r="B31" s="47" t="s">
        <v>154</v>
      </c>
      <c r="C31" s="162">
        <v>0</v>
      </c>
      <c r="D31" s="162">
        <v>0</v>
      </c>
      <c r="E31" s="162">
        <f t="shared" si="2"/>
        <v>0</v>
      </c>
      <c r="F31" s="162">
        <v>0</v>
      </c>
      <c r="G31" s="162">
        <v>0</v>
      </c>
      <c r="H31" s="2"/>
    </row>
    <row r="32" spans="1:11" ht="23.25" customHeight="1" thickBot="1" x14ac:dyDescent="0.3">
      <c r="A32" s="10"/>
      <c r="B32" s="47" t="s">
        <v>65</v>
      </c>
      <c r="C32" s="162">
        <f>SUM(C27:C31)</f>
        <v>0</v>
      </c>
      <c r="D32" s="162">
        <f t="shared" ref="D32:G32" si="3">SUM(D27:D31)</f>
        <v>0</v>
      </c>
      <c r="E32" s="162">
        <f t="shared" si="2"/>
        <v>0</v>
      </c>
      <c r="F32" s="162">
        <f t="shared" si="3"/>
        <v>0</v>
      </c>
      <c r="G32" s="162">
        <f t="shared" si="3"/>
        <v>0</v>
      </c>
      <c r="H32" s="2"/>
    </row>
    <row r="33" spans="1:9" ht="23.25" customHeight="1" thickBot="1" x14ac:dyDescent="0.3">
      <c r="A33" s="10"/>
      <c r="B33" s="48" t="s">
        <v>66</v>
      </c>
      <c r="C33" s="172">
        <f>C32+C25</f>
        <v>629.79459999999995</v>
      </c>
      <c r="D33" s="172">
        <f t="shared" ref="D33:G33" si="4">D32+D25</f>
        <v>629.79459999999995</v>
      </c>
      <c r="E33" s="172">
        <f t="shared" si="4"/>
        <v>0</v>
      </c>
      <c r="F33" s="172">
        <f t="shared" si="4"/>
        <v>0</v>
      </c>
      <c r="G33" s="172">
        <f t="shared" si="4"/>
        <v>0</v>
      </c>
      <c r="H33" s="2"/>
    </row>
    <row r="34" spans="1:9" ht="23.25" customHeight="1" thickBot="1" x14ac:dyDescent="0.3">
      <c r="A34" s="225"/>
      <c r="B34" s="99" t="s">
        <v>463</v>
      </c>
      <c r="C34" s="172">
        <f>D34+E34</f>
        <v>11.53</v>
      </c>
      <c r="D34" s="101">
        <v>0</v>
      </c>
      <c r="E34" s="101">
        <v>11.53</v>
      </c>
      <c r="F34" s="100">
        <v>0</v>
      </c>
      <c r="G34" s="100">
        <v>0</v>
      </c>
      <c r="H34" s="2"/>
    </row>
    <row r="35" spans="1:9" ht="21" customHeight="1" thickBot="1" x14ac:dyDescent="0.3">
      <c r="A35" s="9" t="s">
        <v>67</v>
      </c>
      <c r="B35" s="327" t="s">
        <v>68</v>
      </c>
      <c r="C35" s="328"/>
      <c r="D35" s="328"/>
      <c r="E35" s="328"/>
      <c r="F35" s="328"/>
      <c r="G35" s="329"/>
      <c r="H35" s="2"/>
    </row>
    <row r="36" spans="1:9" ht="23.25" customHeight="1" thickBot="1" x14ac:dyDescent="0.3">
      <c r="A36" s="10" t="s">
        <v>69</v>
      </c>
      <c r="B36" s="324" t="s">
        <v>159</v>
      </c>
      <c r="C36" s="325"/>
      <c r="D36" s="325"/>
      <c r="E36" s="325"/>
      <c r="F36" s="325"/>
      <c r="G36" s="326"/>
      <c r="H36" s="2"/>
    </row>
    <row r="37" spans="1:9" ht="29.25" customHeight="1" thickBot="1" x14ac:dyDescent="0.3">
      <c r="A37" s="10" t="s">
        <v>70</v>
      </c>
      <c r="B37" s="47" t="s">
        <v>152</v>
      </c>
      <c r="C37" s="161">
        <f>додаток3!D58</f>
        <v>0</v>
      </c>
      <c r="D37" s="161">
        <v>0</v>
      </c>
      <c r="E37" s="161">
        <f t="shared" ref="E37:E38" si="5">C37-D37</f>
        <v>0</v>
      </c>
      <c r="F37" s="161">
        <v>0</v>
      </c>
      <c r="G37" s="161">
        <v>0</v>
      </c>
      <c r="H37" s="2"/>
    </row>
    <row r="38" spans="1:9" ht="29.25" customHeight="1" thickBot="1" x14ac:dyDescent="0.3">
      <c r="A38" s="10" t="s">
        <v>72</v>
      </c>
      <c r="B38" s="47" t="s">
        <v>153</v>
      </c>
      <c r="C38" s="161">
        <v>0</v>
      </c>
      <c r="D38" s="161">
        <v>0</v>
      </c>
      <c r="E38" s="161">
        <f t="shared" si="5"/>
        <v>0</v>
      </c>
      <c r="F38" s="161">
        <v>0</v>
      </c>
      <c r="G38" s="161">
        <v>0</v>
      </c>
      <c r="H38" s="2"/>
    </row>
    <row r="39" spans="1:9" ht="35.25" customHeight="1" thickBot="1" x14ac:dyDescent="0.3">
      <c r="A39" s="10" t="s">
        <v>74</v>
      </c>
      <c r="B39" s="47" t="s">
        <v>75</v>
      </c>
      <c r="C39" s="161">
        <f>додаток3!D65</f>
        <v>12768.0766</v>
      </c>
      <c r="D39" s="161">
        <v>0</v>
      </c>
      <c r="E39" s="161">
        <f>C39-D39</f>
        <v>12768.0766</v>
      </c>
      <c r="F39" s="161">
        <v>0</v>
      </c>
      <c r="G39" s="161">
        <v>0</v>
      </c>
      <c r="H39" s="2"/>
      <c r="I39">
        <f>C39/C78</f>
        <v>0.36314706933453922</v>
      </c>
    </row>
    <row r="40" spans="1:9" ht="26.25" customHeight="1" thickBot="1" x14ac:dyDescent="0.3">
      <c r="A40" s="10" t="s">
        <v>77</v>
      </c>
      <c r="B40" s="47" t="s">
        <v>154</v>
      </c>
      <c r="C40" s="161">
        <f>додаток3!D72</f>
        <v>10187.592000000001</v>
      </c>
      <c r="D40" s="161">
        <v>4640.3</v>
      </c>
      <c r="E40" s="161">
        <f>додаток3!D72-D40</f>
        <v>5547.2920000000004</v>
      </c>
      <c r="F40" s="161">
        <v>0</v>
      </c>
      <c r="G40" s="161">
        <v>0</v>
      </c>
      <c r="H40" s="2"/>
      <c r="I40">
        <f>C40/C78</f>
        <v>0.28975344480436444</v>
      </c>
    </row>
    <row r="41" spans="1:9" ht="22.5" customHeight="1" thickBot="1" x14ac:dyDescent="0.3">
      <c r="A41" s="10"/>
      <c r="B41" s="47" t="s">
        <v>79</v>
      </c>
      <c r="C41" s="159">
        <f>SUM(C37:C40)</f>
        <v>22955.668600000001</v>
      </c>
      <c r="D41" s="159">
        <f t="shared" ref="D41:G41" si="6">SUM(D37:D40)</f>
        <v>4640.3</v>
      </c>
      <c r="E41" s="159">
        <f t="shared" si="6"/>
        <v>18315.368600000002</v>
      </c>
      <c r="F41" s="159">
        <f t="shared" si="6"/>
        <v>0</v>
      </c>
      <c r="G41" s="159">
        <f t="shared" si="6"/>
        <v>0</v>
      </c>
      <c r="H41" s="2"/>
    </row>
    <row r="42" spans="1:9" ht="21" customHeight="1" thickBot="1" x14ac:dyDescent="0.3">
      <c r="A42" s="10" t="s">
        <v>80</v>
      </c>
      <c r="B42" s="324" t="s">
        <v>156</v>
      </c>
      <c r="C42" s="325"/>
      <c r="D42" s="325"/>
      <c r="E42" s="325"/>
      <c r="F42" s="325"/>
      <c r="G42" s="326"/>
      <c r="H42" s="2"/>
    </row>
    <row r="43" spans="1:9" ht="30" customHeight="1" thickBot="1" x14ac:dyDescent="0.3">
      <c r="A43" s="10" t="s">
        <v>81</v>
      </c>
      <c r="B43" s="47" t="s">
        <v>152</v>
      </c>
      <c r="C43" s="161">
        <v>0</v>
      </c>
      <c r="D43" s="161">
        <v>0</v>
      </c>
      <c r="E43" s="161">
        <f t="shared" ref="E43:E47" si="7">C43-D43</f>
        <v>0</v>
      </c>
      <c r="F43" s="161">
        <v>0</v>
      </c>
      <c r="G43" s="161">
        <v>0</v>
      </c>
      <c r="H43" s="2"/>
    </row>
    <row r="44" spans="1:9" ht="30" customHeight="1" thickBot="1" x14ac:dyDescent="0.3">
      <c r="A44" s="10" t="s">
        <v>83</v>
      </c>
      <c r="B44" s="47" t="s">
        <v>153</v>
      </c>
      <c r="C44" s="161">
        <v>0</v>
      </c>
      <c r="D44" s="161">
        <v>0</v>
      </c>
      <c r="E44" s="161">
        <f t="shared" si="7"/>
        <v>0</v>
      </c>
      <c r="F44" s="161">
        <v>0</v>
      </c>
      <c r="G44" s="161">
        <v>0</v>
      </c>
      <c r="H44" s="2"/>
    </row>
    <row r="45" spans="1:9" ht="41.25" customHeight="1" thickBot="1" x14ac:dyDescent="0.3">
      <c r="A45" s="10" t="s">
        <v>85</v>
      </c>
      <c r="B45" s="47" t="s">
        <v>157</v>
      </c>
      <c r="C45" s="161">
        <v>0</v>
      </c>
      <c r="D45" s="161">
        <v>0</v>
      </c>
      <c r="E45" s="161">
        <f t="shared" si="7"/>
        <v>0</v>
      </c>
      <c r="F45" s="161">
        <v>0</v>
      </c>
      <c r="G45" s="161">
        <v>0</v>
      </c>
      <c r="H45" s="2"/>
    </row>
    <row r="46" spans="1:9" ht="40.5" customHeight="1" thickBot="1" x14ac:dyDescent="0.3">
      <c r="A46" s="10" t="s">
        <v>87</v>
      </c>
      <c r="B46" s="47" t="s">
        <v>158</v>
      </c>
      <c r="C46" s="161">
        <f>D46+E46</f>
        <v>11512.516670000001</v>
      </c>
      <c r="D46" s="161">
        <v>0</v>
      </c>
      <c r="E46" s="161">
        <f>додаток3!K85</f>
        <v>11512.516670000001</v>
      </c>
      <c r="F46" s="161">
        <v>0</v>
      </c>
      <c r="G46" s="161">
        <v>0</v>
      </c>
      <c r="H46" s="2"/>
      <c r="I46">
        <f>C46/C78</f>
        <v>0.32743668606871679</v>
      </c>
    </row>
    <row r="47" spans="1:9" ht="27" customHeight="1" thickBot="1" x14ac:dyDescent="0.3">
      <c r="A47" s="10" t="s">
        <v>89</v>
      </c>
      <c r="B47" s="47" t="s">
        <v>154</v>
      </c>
      <c r="C47" s="161">
        <v>0</v>
      </c>
      <c r="D47" s="161">
        <v>0</v>
      </c>
      <c r="E47" s="161">
        <f t="shared" si="7"/>
        <v>0</v>
      </c>
      <c r="F47" s="161">
        <v>0</v>
      </c>
      <c r="G47" s="161">
        <v>0</v>
      </c>
      <c r="H47" s="2"/>
    </row>
    <row r="48" spans="1:9" ht="22.5" customHeight="1" thickBot="1" x14ac:dyDescent="0.3">
      <c r="A48" s="10"/>
      <c r="B48" s="47" t="s">
        <v>91</v>
      </c>
      <c r="C48" s="159">
        <f>E48</f>
        <v>11512.516670000001</v>
      </c>
      <c r="D48" s="159">
        <f t="shared" ref="D48:G48" si="8">D43+D44+D45+D46+D47</f>
        <v>0</v>
      </c>
      <c r="E48" s="159">
        <f t="shared" si="8"/>
        <v>11512.516670000001</v>
      </c>
      <c r="F48" s="159">
        <f t="shared" si="8"/>
        <v>0</v>
      </c>
      <c r="G48" s="159">
        <f t="shared" si="8"/>
        <v>0</v>
      </c>
      <c r="H48" s="2"/>
    </row>
    <row r="49" spans="1:9" ht="24" customHeight="1" thickBot="1" x14ac:dyDescent="0.3">
      <c r="A49" s="10"/>
      <c r="B49" s="48" t="s">
        <v>92</v>
      </c>
      <c r="C49" s="159">
        <f>C48+C41</f>
        <v>34468.185270000002</v>
      </c>
      <c r="D49" s="159">
        <f t="shared" ref="D49:G49" si="9">D48+D41</f>
        <v>4640.3</v>
      </c>
      <c r="E49" s="159">
        <f t="shared" si="9"/>
        <v>29827.885270000002</v>
      </c>
      <c r="F49" s="159">
        <f t="shared" si="9"/>
        <v>0</v>
      </c>
      <c r="G49" s="159">
        <f t="shared" si="9"/>
        <v>0</v>
      </c>
      <c r="H49" s="2"/>
    </row>
    <row r="50" spans="1:9" ht="17.25" customHeight="1" thickBot="1" x14ac:dyDescent="0.3">
      <c r="A50" s="9" t="s">
        <v>93</v>
      </c>
      <c r="B50" s="327" t="s">
        <v>94</v>
      </c>
      <c r="C50" s="328"/>
      <c r="D50" s="328"/>
      <c r="E50" s="328"/>
      <c r="F50" s="328"/>
      <c r="G50" s="329"/>
      <c r="H50" s="2"/>
    </row>
    <row r="51" spans="1:9" ht="21.75" customHeight="1" thickBot="1" x14ac:dyDescent="0.3">
      <c r="A51" s="10" t="s">
        <v>95</v>
      </c>
      <c r="B51" s="330" t="s">
        <v>159</v>
      </c>
      <c r="C51" s="331"/>
      <c r="D51" s="331"/>
      <c r="E51" s="331"/>
      <c r="F51" s="331"/>
      <c r="G51" s="332"/>
      <c r="H51" s="2"/>
    </row>
    <row r="52" spans="1:9" ht="27.75" customHeight="1" thickBot="1" x14ac:dyDescent="0.3">
      <c r="A52" s="10" t="s">
        <v>97</v>
      </c>
      <c r="B52" s="47" t="s">
        <v>152</v>
      </c>
      <c r="C52" s="161">
        <f>D52+E52</f>
        <v>0</v>
      </c>
      <c r="D52" s="161">
        <v>0</v>
      </c>
      <c r="E52" s="161">
        <v>0</v>
      </c>
      <c r="F52" s="161">
        <v>0</v>
      </c>
      <c r="G52" s="161">
        <v>0</v>
      </c>
      <c r="H52" s="2"/>
    </row>
    <row r="53" spans="1:9" ht="27" customHeight="1" thickBot="1" x14ac:dyDescent="0.3">
      <c r="A53" s="10" t="s">
        <v>99</v>
      </c>
      <c r="B53" s="47" t="s">
        <v>153</v>
      </c>
      <c r="C53" s="161">
        <f t="shared" ref="C53:C54" si="10">D53+E53</f>
        <v>0</v>
      </c>
      <c r="D53" s="161">
        <v>0</v>
      </c>
      <c r="E53" s="161">
        <f>додаток3!D98</f>
        <v>0</v>
      </c>
      <c r="F53" s="161">
        <v>0</v>
      </c>
      <c r="G53" s="161">
        <v>0</v>
      </c>
      <c r="H53" s="2"/>
    </row>
    <row r="54" spans="1:9" ht="21" customHeight="1" thickBot="1" x14ac:dyDescent="0.3">
      <c r="A54" s="10" t="s">
        <v>101</v>
      </c>
      <c r="B54" s="47" t="s">
        <v>154</v>
      </c>
      <c r="C54" s="161">
        <f t="shared" si="10"/>
        <v>0</v>
      </c>
      <c r="D54" s="161">
        <v>0</v>
      </c>
      <c r="E54" s="161">
        <v>0</v>
      </c>
      <c r="F54" s="161">
        <v>0</v>
      </c>
      <c r="G54" s="161">
        <v>0</v>
      </c>
      <c r="H54" s="2"/>
    </row>
    <row r="55" spans="1:9" ht="24" customHeight="1" thickBot="1" x14ac:dyDescent="0.3">
      <c r="A55" s="10"/>
      <c r="B55" s="47" t="s">
        <v>103</v>
      </c>
      <c r="C55" s="159">
        <f>SUM(C52:C54)</f>
        <v>0</v>
      </c>
      <c r="D55" s="159">
        <f t="shared" ref="D55" si="11">SUM(D52:D54)</f>
        <v>0</v>
      </c>
      <c r="E55" s="159">
        <f t="shared" ref="E55:E61" si="12">C55-D55</f>
        <v>0</v>
      </c>
      <c r="F55" s="159">
        <v>0</v>
      </c>
      <c r="G55" s="159">
        <v>0</v>
      </c>
      <c r="H55" s="2"/>
    </row>
    <row r="56" spans="1:9" ht="18" customHeight="1" thickBot="1" x14ac:dyDescent="0.3">
      <c r="A56" s="10" t="s">
        <v>104</v>
      </c>
      <c r="B56" s="324" t="s">
        <v>156</v>
      </c>
      <c r="C56" s="325"/>
      <c r="D56" s="325"/>
      <c r="E56" s="325"/>
      <c r="F56" s="325"/>
      <c r="G56" s="326"/>
      <c r="H56" s="2"/>
    </row>
    <row r="57" spans="1:9" ht="27" customHeight="1" thickBot="1" x14ac:dyDescent="0.3">
      <c r="A57" s="10" t="s">
        <v>105</v>
      </c>
      <c r="B57" s="47" t="s">
        <v>152</v>
      </c>
      <c r="C57" s="162">
        <v>0</v>
      </c>
      <c r="D57" s="162">
        <v>0</v>
      </c>
      <c r="E57" s="162">
        <f t="shared" si="12"/>
        <v>0</v>
      </c>
      <c r="F57" s="162">
        <v>0</v>
      </c>
      <c r="G57" s="162">
        <v>0</v>
      </c>
      <c r="H57" s="2"/>
    </row>
    <row r="58" spans="1:9" ht="23.25" customHeight="1" thickBot="1" x14ac:dyDescent="0.3">
      <c r="A58" s="10" t="s">
        <v>107</v>
      </c>
      <c r="B58" s="47" t="s">
        <v>153</v>
      </c>
      <c r="C58" s="162">
        <v>0</v>
      </c>
      <c r="D58" s="162">
        <v>0</v>
      </c>
      <c r="E58" s="162">
        <f t="shared" si="12"/>
        <v>0</v>
      </c>
      <c r="F58" s="162">
        <v>0</v>
      </c>
      <c r="G58" s="162">
        <v>0</v>
      </c>
      <c r="H58" s="2"/>
    </row>
    <row r="59" spans="1:9" ht="23.25" customHeight="1" thickBot="1" x14ac:dyDescent="0.3">
      <c r="A59" s="10" t="s">
        <v>109</v>
      </c>
      <c r="B59" s="47" t="s">
        <v>157</v>
      </c>
      <c r="C59" s="161">
        <f>додаток3!M112</f>
        <v>61.539200000000001</v>
      </c>
      <c r="D59" s="162">
        <v>61.54</v>
      </c>
      <c r="E59" s="162">
        <v>0</v>
      </c>
      <c r="F59" s="162">
        <v>0</v>
      </c>
      <c r="G59" s="162">
        <v>0</v>
      </c>
      <c r="H59" s="2"/>
    </row>
    <row r="60" spans="1:9" ht="40.5" customHeight="1" thickBot="1" x14ac:dyDescent="0.3">
      <c r="A60" s="10" t="s">
        <v>111</v>
      </c>
      <c r="B60" s="47" t="s">
        <v>158</v>
      </c>
      <c r="C60" s="162">
        <v>0</v>
      </c>
      <c r="D60" s="162">
        <v>0</v>
      </c>
      <c r="E60" s="162">
        <f t="shared" si="12"/>
        <v>0</v>
      </c>
      <c r="F60" s="162">
        <v>0</v>
      </c>
      <c r="G60" s="162">
        <v>0</v>
      </c>
      <c r="H60" s="2"/>
    </row>
    <row r="61" spans="1:9" ht="21" customHeight="1" thickBot="1" x14ac:dyDescent="0.3">
      <c r="A61" s="10" t="s">
        <v>113</v>
      </c>
      <c r="B61" s="47" t="s">
        <v>154</v>
      </c>
      <c r="C61" s="162">
        <v>0</v>
      </c>
      <c r="D61" s="162">
        <v>0</v>
      </c>
      <c r="E61" s="162">
        <f t="shared" si="12"/>
        <v>0</v>
      </c>
      <c r="F61" s="162">
        <v>0</v>
      </c>
      <c r="G61" s="162">
        <v>0</v>
      </c>
      <c r="H61" s="2"/>
    </row>
    <row r="62" spans="1:9" ht="26.25" customHeight="1" thickBot="1" x14ac:dyDescent="0.3">
      <c r="A62" s="10"/>
      <c r="B62" s="47" t="s">
        <v>115</v>
      </c>
      <c r="C62" s="159">
        <f>SUM(C57:C61)</f>
        <v>61.539200000000001</v>
      </c>
      <c r="D62" s="159">
        <f t="shared" ref="D62:G62" si="13">SUM(D57:D61)</f>
        <v>61.54</v>
      </c>
      <c r="E62" s="159">
        <f t="shared" si="13"/>
        <v>0</v>
      </c>
      <c r="F62" s="159">
        <f t="shared" si="13"/>
        <v>0</v>
      </c>
      <c r="G62" s="159">
        <f t="shared" si="13"/>
        <v>0</v>
      </c>
      <c r="H62" s="2"/>
    </row>
    <row r="63" spans="1:9" ht="24" customHeight="1" thickBot="1" x14ac:dyDescent="0.3">
      <c r="A63" s="10"/>
      <c r="B63" s="48" t="s">
        <v>116</v>
      </c>
      <c r="C63" s="159">
        <f>D63+E63</f>
        <v>61.54</v>
      </c>
      <c r="D63" s="159">
        <f>D62+D55</f>
        <v>61.54</v>
      </c>
      <c r="E63" s="159">
        <f t="shared" ref="E63:G63" si="14">E62+E55</f>
        <v>0</v>
      </c>
      <c r="F63" s="159">
        <f t="shared" si="14"/>
        <v>0</v>
      </c>
      <c r="G63" s="159">
        <f t="shared" si="14"/>
        <v>0</v>
      </c>
      <c r="H63" s="2"/>
      <c r="I63" s="220">
        <f>C63/C78</f>
        <v>1.7503083155725697E-3</v>
      </c>
    </row>
    <row r="64" spans="1:9" ht="18" customHeight="1" thickBot="1" x14ac:dyDescent="0.3">
      <c r="A64" s="9" t="s">
        <v>118</v>
      </c>
      <c r="B64" s="327" t="s">
        <v>119</v>
      </c>
      <c r="C64" s="328"/>
      <c r="D64" s="328"/>
      <c r="E64" s="328"/>
      <c r="F64" s="328"/>
      <c r="G64" s="329"/>
      <c r="H64" s="2"/>
    </row>
    <row r="65" spans="1:8" ht="21" customHeight="1" thickBot="1" x14ac:dyDescent="0.3">
      <c r="A65" s="10" t="s">
        <v>120</v>
      </c>
      <c r="B65" s="324" t="s">
        <v>159</v>
      </c>
      <c r="C65" s="325"/>
      <c r="D65" s="325"/>
      <c r="E65" s="325"/>
      <c r="F65" s="325"/>
      <c r="G65" s="326"/>
      <c r="H65" s="2"/>
    </row>
    <row r="66" spans="1:8" ht="33.75" customHeight="1" thickBot="1" x14ac:dyDescent="0.3">
      <c r="A66" s="10" t="s">
        <v>121</v>
      </c>
      <c r="B66" s="47" t="s">
        <v>152</v>
      </c>
      <c r="C66" s="161">
        <v>0</v>
      </c>
      <c r="D66" s="161">
        <v>0</v>
      </c>
      <c r="E66" s="161">
        <f t="shared" ref="E66:E68" si="15">C66-D66</f>
        <v>0</v>
      </c>
      <c r="F66" s="161">
        <v>0</v>
      </c>
      <c r="G66" s="161">
        <v>0</v>
      </c>
      <c r="H66" s="2"/>
    </row>
    <row r="67" spans="1:8" ht="27.75" customHeight="1" thickBot="1" x14ac:dyDescent="0.3">
      <c r="A67" s="10" t="s">
        <v>123</v>
      </c>
      <c r="B67" s="47" t="s">
        <v>153</v>
      </c>
      <c r="C67" s="161">
        <f>додаток3!L128</f>
        <v>0</v>
      </c>
      <c r="D67" s="161">
        <v>0</v>
      </c>
      <c r="E67" s="161">
        <f t="shared" si="15"/>
        <v>0</v>
      </c>
      <c r="F67" s="161">
        <v>0</v>
      </c>
      <c r="G67" s="161">
        <v>0</v>
      </c>
      <c r="H67" s="2"/>
    </row>
    <row r="68" spans="1:8" ht="19.5" customHeight="1" thickBot="1" x14ac:dyDescent="0.3">
      <c r="A68" s="10" t="s">
        <v>125</v>
      </c>
      <c r="B68" s="47" t="s">
        <v>154</v>
      </c>
      <c r="C68" s="161">
        <v>0</v>
      </c>
      <c r="D68" s="161">
        <v>0</v>
      </c>
      <c r="E68" s="161">
        <f t="shared" si="15"/>
        <v>0</v>
      </c>
      <c r="F68" s="161">
        <v>0</v>
      </c>
      <c r="G68" s="161">
        <v>0</v>
      </c>
      <c r="H68" s="2"/>
    </row>
    <row r="69" spans="1:8" ht="27" customHeight="1" thickBot="1" x14ac:dyDescent="0.3">
      <c r="A69" s="10"/>
      <c r="B69" s="47" t="s">
        <v>127</v>
      </c>
      <c r="C69" s="159">
        <f>SUM(C66:C68)</f>
        <v>0</v>
      </c>
      <c r="D69" s="159">
        <f t="shared" ref="D69:G69" si="16">SUM(D66:D68)</f>
        <v>0</v>
      </c>
      <c r="E69" s="159">
        <f t="shared" si="16"/>
        <v>0</v>
      </c>
      <c r="F69" s="159">
        <f t="shared" si="16"/>
        <v>0</v>
      </c>
      <c r="G69" s="159">
        <f t="shared" si="16"/>
        <v>0</v>
      </c>
      <c r="H69" s="2"/>
    </row>
    <row r="70" spans="1:8" ht="20.25" customHeight="1" thickBot="1" x14ac:dyDescent="0.3">
      <c r="A70" s="10" t="s">
        <v>128</v>
      </c>
      <c r="B70" s="324" t="s">
        <v>156</v>
      </c>
      <c r="C70" s="325"/>
      <c r="D70" s="325"/>
      <c r="E70" s="325"/>
      <c r="F70" s="325"/>
      <c r="G70" s="326"/>
      <c r="H70" s="2"/>
    </row>
    <row r="71" spans="1:8" ht="30" customHeight="1" thickBot="1" x14ac:dyDescent="0.3">
      <c r="A71" s="10" t="s">
        <v>160</v>
      </c>
      <c r="B71" s="47" t="s">
        <v>152</v>
      </c>
      <c r="C71" s="162">
        <v>0</v>
      </c>
      <c r="D71" s="162">
        <v>0</v>
      </c>
      <c r="E71" s="162">
        <f t="shared" ref="E71:E73" si="17">C71-D71</f>
        <v>0</v>
      </c>
      <c r="F71" s="162">
        <v>0</v>
      </c>
      <c r="G71" s="162">
        <v>0</v>
      </c>
      <c r="H71" s="2"/>
    </row>
    <row r="72" spans="1:8" ht="29.25" customHeight="1" thickBot="1" x14ac:dyDescent="0.3">
      <c r="A72" s="10" t="s">
        <v>130</v>
      </c>
      <c r="B72" s="47" t="s">
        <v>153</v>
      </c>
      <c r="C72" s="162">
        <v>0</v>
      </c>
      <c r="D72" s="162">
        <v>0</v>
      </c>
      <c r="E72" s="162">
        <f t="shared" si="17"/>
        <v>0</v>
      </c>
      <c r="F72" s="162">
        <v>0</v>
      </c>
      <c r="G72" s="162">
        <v>0</v>
      </c>
      <c r="H72" s="2"/>
    </row>
    <row r="73" spans="1:8" ht="45.75" customHeight="1" thickBot="1" x14ac:dyDescent="0.3">
      <c r="A73" s="10" t="s">
        <v>132</v>
      </c>
      <c r="B73" s="47" t="s">
        <v>157</v>
      </c>
      <c r="C73" s="162">
        <v>0</v>
      </c>
      <c r="D73" s="162">
        <v>0</v>
      </c>
      <c r="E73" s="162">
        <f t="shared" si="17"/>
        <v>0</v>
      </c>
      <c r="F73" s="162">
        <v>0</v>
      </c>
      <c r="G73" s="162">
        <v>0</v>
      </c>
      <c r="H73" s="2"/>
    </row>
    <row r="74" spans="1:8" ht="42.75" customHeight="1" thickBot="1" x14ac:dyDescent="0.3">
      <c r="A74" s="10" t="s">
        <v>134</v>
      </c>
      <c r="B74" s="47" t="s">
        <v>158</v>
      </c>
      <c r="C74" s="162">
        <v>0</v>
      </c>
      <c r="D74" s="162">
        <v>0</v>
      </c>
      <c r="E74" s="162">
        <f t="shared" ref="E74:E75" si="18">C74-D74</f>
        <v>0</v>
      </c>
      <c r="F74" s="162">
        <v>0</v>
      </c>
      <c r="G74" s="162">
        <v>0</v>
      </c>
      <c r="H74" s="2"/>
    </row>
    <row r="75" spans="1:8" ht="25.5" customHeight="1" thickBot="1" x14ac:dyDescent="0.3">
      <c r="A75" s="10" t="s">
        <v>136</v>
      </c>
      <c r="B75" s="47" t="s">
        <v>154</v>
      </c>
      <c r="C75" s="162">
        <v>0</v>
      </c>
      <c r="D75" s="162">
        <v>0</v>
      </c>
      <c r="E75" s="162">
        <f t="shared" si="18"/>
        <v>0</v>
      </c>
      <c r="F75" s="162">
        <v>0</v>
      </c>
      <c r="G75" s="162">
        <v>0</v>
      </c>
      <c r="H75" s="2"/>
    </row>
    <row r="76" spans="1:8" ht="21" customHeight="1" thickBot="1" x14ac:dyDescent="0.3">
      <c r="A76" s="10"/>
      <c r="B76" s="47" t="s">
        <v>138</v>
      </c>
      <c r="C76" s="172">
        <f>SUM(C71:C75)</f>
        <v>0</v>
      </c>
      <c r="D76" s="172">
        <f t="shared" ref="D76:G76" si="19">SUM(D71:D75)</f>
        <v>0</v>
      </c>
      <c r="E76" s="172">
        <f t="shared" si="19"/>
        <v>0</v>
      </c>
      <c r="F76" s="172">
        <f t="shared" si="19"/>
        <v>0</v>
      </c>
      <c r="G76" s="172">
        <f t="shared" si="19"/>
        <v>0</v>
      </c>
      <c r="H76" s="2"/>
    </row>
    <row r="77" spans="1:8" ht="25.5" customHeight="1" thickBot="1" x14ac:dyDescent="0.3">
      <c r="A77" s="10"/>
      <c r="B77" s="48" t="s">
        <v>139</v>
      </c>
      <c r="C77" s="159">
        <f>C76+C69</f>
        <v>0</v>
      </c>
      <c r="D77" s="159">
        <f t="shared" ref="D77:G77" si="20">D76+D69</f>
        <v>0</v>
      </c>
      <c r="E77" s="159">
        <f t="shared" si="20"/>
        <v>0</v>
      </c>
      <c r="F77" s="159">
        <f t="shared" si="20"/>
        <v>0</v>
      </c>
      <c r="G77" s="159">
        <f t="shared" si="20"/>
        <v>0</v>
      </c>
      <c r="H77" s="2"/>
    </row>
    <row r="78" spans="1:8" ht="24" customHeight="1" thickBot="1" x14ac:dyDescent="0.3">
      <c r="A78" s="147"/>
      <c r="B78" s="148" t="s">
        <v>117</v>
      </c>
      <c r="C78" s="178">
        <f>C77+C63+C49+C33</f>
        <v>35159.519870000004</v>
      </c>
      <c r="D78" s="178">
        <f>D77+D63+D49+D33</f>
        <v>5331.6346000000003</v>
      </c>
      <c r="E78" s="178">
        <f>E77+E63+E49+E33</f>
        <v>29827.885270000002</v>
      </c>
      <c r="F78" s="178">
        <f>F77+F63+F49+F33</f>
        <v>0</v>
      </c>
      <c r="G78" s="178">
        <f>G77+G63+G49+G33</f>
        <v>0</v>
      </c>
      <c r="H78" s="2"/>
    </row>
    <row r="79" spans="1:8" ht="24.75" customHeight="1" thickBot="1" x14ac:dyDescent="0.3">
      <c r="A79" s="98"/>
      <c r="B79" s="99" t="s">
        <v>413</v>
      </c>
      <c r="C79" s="32">
        <f>D79+E79</f>
        <v>35147.989870000005</v>
      </c>
      <c r="D79" s="101">
        <f>D78-D80</f>
        <v>5320.1046000000006</v>
      </c>
      <c r="E79" s="100">
        <f t="shared" ref="E79" si="21">E78+E64+E50+E35</f>
        <v>29827.885270000002</v>
      </c>
      <c r="F79" s="100">
        <f t="shared" ref="F79:G79" si="22">F78+F64+F50+F35</f>
        <v>0</v>
      </c>
      <c r="G79" s="100">
        <f t="shared" si="22"/>
        <v>0</v>
      </c>
    </row>
    <row r="80" spans="1:8" ht="20.25" customHeight="1" thickBot="1" x14ac:dyDescent="0.3">
      <c r="A80" s="98"/>
      <c r="B80" s="99" t="s">
        <v>414</v>
      </c>
      <c r="C80" s="32">
        <f>D80+E80+F80+G80</f>
        <v>11.53</v>
      </c>
      <c r="D80" s="101">
        <v>11.53</v>
      </c>
      <c r="E80" s="101">
        <v>0</v>
      </c>
      <c r="F80" s="100">
        <f t="shared" ref="F80:G80" si="23">F79+F65+F51+F36</f>
        <v>0</v>
      </c>
      <c r="G80" s="100">
        <f t="shared" si="23"/>
        <v>0</v>
      </c>
    </row>
    <row r="81" spans="1:9" ht="39.75" customHeight="1" x14ac:dyDescent="0.25">
      <c r="A81" s="95"/>
      <c r="C81" s="97"/>
      <c r="D81" s="182">
        <f>5320.1-D79</f>
        <v>-4.6000000002095476E-3</v>
      </c>
      <c r="E81" s="97"/>
      <c r="F81" s="97"/>
      <c r="G81" s="97"/>
      <c r="I81" s="126">
        <f>C79-додаток3!D151</f>
        <v>-11.529199999997218</v>
      </c>
    </row>
    <row r="82" spans="1:9" ht="31.5" customHeight="1" x14ac:dyDescent="0.25">
      <c r="A82" s="22"/>
      <c r="B82" s="169" t="s">
        <v>436</v>
      </c>
      <c r="D82" s="85"/>
      <c r="F82" s="279" t="s">
        <v>438</v>
      </c>
      <c r="G82" s="279"/>
    </row>
    <row r="83" spans="1:9" ht="15.75" customHeight="1" x14ac:dyDescent="0.25">
      <c r="A83" s="280" t="s">
        <v>5</v>
      </c>
      <c r="B83" s="281"/>
      <c r="D83" s="84" t="s">
        <v>142</v>
      </c>
      <c r="F83" s="281" t="s">
        <v>143</v>
      </c>
      <c r="G83" s="281"/>
    </row>
    <row r="84" spans="1:9" ht="41.25" customHeight="1" x14ac:dyDescent="0.25">
      <c r="A84" s="70"/>
      <c r="B84" s="70"/>
    </row>
    <row r="85" spans="1:9" ht="34.5" customHeight="1" x14ac:dyDescent="0.25">
      <c r="B85" s="169" t="s">
        <v>437</v>
      </c>
      <c r="D85" s="85"/>
      <c r="F85" s="279" t="s">
        <v>411</v>
      </c>
      <c r="G85" s="279"/>
    </row>
    <row r="86" spans="1:9" ht="15.75" customHeight="1" x14ac:dyDescent="0.25">
      <c r="A86" s="2"/>
      <c r="B86" s="2"/>
      <c r="D86" s="84" t="s">
        <v>142</v>
      </c>
      <c r="F86" s="281" t="s">
        <v>143</v>
      </c>
      <c r="G86" s="281"/>
    </row>
    <row r="87" spans="1:9" ht="48" customHeight="1" x14ac:dyDescent="0.25">
      <c r="A87" s="2"/>
      <c r="B87" s="2"/>
    </row>
    <row r="88" spans="1:9" ht="27.75" customHeight="1" x14ac:dyDescent="0.25">
      <c r="A88" s="22"/>
      <c r="B88" s="179" t="s">
        <v>468</v>
      </c>
      <c r="D88" s="85"/>
      <c r="F88" s="279" t="s">
        <v>466</v>
      </c>
      <c r="G88" s="279"/>
    </row>
    <row r="89" spans="1:9" ht="15.75" customHeight="1" x14ac:dyDescent="0.25">
      <c r="A89" s="280" t="s">
        <v>412</v>
      </c>
      <c r="B89" s="281"/>
      <c r="D89" s="84" t="s">
        <v>142</v>
      </c>
      <c r="F89" s="281" t="s">
        <v>143</v>
      </c>
      <c r="G89" s="281"/>
    </row>
    <row r="90" spans="1:9" ht="15.75" x14ac:dyDescent="0.25">
      <c r="D90" s="71"/>
    </row>
  </sheetData>
  <mergeCells count="38">
    <mergeCell ref="A11:G11"/>
    <mergeCell ref="C1:G1"/>
    <mergeCell ref="C2:G2"/>
    <mergeCell ref="C3:G3"/>
    <mergeCell ref="A6:G6"/>
    <mergeCell ref="A7:G7"/>
    <mergeCell ref="B10:E10"/>
    <mergeCell ref="H14:H15"/>
    <mergeCell ref="C16:C18"/>
    <mergeCell ref="D16:G16"/>
    <mergeCell ref="D17:D18"/>
    <mergeCell ref="E17:E18"/>
    <mergeCell ref="F17:F18"/>
    <mergeCell ref="B36:G36"/>
    <mergeCell ref="A14:A18"/>
    <mergeCell ref="B14:B18"/>
    <mergeCell ref="C14:G14"/>
    <mergeCell ref="C15:G15"/>
    <mergeCell ref="G17:G18"/>
    <mergeCell ref="B20:G20"/>
    <mergeCell ref="B21:G21"/>
    <mergeCell ref="B26:G26"/>
    <mergeCell ref="B35:G35"/>
    <mergeCell ref="A83:B83"/>
    <mergeCell ref="F82:G82"/>
    <mergeCell ref="F83:G83"/>
    <mergeCell ref="B70:G70"/>
    <mergeCell ref="B42:G42"/>
    <mergeCell ref="B50:G50"/>
    <mergeCell ref="B51:G51"/>
    <mergeCell ref="B56:G56"/>
    <mergeCell ref="B64:G64"/>
    <mergeCell ref="B65:G65"/>
    <mergeCell ref="A89:B89"/>
    <mergeCell ref="F88:G88"/>
    <mergeCell ref="F89:G89"/>
    <mergeCell ref="F85:G85"/>
    <mergeCell ref="F86:G8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zoomScaleNormal="100" workbookViewId="0">
      <selection activeCell="V22" sqref="V22"/>
    </sheetView>
  </sheetViews>
  <sheetFormatPr defaultRowHeight="15" x14ac:dyDescent="0.25"/>
  <cols>
    <col min="1" max="1" width="4.140625" customWidth="1"/>
    <col min="2" max="2" width="5.42578125" customWidth="1"/>
  </cols>
  <sheetData>
    <row r="1" spans="1:14" ht="24" customHeight="1" x14ac:dyDescent="0.25">
      <c r="A1" s="357" t="s">
        <v>161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05.75" customHeight="1" x14ac:dyDescent="0.25">
      <c r="A2" s="2"/>
      <c r="B2" s="2"/>
      <c r="C2" s="2"/>
      <c r="D2" s="2"/>
      <c r="E2" s="2"/>
      <c r="F2" s="2"/>
      <c r="G2" s="2"/>
      <c r="H2" s="2"/>
      <c r="I2" s="357" t="s">
        <v>1</v>
      </c>
      <c r="J2" s="357"/>
      <c r="K2" s="357"/>
      <c r="L2" s="357"/>
      <c r="M2" s="357"/>
      <c r="N2" s="357"/>
    </row>
    <row r="3" spans="1:14" ht="19.5" customHeight="1" x14ac:dyDescent="0.25">
      <c r="A3" s="2"/>
      <c r="I3" s="285" t="s">
        <v>162</v>
      </c>
      <c r="J3" s="285"/>
      <c r="K3" s="285"/>
      <c r="L3" s="285"/>
      <c r="M3" s="285"/>
      <c r="N3" s="285"/>
    </row>
    <row r="4" spans="1:14" ht="24.75" customHeight="1" x14ac:dyDescent="0.25"/>
    <row r="5" spans="1:14" ht="24" customHeight="1" x14ac:dyDescent="0.25"/>
    <row r="6" spans="1:14" ht="17.25" x14ac:dyDescent="0.25">
      <c r="A6" s="358" t="s">
        <v>163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ht="24" customHeight="1" x14ac:dyDescent="0.25">
      <c r="A7" s="358" t="s">
        <v>164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4" ht="19.5" customHeight="1" x14ac:dyDescent="0.25"/>
    <row r="9" spans="1:14" ht="2.25" customHeight="1" x14ac:dyDescent="0.25"/>
    <row r="10" spans="1:14" ht="21.75" customHeight="1" x14ac:dyDescent="0.25">
      <c r="A10" s="353" t="s">
        <v>191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</row>
    <row r="11" spans="1:14" ht="12.75" customHeight="1" x14ac:dyDescent="0.25">
      <c r="A11" s="278" t="s">
        <v>188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1:14" ht="20.25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26.25" customHeight="1" x14ac:dyDescent="0.25">
      <c r="A13" s="354" t="s">
        <v>187</v>
      </c>
      <c r="B13" s="354"/>
      <c r="C13" s="354"/>
      <c r="D13" s="354"/>
      <c r="E13" s="354"/>
      <c r="F13" s="353" t="s">
        <v>190</v>
      </c>
      <c r="G13" s="353"/>
      <c r="H13" s="353"/>
      <c r="I13" s="353"/>
      <c r="J13" s="353"/>
      <c r="K13" s="353"/>
      <c r="L13" s="353"/>
      <c r="M13" s="50"/>
      <c r="N13" s="50"/>
    </row>
    <row r="14" spans="1:14" ht="15" customHeight="1" x14ac:dyDescent="0.25">
      <c r="A14" s="49" t="s">
        <v>186</v>
      </c>
      <c r="B14" s="49"/>
      <c r="C14" s="49"/>
      <c r="D14" s="49"/>
      <c r="E14" s="280" t="s">
        <v>192</v>
      </c>
      <c r="F14" s="280"/>
      <c r="G14" s="280"/>
      <c r="H14" s="280"/>
      <c r="I14" s="280"/>
      <c r="J14" s="280"/>
      <c r="K14" s="280"/>
      <c r="L14" s="280"/>
      <c r="M14" s="49"/>
      <c r="N14" s="49"/>
    </row>
    <row r="15" spans="1:14" x14ac:dyDescent="0.25">
      <c r="A15" s="7"/>
    </row>
    <row r="16" spans="1:14" x14ac:dyDescent="0.25">
      <c r="A16" s="11"/>
    </row>
    <row r="17" spans="1:14" ht="84" customHeight="1" x14ac:dyDescent="0.25">
      <c r="A17" s="355" t="s">
        <v>165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</row>
    <row r="18" spans="1:14" ht="33.75" customHeight="1" x14ac:dyDescent="0.25">
      <c r="A18" s="12"/>
    </row>
    <row r="19" spans="1:14" ht="18" customHeight="1" x14ac:dyDescent="0.25">
      <c r="A19" s="356" t="s">
        <v>193</v>
      </c>
      <c r="B19" s="356"/>
      <c r="C19" s="356"/>
      <c r="D19" s="356"/>
      <c r="E19" s="356"/>
      <c r="F19" s="356"/>
      <c r="G19" s="356"/>
      <c r="H19" s="356"/>
      <c r="I19" s="356"/>
      <c r="J19" s="285" t="s">
        <v>166</v>
      </c>
      <c r="K19" s="285"/>
      <c r="L19" s="285"/>
      <c r="M19" s="285"/>
      <c r="N19" s="285"/>
    </row>
    <row r="20" spans="1:14" ht="15" customHeight="1" x14ac:dyDescent="0.25">
      <c r="A20" s="352" t="s">
        <v>194</v>
      </c>
      <c r="B20" s="352"/>
      <c r="C20" s="352"/>
      <c r="D20" s="352"/>
      <c r="E20" s="352"/>
      <c r="F20" s="352"/>
      <c r="G20" s="352"/>
      <c r="H20" s="352"/>
      <c r="I20" s="352"/>
      <c r="J20" s="278" t="s">
        <v>167</v>
      </c>
      <c r="K20" s="278"/>
      <c r="L20" s="278"/>
      <c r="M20" s="278"/>
      <c r="N20" s="278"/>
    </row>
    <row r="21" spans="1:14" ht="30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8.5" customHeight="1" x14ac:dyDescent="0.25">
      <c r="A22" s="351" t="s">
        <v>196</v>
      </c>
      <c r="B22" s="351"/>
      <c r="C22" s="351"/>
      <c r="D22" s="351"/>
      <c r="E22" s="351"/>
      <c r="F22" s="351"/>
      <c r="G22" s="351"/>
      <c r="H22" s="351"/>
      <c r="I22" s="351"/>
      <c r="J22" s="350" t="s">
        <v>189</v>
      </c>
      <c r="K22" s="350"/>
      <c r="L22" s="350"/>
      <c r="M22" s="350"/>
      <c r="N22" s="350"/>
    </row>
    <row r="23" spans="1:14" ht="12" customHeight="1" x14ac:dyDescent="0.25">
      <c r="A23" s="352" t="s">
        <v>195</v>
      </c>
      <c r="B23" s="352"/>
      <c r="C23" s="352"/>
      <c r="D23" s="352"/>
      <c r="E23" s="352"/>
      <c r="F23" s="352"/>
      <c r="G23" s="352"/>
      <c r="H23" s="352"/>
      <c r="I23" s="352"/>
      <c r="J23" s="278" t="s">
        <v>143</v>
      </c>
      <c r="K23" s="278"/>
      <c r="L23" s="278"/>
      <c r="M23" s="278"/>
      <c r="N23" s="278"/>
    </row>
    <row r="24" spans="1:14" ht="15.75" x14ac:dyDescent="0.25">
      <c r="A24" s="12"/>
    </row>
  </sheetData>
  <mergeCells count="19">
    <mergeCell ref="A1:N1"/>
    <mergeCell ref="I2:N2"/>
    <mergeCell ref="I3:N3"/>
    <mergeCell ref="A6:N6"/>
    <mergeCell ref="A7:N7"/>
    <mergeCell ref="J22:N22"/>
    <mergeCell ref="A22:I22"/>
    <mergeCell ref="A23:I23"/>
    <mergeCell ref="J23:N23"/>
    <mergeCell ref="A10:N10"/>
    <mergeCell ref="A11:N11"/>
    <mergeCell ref="A17:N17"/>
    <mergeCell ref="J20:N20"/>
    <mergeCell ref="A20:I20"/>
    <mergeCell ref="A13:E13"/>
    <mergeCell ref="E14:L14"/>
    <mergeCell ref="F13:L13"/>
    <mergeCell ref="J19:N19"/>
    <mergeCell ref="A19:I19"/>
  </mergeCells>
  <pageMargins left="0.7" right="0.7" top="0.75" bottom="0.75" header="0.3" footer="0.3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view="pageBreakPreview" topLeftCell="A71" zoomScale="67" zoomScaleNormal="77" zoomScaleSheetLayoutView="67" workbookViewId="0">
      <selection activeCell="B85" sqref="B85"/>
    </sheetView>
  </sheetViews>
  <sheetFormatPr defaultRowHeight="15" x14ac:dyDescent="0.25"/>
  <cols>
    <col min="1" max="1" width="8.28515625" customWidth="1"/>
    <col min="2" max="2" width="46.85546875" customWidth="1"/>
    <col min="3" max="3" width="19" customWidth="1"/>
    <col min="4" max="4" width="22.42578125" customWidth="1"/>
    <col min="5" max="5" width="12.140625" bestFit="1" customWidth="1"/>
    <col min="6" max="6" width="14" customWidth="1"/>
    <col min="7" max="7" width="7.42578125" customWidth="1"/>
    <col min="8" max="8" width="6.85546875" customWidth="1"/>
    <col min="9" max="9" width="6.5703125" customWidth="1"/>
    <col min="10" max="10" width="7.42578125" customWidth="1"/>
    <col min="11" max="11" width="8.7109375" customWidth="1"/>
    <col min="12" max="12" width="9" customWidth="1"/>
    <col min="13" max="13" width="14.42578125" customWidth="1"/>
    <col min="14" max="14" width="12.7109375" customWidth="1"/>
    <col min="15" max="15" width="15.28515625" customWidth="1"/>
    <col min="16" max="16" width="10" style="229" bestFit="1" customWidth="1"/>
    <col min="17" max="17" width="12.7109375" style="229" customWidth="1"/>
    <col min="18" max="18" width="14.42578125" style="229" customWidth="1"/>
    <col min="19" max="19" width="13.85546875" style="229" customWidth="1"/>
    <col min="20" max="20" width="10.5703125" customWidth="1"/>
    <col min="21" max="21" width="7.140625" customWidth="1"/>
    <col min="22" max="22" width="11.5703125" customWidth="1"/>
    <col min="23" max="23" width="7.140625" customWidth="1"/>
    <col min="24" max="24" width="12.5703125" customWidth="1"/>
  </cols>
  <sheetData>
    <row r="1" spans="1:24" ht="15" customHeight="1" x14ac:dyDescent="0.25">
      <c r="D1" s="45"/>
      <c r="E1" s="45"/>
      <c r="F1" s="45"/>
      <c r="G1" s="45"/>
      <c r="H1" s="45"/>
      <c r="I1" s="45"/>
      <c r="J1" s="285"/>
      <c r="K1" s="285"/>
      <c r="L1" s="285"/>
      <c r="M1" s="285"/>
      <c r="N1" s="285"/>
      <c r="O1" s="285" t="s">
        <v>197</v>
      </c>
      <c r="P1" s="285"/>
      <c r="Q1" s="285"/>
      <c r="R1" s="285"/>
      <c r="S1" s="285"/>
      <c r="T1" s="285"/>
    </row>
    <row r="2" spans="1:24" ht="101.25" customHeight="1" x14ac:dyDescent="0.25">
      <c r="I2" s="285"/>
      <c r="J2" s="285"/>
      <c r="K2" s="285"/>
      <c r="L2" s="285"/>
      <c r="M2" s="285"/>
      <c r="N2" s="285"/>
      <c r="O2" s="285" t="s">
        <v>1</v>
      </c>
      <c r="P2" s="285"/>
      <c r="Q2" s="285"/>
      <c r="R2" s="285"/>
      <c r="S2" s="285"/>
      <c r="T2" s="285"/>
    </row>
    <row r="3" spans="1:24" ht="15.75" customHeight="1" x14ac:dyDescent="0.25">
      <c r="I3" s="285"/>
      <c r="J3" s="285"/>
      <c r="K3" s="285"/>
      <c r="L3" s="285"/>
      <c r="M3" s="285"/>
      <c r="N3" s="285"/>
      <c r="O3" s="285" t="s">
        <v>2</v>
      </c>
      <c r="P3" s="285"/>
      <c r="Q3" s="285"/>
      <c r="R3" s="285"/>
      <c r="S3" s="285"/>
      <c r="T3" s="285"/>
    </row>
    <row r="4" spans="1:24" ht="15.75" x14ac:dyDescent="0.25">
      <c r="A4" s="1"/>
    </row>
    <row r="5" spans="1:24" ht="15.75" x14ac:dyDescent="0.25">
      <c r="A5" s="1"/>
    </row>
    <row r="6" spans="1:24" ht="31.5" customHeight="1" x14ac:dyDescent="0.35">
      <c r="A6" s="287" t="s">
        <v>3</v>
      </c>
      <c r="B6" s="287"/>
      <c r="C6" s="287"/>
      <c r="D6" s="287"/>
      <c r="E6" s="287"/>
      <c r="F6" s="18"/>
      <c r="G6" s="18"/>
      <c r="H6" s="18"/>
      <c r="I6" s="18"/>
      <c r="J6" s="18"/>
      <c r="K6" s="19"/>
      <c r="L6" s="19"/>
      <c r="M6" s="287" t="s">
        <v>4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</row>
    <row r="7" spans="1:24" ht="29.25" customHeight="1" x14ac:dyDescent="0.35">
      <c r="A7" s="283" t="s">
        <v>171</v>
      </c>
      <c r="B7" s="283"/>
      <c r="C7" s="283"/>
      <c r="D7" s="283"/>
      <c r="E7" s="283"/>
      <c r="F7" s="283"/>
      <c r="G7" s="371"/>
      <c r="H7" s="20"/>
      <c r="I7" s="20"/>
      <c r="J7" s="20"/>
      <c r="K7" s="20"/>
      <c r="L7" s="21"/>
      <c r="M7" s="378" t="s">
        <v>168</v>
      </c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</row>
    <row r="8" spans="1:24" ht="29.25" customHeight="1" x14ac:dyDescent="0.35">
      <c r="A8" s="278" t="s">
        <v>6</v>
      </c>
      <c r="B8" s="278"/>
      <c r="C8" s="278"/>
      <c r="D8" s="278"/>
      <c r="E8" s="278"/>
      <c r="F8" s="20"/>
      <c r="G8" s="165"/>
      <c r="H8" s="20"/>
      <c r="I8" s="20"/>
      <c r="J8" s="20"/>
      <c r="K8" s="20"/>
      <c r="L8" s="21"/>
      <c r="M8" s="285" t="s">
        <v>5</v>
      </c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</row>
    <row r="9" spans="1:24" ht="29.25" customHeight="1" x14ac:dyDescent="0.35">
      <c r="A9" s="279" t="s">
        <v>172</v>
      </c>
      <c r="B9" s="279"/>
      <c r="C9" s="279"/>
      <c r="D9" s="279"/>
      <c r="E9" s="279"/>
      <c r="F9" s="279"/>
      <c r="G9" s="164"/>
      <c r="H9" s="164"/>
      <c r="I9" s="20"/>
      <c r="J9" s="20"/>
      <c r="K9" s="20"/>
      <c r="L9" s="21"/>
      <c r="M9" s="279" t="s">
        <v>170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</row>
    <row r="10" spans="1:24" ht="28.5" customHeight="1" x14ac:dyDescent="0.25">
      <c r="A10" s="278"/>
      <c r="B10" s="278"/>
      <c r="C10" s="278"/>
      <c r="D10" s="278"/>
      <c r="E10" s="278"/>
      <c r="F10" s="278"/>
      <c r="G10" s="278"/>
      <c r="H10" s="278"/>
      <c r="I10" s="8"/>
      <c r="J10" s="8"/>
      <c r="K10" s="8"/>
      <c r="M10" s="281" t="s">
        <v>401</v>
      </c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</row>
    <row r="11" spans="1:24" ht="30" customHeight="1" x14ac:dyDescent="0.25">
      <c r="A11" s="372" t="s">
        <v>441</v>
      </c>
      <c r="B11" s="372"/>
      <c r="C11" s="372"/>
      <c r="D11" s="372"/>
      <c r="E11" s="372"/>
      <c r="F11" s="2"/>
      <c r="G11" s="2"/>
      <c r="H11" s="2"/>
      <c r="I11" s="2"/>
      <c r="J11" s="2"/>
      <c r="K11" s="2"/>
      <c r="M11" s="286" t="s">
        <v>7</v>
      </c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</row>
    <row r="12" spans="1:24" ht="14.25" customHeight="1" x14ac:dyDescent="0.25"/>
    <row r="13" spans="1:24" ht="22.5" customHeight="1" x14ac:dyDescent="0.25">
      <c r="A13" s="377" t="s">
        <v>8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</row>
    <row r="14" spans="1:24" ht="33.75" customHeight="1" x14ac:dyDescent="0.25">
      <c r="A14" s="377" t="s">
        <v>458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</row>
    <row r="15" spans="1:24" ht="4.5" customHeight="1" x14ac:dyDescent="0.25"/>
    <row r="16" spans="1:24" ht="20.25" x14ac:dyDescent="0.25">
      <c r="A16" s="376" t="s">
        <v>402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</row>
    <row r="17" spans="1:26" ht="13.5" customHeight="1" x14ac:dyDescent="0.25">
      <c r="A17" s="289" t="s">
        <v>9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</row>
    <row r="18" spans="1:26" ht="15.75" thickBot="1" x14ac:dyDescent="0.3"/>
    <row r="19" spans="1:26" ht="73.5" customHeight="1" thickBot="1" x14ac:dyDescent="0.3">
      <c r="A19" s="365" t="s">
        <v>10</v>
      </c>
      <c r="B19" s="368" t="s">
        <v>11</v>
      </c>
      <c r="C19" s="368" t="s">
        <v>12</v>
      </c>
      <c r="D19" s="307" t="s">
        <v>199</v>
      </c>
      <c r="E19" s="308"/>
      <c r="F19" s="308"/>
      <c r="G19" s="308"/>
      <c r="H19" s="308"/>
      <c r="I19" s="308"/>
      <c r="J19" s="309"/>
      <c r="K19" s="368" t="s">
        <v>200</v>
      </c>
      <c r="L19" s="368" t="s">
        <v>201</v>
      </c>
      <c r="M19" s="368" t="s">
        <v>202</v>
      </c>
      <c r="N19" s="307" t="s">
        <v>203</v>
      </c>
      <c r="O19" s="309"/>
      <c r="P19" s="359" t="s">
        <v>204</v>
      </c>
      <c r="Q19" s="360"/>
      <c r="R19" s="360"/>
      <c r="S19" s="361"/>
      <c r="T19" s="362" t="s">
        <v>205</v>
      </c>
      <c r="U19" s="362" t="s">
        <v>17</v>
      </c>
      <c r="V19" s="362" t="s">
        <v>18</v>
      </c>
      <c r="W19" s="362" t="s">
        <v>206</v>
      </c>
      <c r="X19" s="362" t="s">
        <v>207</v>
      </c>
    </row>
    <row r="20" spans="1:26" ht="15.75" thickBot="1" x14ac:dyDescent="0.3">
      <c r="A20" s="366"/>
      <c r="B20" s="369"/>
      <c r="C20" s="369"/>
      <c r="D20" s="368" t="s">
        <v>21</v>
      </c>
      <c r="E20" s="307" t="s">
        <v>22</v>
      </c>
      <c r="F20" s="308"/>
      <c r="G20" s="308"/>
      <c r="H20" s="308"/>
      <c r="I20" s="308"/>
      <c r="J20" s="309"/>
      <c r="K20" s="369"/>
      <c r="L20" s="369"/>
      <c r="M20" s="369"/>
      <c r="N20" s="368" t="s">
        <v>23</v>
      </c>
      <c r="O20" s="368" t="s">
        <v>24</v>
      </c>
      <c r="P20" s="379" t="s">
        <v>208</v>
      </c>
      <c r="Q20" s="379" t="s">
        <v>209</v>
      </c>
      <c r="R20" s="379" t="s">
        <v>210</v>
      </c>
      <c r="S20" s="379" t="s">
        <v>211</v>
      </c>
      <c r="T20" s="363"/>
      <c r="U20" s="363"/>
      <c r="V20" s="363"/>
      <c r="W20" s="363"/>
      <c r="X20" s="363"/>
    </row>
    <row r="21" spans="1:26" ht="60" customHeight="1" thickBot="1" x14ac:dyDescent="0.3">
      <c r="A21" s="366"/>
      <c r="B21" s="369"/>
      <c r="C21" s="369"/>
      <c r="D21" s="369"/>
      <c r="E21" s="368" t="s">
        <v>27</v>
      </c>
      <c r="F21" s="368" t="s">
        <v>28</v>
      </c>
      <c r="G21" s="368" t="s">
        <v>212</v>
      </c>
      <c r="H21" s="368" t="s">
        <v>213</v>
      </c>
      <c r="I21" s="307" t="s">
        <v>214</v>
      </c>
      <c r="J21" s="309"/>
      <c r="K21" s="369"/>
      <c r="L21" s="369"/>
      <c r="M21" s="369"/>
      <c r="N21" s="369"/>
      <c r="O21" s="369"/>
      <c r="P21" s="380"/>
      <c r="Q21" s="380"/>
      <c r="R21" s="380"/>
      <c r="S21" s="380"/>
      <c r="T21" s="363"/>
      <c r="U21" s="363"/>
      <c r="V21" s="363"/>
      <c r="W21" s="363"/>
      <c r="X21" s="363"/>
    </row>
    <row r="22" spans="1:26" ht="69.75" customHeight="1" thickBot="1" x14ac:dyDescent="0.3">
      <c r="A22" s="367"/>
      <c r="B22" s="370"/>
      <c r="C22" s="370"/>
      <c r="D22" s="370"/>
      <c r="E22" s="370"/>
      <c r="F22" s="370"/>
      <c r="G22" s="370"/>
      <c r="H22" s="370"/>
      <c r="I22" s="51" t="s">
        <v>215</v>
      </c>
      <c r="J22" s="51" t="s">
        <v>216</v>
      </c>
      <c r="K22" s="370"/>
      <c r="L22" s="370"/>
      <c r="M22" s="370"/>
      <c r="N22" s="370"/>
      <c r="O22" s="370"/>
      <c r="P22" s="381"/>
      <c r="Q22" s="381"/>
      <c r="R22" s="381"/>
      <c r="S22" s="381"/>
      <c r="T22" s="364"/>
      <c r="U22" s="364"/>
      <c r="V22" s="364"/>
      <c r="W22" s="364"/>
      <c r="X22" s="364"/>
    </row>
    <row r="23" spans="1:26" ht="15.75" thickBot="1" x14ac:dyDescent="0.3">
      <c r="A23" s="41">
        <v>1</v>
      </c>
      <c r="B23" s="42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230">
        <v>16</v>
      </c>
      <c r="Q23" s="230">
        <v>17</v>
      </c>
      <c r="R23" s="230">
        <v>18</v>
      </c>
      <c r="S23" s="230">
        <v>19</v>
      </c>
      <c r="T23" s="42">
        <v>20</v>
      </c>
      <c r="U23" s="42">
        <v>21</v>
      </c>
      <c r="V23" s="42">
        <v>22</v>
      </c>
      <c r="W23" s="42">
        <v>23</v>
      </c>
      <c r="X23" s="42">
        <v>24</v>
      </c>
    </row>
    <row r="24" spans="1:26" ht="15.75" thickBot="1" x14ac:dyDescent="0.3">
      <c r="A24" s="41" t="s">
        <v>36</v>
      </c>
      <c r="B24" s="293" t="s">
        <v>37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5"/>
    </row>
    <row r="25" spans="1:26" ht="15.75" thickBot="1" x14ac:dyDescent="0.3">
      <c r="A25" s="15" t="s">
        <v>38</v>
      </c>
      <c r="B25" s="293" t="s">
        <v>39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5"/>
    </row>
    <row r="26" spans="1:26" ht="15.75" thickBot="1" x14ac:dyDescent="0.3">
      <c r="A26" s="15" t="s">
        <v>40</v>
      </c>
      <c r="B26" s="307" t="s">
        <v>41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9"/>
    </row>
    <row r="27" spans="1:26" ht="28.5" customHeight="1" thickBot="1" x14ac:dyDescent="0.3">
      <c r="A27" s="132" t="s">
        <v>174</v>
      </c>
      <c r="B27" s="141"/>
      <c r="C27" s="29"/>
      <c r="D27" s="171">
        <v>0</v>
      </c>
      <c r="E27" s="160" t="s">
        <v>42</v>
      </c>
      <c r="F27" s="160" t="s">
        <v>42</v>
      </c>
      <c r="G27" s="160" t="s">
        <v>42</v>
      </c>
      <c r="H27" s="160" t="s">
        <v>42</v>
      </c>
      <c r="I27" s="160" t="s">
        <v>42</v>
      </c>
      <c r="J27" s="160" t="s">
        <v>42</v>
      </c>
      <c r="K27" s="160" t="s">
        <v>42</v>
      </c>
      <c r="L27" s="160" t="s">
        <v>42</v>
      </c>
      <c r="M27" s="162">
        <f>N27+O27</f>
        <v>0</v>
      </c>
      <c r="N27" s="162">
        <v>0</v>
      </c>
      <c r="O27" s="162">
        <v>0</v>
      </c>
      <c r="P27" s="158">
        <f>N27</f>
        <v>0</v>
      </c>
      <c r="Q27" s="158">
        <v>0</v>
      </c>
      <c r="R27" s="158">
        <v>0</v>
      </c>
      <c r="S27" s="158">
        <v>0</v>
      </c>
      <c r="T27" s="162">
        <f>додаток3!P27</f>
        <v>0</v>
      </c>
      <c r="U27" s="162">
        <v>0</v>
      </c>
      <c r="V27" s="162">
        <f>додаток3!R27</f>
        <v>0</v>
      </c>
      <c r="W27" s="162">
        <v>0</v>
      </c>
      <c r="X27" s="162">
        <f>додаток3!T27</f>
        <v>0</v>
      </c>
    </row>
    <row r="28" spans="1:26" ht="21" thickBot="1" x14ac:dyDescent="0.3">
      <c r="A28" s="307" t="s">
        <v>43</v>
      </c>
      <c r="B28" s="308"/>
      <c r="C28" s="309"/>
      <c r="D28" s="172">
        <f>SUM(D27)</f>
        <v>0</v>
      </c>
      <c r="E28" s="160" t="s">
        <v>42</v>
      </c>
      <c r="F28" s="160" t="s">
        <v>42</v>
      </c>
      <c r="G28" s="172">
        <f t="shared" ref="G28:X28" si="0">SUM(G27)</f>
        <v>0</v>
      </c>
      <c r="H28" s="172">
        <f t="shared" si="0"/>
        <v>0</v>
      </c>
      <c r="I28" s="172">
        <f t="shared" si="0"/>
        <v>0</v>
      </c>
      <c r="J28" s="172">
        <f t="shared" si="0"/>
        <v>0</v>
      </c>
      <c r="K28" s="172">
        <f t="shared" si="0"/>
        <v>0</v>
      </c>
      <c r="L28" s="172">
        <f t="shared" si="0"/>
        <v>0</v>
      </c>
      <c r="M28" s="172">
        <f t="shared" si="0"/>
        <v>0</v>
      </c>
      <c r="N28" s="172">
        <f t="shared" si="0"/>
        <v>0</v>
      </c>
      <c r="O28" s="172">
        <f t="shared" si="0"/>
        <v>0</v>
      </c>
      <c r="P28" s="231">
        <f t="shared" si="0"/>
        <v>0</v>
      </c>
      <c r="Q28" s="231">
        <f t="shared" si="0"/>
        <v>0</v>
      </c>
      <c r="R28" s="231">
        <f t="shared" si="0"/>
        <v>0</v>
      </c>
      <c r="S28" s="231">
        <f t="shared" si="0"/>
        <v>0</v>
      </c>
      <c r="T28" s="172">
        <f t="shared" si="0"/>
        <v>0</v>
      </c>
      <c r="U28" s="172">
        <f t="shared" si="0"/>
        <v>0</v>
      </c>
      <c r="V28" s="172">
        <f t="shared" si="0"/>
        <v>0</v>
      </c>
      <c r="W28" s="172">
        <f t="shared" si="0"/>
        <v>0</v>
      </c>
      <c r="X28" s="172">
        <f t="shared" si="0"/>
        <v>0</v>
      </c>
    </row>
    <row r="29" spans="1:26" ht="15.75" thickBot="1" x14ac:dyDescent="0.3">
      <c r="A29" s="15" t="s">
        <v>44</v>
      </c>
      <c r="B29" s="307" t="s">
        <v>45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9"/>
    </row>
    <row r="30" spans="1:26" ht="111" customHeight="1" thickBot="1" x14ac:dyDescent="0.3">
      <c r="A30" s="96" t="s">
        <v>175</v>
      </c>
      <c r="B30" s="140" t="s">
        <v>472</v>
      </c>
      <c r="C30" s="40" t="s">
        <v>470</v>
      </c>
      <c r="D30" s="173">
        <f>N30+O30</f>
        <v>629.79459999999995</v>
      </c>
      <c r="E30" s="160" t="s">
        <v>42</v>
      </c>
      <c r="F30" s="160" t="s">
        <v>42</v>
      </c>
      <c r="G30" s="160" t="s">
        <v>42</v>
      </c>
      <c r="H30" s="160" t="s">
        <v>42</v>
      </c>
      <c r="I30" s="160" t="s">
        <v>42</v>
      </c>
      <c r="J30" s="160" t="s">
        <v>42</v>
      </c>
      <c r="K30" s="160" t="s">
        <v>42</v>
      </c>
      <c r="L30" s="160" t="s">
        <v>42</v>
      </c>
      <c r="M30" s="162">
        <f>N30+O30</f>
        <v>629.79459999999995</v>
      </c>
      <c r="N30" s="162">
        <v>0</v>
      </c>
      <c r="O30" s="162">
        <f>P30+Q30+R30+S30</f>
        <v>629.79459999999995</v>
      </c>
      <c r="P30" s="158">
        <v>0</v>
      </c>
      <c r="Q30" s="158">
        <f>додаток3!M30</f>
        <v>629.79459999999995</v>
      </c>
      <c r="R30" s="158">
        <v>0</v>
      </c>
      <c r="S30" s="158">
        <v>0</v>
      </c>
      <c r="T30" s="162">
        <f>додаток3!P30</f>
        <v>0</v>
      </c>
      <c r="U30" s="162">
        <v>0</v>
      </c>
      <c r="V30" s="162">
        <v>0</v>
      </c>
      <c r="W30" s="162">
        <v>0</v>
      </c>
      <c r="X30" s="162">
        <f>додаток3!T30</f>
        <v>0</v>
      </c>
      <c r="Y30" s="107" t="e">
        <f>Q30/X30</f>
        <v>#DIV/0!</v>
      </c>
      <c r="Z30" t="e">
        <f>Y30*12</f>
        <v>#DIV/0!</v>
      </c>
    </row>
    <row r="31" spans="1:26" ht="21" thickBot="1" x14ac:dyDescent="0.3">
      <c r="A31" s="307" t="s">
        <v>46</v>
      </c>
      <c r="B31" s="308"/>
      <c r="C31" s="309"/>
      <c r="D31" s="170">
        <f>SUM(D30)</f>
        <v>629.79459999999995</v>
      </c>
      <c r="E31" s="163" t="s">
        <v>42</v>
      </c>
      <c r="F31" s="163" t="s">
        <v>42</v>
      </c>
      <c r="G31" s="170">
        <f>SUM(G30)</f>
        <v>0</v>
      </c>
      <c r="H31" s="170">
        <f t="shared" ref="H31:X31" si="1">SUM(H30)</f>
        <v>0</v>
      </c>
      <c r="I31" s="170">
        <f t="shared" si="1"/>
        <v>0</v>
      </c>
      <c r="J31" s="170">
        <f t="shared" si="1"/>
        <v>0</v>
      </c>
      <c r="K31" s="170">
        <f t="shared" si="1"/>
        <v>0</v>
      </c>
      <c r="L31" s="170">
        <f t="shared" si="1"/>
        <v>0</v>
      </c>
      <c r="M31" s="170">
        <f t="shared" si="1"/>
        <v>629.79459999999995</v>
      </c>
      <c r="N31" s="170">
        <f t="shared" si="1"/>
        <v>0</v>
      </c>
      <c r="O31" s="170">
        <f t="shared" si="1"/>
        <v>629.79459999999995</v>
      </c>
      <c r="P31" s="232">
        <f t="shared" si="1"/>
        <v>0</v>
      </c>
      <c r="Q31" s="232">
        <f t="shared" si="1"/>
        <v>629.79459999999995</v>
      </c>
      <c r="R31" s="232">
        <f t="shared" si="1"/>
        <v>0</v>
      </c>
      <c r="S31" s="232">
        <f t="shared" si="1"/>
        <v>0</v>
      </c>
      <c r="T31" s="170">
        <f t="shared" si="1"/>
        <v>0</v>
      </c>
      <c r="U31" s="170">
        <f t="shared" si="1"/>
        <v>0</v>
      </c>
      <c r="V31" s="170">
        <f t="shared" si="1"/>
        <v>0</v>
      </c>
      <c r="W31" s="170">
        <f t="shared" si="1"/>
        <v>0</v>
      </c>
      <c r="X31" s="170">
        <f t="shared" si="1"/>
        <v>0</v>
      </c>
    </row>
    <row r="32" spans="1:26" ht="15.75" thickBot="1" x14ac:dyDescent="0.3">
      <c r="A32" s="15" t="s">
        <v>47</v>
      </c>
      <c r="B32" s="307" t="s">
        <v>48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9"/>
    </row>
    <row r="33" spans="1:24" ht="21" thickBot="1" x14ac:dyDescent="0.3">
      <c r="A33" s="15"/>
      <c r="B33" s="6"/>
      <c r="C33" s="6"/>
      <c r="D33" s="173">
        <f>N33+O33</f>
        <v>0</v>
      </c>
      <c r="E33" s="160" t="s">
        <v>42</v>
      </c>
      <c r="F33" s="160" t="s">
        <v>42</v>
      </c>
      <c r="G33" s="160" t="s">
        <v>42</v>
      </c>
      <c r="H33" s="160" t="s">
        <v>42</v>
      </c>
      <c r="I33" s="160" t="s">
        <v>42</v>
      </c>
      <c r="J33" s="160" t="s">
        <v>42</v>
      </c>
      <c r="K33" s="160" t="s">
        <v>42</v>
      </c>
      <c r="L33" s="160" t="s">
        <v>42</v>
      </c>
      <c r="M33" s="160" t="s">
        <v>42</v>
      </c>
      <c r="N33" s="162">
        <v>0</v>
      </c>
      <c r="O33" s="162">
        <v>0</v>
      </c>
      <c r="P33" s="158">
        <v>0</v>
      </c>
      <c r="Q33" s="158">
        <v>0</v>
      </c>
      <c r="R33" s="158">
        <v>0</v>
      </c>
      <c r="S33" s="158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</row>
    <row r="34" spans="1:24" ht="21" thickBot="1" x14ac:dyDescent="0.3">
      <c r="A34" s="307" t="s">
        <v>49</v>
      </c>
      <c r="B34" s="308"/>
      <c r="C34" s="309"/>
      <c r="D34" s="172">
        <f>SUM(D33)</f>
        <v>0</v>
      </c>
      <c r="E34" s="160" t="s">
        <v>42</v>
      </c>
      <c r="F34" s="160" t="s">
        <v>42</v>
      </c>
      <c r="G34" s="172">
        <f t="shared" ref="G34:X34" si="2">SUM(G33)</f>
        <v>0</v>
      </c>
      <c r="H34" s="172">
        <f t="shared" si="2"/>
        <v>0</v>
      </c>
      <c r="I34" s="172">
        <f t="shared" si="2"/>
        <v>0</v>
      </c>
      <c r="J34" s="172">
        <f t="shared" si="2"/>
        <v>0</v>
      </c>
      <c r="K34" s="172">
        <f t="shared" si="2"/>
        <v>0</v>
      </c>
      <c r="L34" s="172">
        <f t="shared" si="2"/>
        <v>0</v>
      </c>
      <c r="M34" s="172">
        <f t="shared" si="2"/>
        <v>0</v>
      </c>
      <c r="N34" s="172">
        <f t="shared" si="2"/>
        <v>0</v>
      </c>
      <c r="O34" s="172">
        <f t="shared" si="2"/>
        <v>0</v>
      </c>
      <c r="P34" s="231">
        <f t="shared" si="2"/>
        <v>0</v>
      </c>
      <c r="Q34" s="231">
        <f t="shared" si="2"/>
        <v>0</v>
      </c>
      <c r="R34" s="231">
        <f t="shared" si="2"/>
        <v>0</v>
      </c>
      <c r="S34" s="231">
        <f t="shared" si="2"/>
        <v>0</v>
      </c>
      <c r="T34" s="172">
        <f t="shared" si="2"/>
        <v>0</v>
      </c>
      <c r="U34" s="172">
        <f t="shared" si="2"/>
        <v>0</v>
      </c>
      <c r="V34" s="172">
        <f t="shared" si="2"/>
        <v>0</v>
      </c>
      <c r="W34" s="172">
        <f t="shared" si="2"/>
        <v>0</v>
      </c>
      <c r="X34" s="172">
        <f t="shared" si="2"/>
        <v>0</v>
      </c>
    </row>
    <row r="35" spans="1:24" ht="21" thickBot="1" x14ac:dyDescent="0.3">
      <c r="A35" s="307" t="s">
        <v>50</v>
      </c>
      <c r="B35" s="308"/>
      <c r="C35" s="309"/>
      <c r="D35" s="172">
        <f>D34+D31+D28</f>
        <v>629.79459999999995</v>
      </c>
      <c r="E35" s="160" t="s">
        <v>42</v>
      </c>
      <c r="F35" s="160" t="s">
        <v>42</v>
      </c>
      <c r="G35" s="172">
        <f t="shared" ref="G35:X35" si="3">G34+G31+G28</f>
        <v>0</v>
      </c>
      <c r="H35" s="172">
        <f t="shared" si="3"/>
        <v>0</v>
      </c>
      <c r="I35" s="172">
        <f t="shared" si="3"/>
        <v>0</v>
      </c>
      <c r="J35" s="172">
        <f t="shared" si="3"/>
        <v>0</v>
      </c>
      <c r="K35" s="172">
        <f t="shared" si="3"/>
        <v>0</v>
      </c>
      <c r="L35" s="172">
        <f t="shared" si="3"/>
        <v>0</v>
      </c>
      <c r="M35" s="172">
        <f t="shared" si="3"/>
        <v>629.79459999999995</v>
      </c>
      <c r="N35" s="172">
        <f t="shared" si="3"/>
        <v>0</v>
      </c>
      <c r="O35" s="172">
        <f t="shared" si="3"/>
        <v>629.79459999999995</v>
      </c>
      <c r="P35" s="231">
        <f t="shared" si="3"/>
        <v>0</v>
      </c>
      <c r="Q35" s="231">
        <f t="shared" si="3"/>
        <v>629.79459999999995</v>
      </c>
      <c r="R35" s="231">
        <f t="shared" si="3"/>
        <v>0</v>
      </c>
      <c r="S35" s="231">
        <f t="shared" si="3"/>
        <v>0</v>
      </c>
      <c r="T35" s="172">
        <f>(T34+T31+T28)/2</f>
        <v>0</v>
      </c>
      <c r="U35" s="172">
        <f t="shared" si="3"/>
        <v>0</v>
      </c>
      <c r="V35" s="172">
        <f t="shared" si="3"/>
        <v>0</v>
      </c>
      <c r="W35" s="172">
        <f t="shared" si="3"/>
        <v>0</v>
      </c>
      <c r="X35" s="172">
        <f t="shared" si="3"/>
        <v>0</v>
      </c>
    </row>
    <row r="36" spans="1:24" ht="21" customHeight="1" thickBot="1" x14ac:dyDescent="0.3">
      <c r="A36" s="15" t="s">
        <v>51</v>
      </c>
      <c r="B36" s="293" t="s">
        <v>52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/>
    </row>
    <row r="37" spans="1:24" ht="21" customHeight="1" thickBot="1" x14ac:dyDescent="0.3">
      <c r="A37" s="15" t="s">
        <v>53</v>
      </c>
      <c r="B37" s="307" t="s">
        <v>41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9"/>
    </row>
    <row r="38" spans="1:24" ht="32.25" customHeight="1" thickBot="1" x14ac:dyDescent="0.3">
      <c r="A38" s="15"/>
      <c r="B38" s="6"/>
      <c r="C38" s="6"/>
      <c r="D38" s="39">
        <f>N38+O38</f>
        <v>0</v>
      </c>
      <c r="E38" s="6" t="s">
        <v>42</v>
      </c>
      <c r="F38" s="6" t="s">
        <v>42</v>
      </c>
      <c r="G38" s="6" t="s">
        <v>42</v>
      </c>
      <c r="H38" s="6" t="s">
        <v>42</v>
      </c>
      <c r="I38" s="6" t="s">
        <v>42</v>
      </c>
      <c r="J38" s="6" t="s">
        <v>42</v>
      </c>
      <c r="K38" s="6" t="s">
        <v>42</v>
      </c>
      <c r="L38" s="6" t="s">
        <v>42</v>
      </c>
      <c r="M38" s="6" t="s">
        <v>42</v>
      </c>
      <c r="N38" s="26">
        <v>0</v>
      </c>
      <c r="O38" s="26">
        <v>0</v>
      </c>
      <c r="P38" s="106">
        <v>0</v>
      </c>
      <c r="Q38" s="106">
        <v>0</v>
      </c>
      <c r="R38" s="106">
        <v>0</v>
      </c>
      <c r="S38" s="10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</row>
    <row r="39" spans="1:24" ht="17.25" customHeight="1" thickBot="1" x14ac:dyDescent="0.3">
      <c r="A39" s="307" t="s">
        <v>54</v>
      </c>
      <c r="B39" s="308"/>
      <c r="C39" s="309"/>
      <c r="D39" s="31">
        <f>SUM(D38)</f>
        <v>0</v>
      </c>
      <c r="E39" s="6" t="s">
        <v>42</v>
      </c>
      <c r="F39" s="6" t="s">
        <v>42</v>
      </c>
      <c r="G39" s="31">
        <f t="shared" ref="G39" si="4">SUM(G38)</f>
        <v>0</v>
      </c>
      <c r="H39" s="31">
        <f t="shared" ref="H39" si="5">SUM(H38)</f>
        <v>0</v>
      </c>
      <c r="I39" s="31">
        <f t="shared" ref="I39" si="6">SUM(I38)</f>
        <v>0</v>
      </c>
      <c r="J39" s="31">
        <f t="shared" ref="J39" si="7">SUM(J38)</f>
        <v>0</v>
      </c>
      <c r="K39" s="31">
        <f t="shared" ref="K39" si="8">SUM(K38)</f>
        <v>0</v>
      </c>
      <c r="L39" s="31">
        <f t="shared" ref="L39" si="9">SUM(L38)</f>
        <v>0</v>
      </c>
      <c r="M39" s="31">
        <f t="shared" ref="M39" si="10">SUM(M38)</f>
        <v>0</v>
      </c>
      <c r="N39" s="31">
        <f t="shared" ref="N39" si="11">SUM(N38)</f>
        <v>0</v>
      </c>
      <c r="O39" s="31">
        <f t="shared" ref="O39" si="12">SUM(O38)</f>
        <v>0</v>
      </c>
      <c r="P39" s="233">
        <f t="shared" ref="P39" si="13">SUM(P38)</f>
        <v>0</v>
      </c>
      <c r="Q39" s="233">
        <f t="shared" ref="Q39" si="14">SUM(Q38)</f>
        <v>0</v>
      </c>
      <c r="R39" s="233">
        <f t="shared" ref="R39" si="15">SUM(R38)</f>
        <v>0</v>
      </c>
      <c r="S39" s="233">
        <f t="shared" ref="S39" si="16">SUM(S38)</f>
        <v>0</v>
      </c>
      <c r="T39" s="31">
        <f t="shared" ref="T39" si="17">SUM(T38)</f>
        <v>0</v>
      </c>
      <c r="U39" s="31">
        <f t="shared" ref="U39" si="18">SUM(U38)</f>
        <v>0</v>
      </c>
      <c r="V39" s="31">
        <f t="shared" ref="V39" si="19">SUM(V38)</f>
        <v>0</v>
      </c>
      <c r="W39" s="31">
        <f t="shared" ref="W39" si="20">SUM(W38)</f>
        <v>0</v>
      </c>
      <c r="X39" s="31">
        <f t="shared" ref="X39" si="21">SUM(X38)</f>
        <v>0</v>
      </c>
    </row>
    <row r="40" spans="1:24" ht="17.25" customHeight="1" thickBot="1" x14ac:dyDescent="0.3">
      <c r="A40" s="15" t="s">
        <v>55</v>
      </c>
      <c r="B40" s="307" t="s">
        <v>45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9"/>
    </row>
    <row r="41" spans="1:24" ht="32.25" customHeight="1" thickBot="1" x14ac:dyDescent="0.3">
      <c r="A41" s="15"/>
      <c r="B41" s="6"/>
      <c r="C41" s="6"/>
      <c r="D41" s="39">
        <f>N41+O41</f>
        <v>0</v>
      </c>
      <c r="E41" s="6" t="s">
        <v>42</v>
      </c>
      <c r="F41" s="6" t="s">
        <v>42</v>
      </c>
      <c r="G41" s="6" t="s">
        <v>42</v>
      </c>
      <c r="H41" s="6" t="s">
        <v>42</v>
      </c>
      <c r="I41" s="6" t="s">
        <v>42</v>
      </c>
      <c r="J41" s="6" t="s">
        <v>42</v>
      </c>
      <c r="K41" s="6" t="s">
        <v>42</v>
      </c>
      <c r="L41" s="6" t="s">
        <v>42</v>
      </c>
      <c r="M41" s="6" t="s">
        <v>42</v>
      </c>
      <c r="N41" s="26">
        <v>0</v>
      </c>
      <c r="O41" s="26">
        <v>0</v>
      </c>
      <c r="P41" s="106">
        <v>0</v>
      </c>
      <c r="Q41" s="106">
        <v>0</v>
      </c>
      <c r="R41" s="106">
        <v>0</v>
      </c>
      <c r="S41" s="10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</row>
    <row r="42" spans="1:24" ht="19.5" customHeight="1" thickBot="1" x14ac:dyDescent="0.3">
      <c r="A42" s="307" t="s">
        <v>56</v>
      </c>
      <c r="B42" s="308"/>
      <c r="C42" s="309"/>
      <c r="D42" s="31">
        <f>SUM(D41)</f>
        <v>0</v>
      </c>
      <c r="E42" s="6" t="s">
        <v>42</v>
      </c>
      <c r="F42" s="6" t="s">
        <v>42</v>
      </c>
      <c r="G42" s="31">
        <f t="shared" ref="G42" si="22">SUM(G41)</f>
        <v>0</v>
      </c>
      <c r="H42" s="31">
        <f t="shared" ref="H42" si="23">SUM(H41)</f>
        <v>0</v>
      </c>
      <c r="I42" s="31">
        <f t="shared" ref="I42" si="24">SUM(I41)</f>
        <v>0</v>
      </c>
      <c r="J42" s="31">
        <f t="shared" ref="J42" si="25">SUM(J41)</f>
        <v>0</v>
      </c>
      <c r="K42" s="31">
        <f t="shared" ref="K42" si="26">SUM(K41)</f>
        <v>0</v>
      </c>
      <c r="L42" s="31">
        <f t="shared" ref="L42" si="27">SUM(L41)</f>
        <v>0</v>
      </c>
      <c r="M42" s="31">
        <f t="shared" ref="M42" si="28">SUM(M41)</f>
        <v>0</v>
      </c>
      <c r="N42" s="31">
        <f t="shared" ref="N42" si="29">SUM(N41)</f>
        <v>0</v>
      </c>
      <c r="O42" s="31">
        <f t="shared" ref="O42" si="30">SUM(O41)</f>
        <v>0</v>
      </c>
      <c r="P42" s="233">
        <f t="shared" ref="P42" si="31">SUM(P41)</f>
        <v>0</v>
      </c>
      <c r="Q42" s="233">
        <f t="shared" ref="Q42" si="32">SUM(Q41)</f>
        <v>0</v>
      </c>
      <c r="R42" s="233">
        <f t="shared" ref="R42" si="33">SUM(R41)</f>
        <v>0</v>
      </c>
      <c r="S42" s="233">
        <f t="shared" ref="S42" si="34">SUM(S41)</f>
        <v>0</v>
      </c>
      <c r="T42" s="31">
        <f t="shared" ref="T42" si="35">SUM(T41)</f>
        <v>0</v>
      </c>
      <c r="U42" s="31">
        <f t="shared" ref="U42" si="36">SUM(U41)</f>
        <v>0</v>
      </c>
      <c r="V42" s="31">
        <f t="shared" ref="V42" si="37">SUM(V41)</f>
        <v>0</v>
      </c>
      <c r="W42" s="31">
        <f t="shared" ref="W42" si="38">SUM(W41)</f>
        <v>0</v>
      </c>
      <c r="X42" s="31">
        <f t="shared" ref="X42" si="39">SUM(X41)</f>
        <v>0</v>
      </c>
    </row>
    <row r="43" spans="1:24" ht="19.5" customHeight="1" thickBot="1" x14ac:dyDescent="0.3">
      <c r="A43" s="15" t="s">
        <v>57</v>
      </c>
      <c r="B43" s="307" t="s">
        <v>58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9"/>
    </row>
    <row r="44" spans="1:24" ht="32.25" customHeight="1" thickBot="1" x14ac:dyDescent="0.3">
      <c r="A44" s="15"/>
      <c r="B44" s="6"/>
      <c r="C44" s="6"/>
      <c r="D44" s="39">
        <f>N44+O44</f>
        <v>0</v>
      </c>
      <c r="E44" s="6" t="s">
        <v>42</v>
      </c>
      <c r="F44" s="6" t="s">
        <v>42</v>
      </c>
      <c r="G44" s="6" t="s">
        <v>42</v>
      </c>
      <c r="H44" s="6" t="s">
        <v>42</v>
      </c>
      <c r="I44" s="6" t="s">
        <v>42</v>
      </c>
      <c r="J44" s="6" t="s">
        <v>42</v>
      </c>
      <c r="K44" s="6" t="s">
        <v>42</v>
      </c>
      <c r="L44" s="6" t="s">
        <v>42</v>
      </c>
      <c r="M44" s="6" t="s">
        <v>42</v>
      </c>
      <c r="N44" s="26">
        <v>0</v>
      </c>
      <c r="O44" s="26">
        <v>0</v>
      </c>
      <c r="P44" s="106">
        <v>0</v>
      </c>
      <c r="Q44" s="106">
        <v>0</v>
      </c>
      <c r="R44" s="106">
        <v>0</v>
      </c>
      <c r="S44" s="10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</row>
    <row r="45" spans="1:24" ht="17.25" customHeight="1" thickBot="1" x14ac:dyDescent="0.3">
      <c r="A45" s="307" t="s">
        <v>59</v>
      </c>
      <c r="B45" s="308"/>
      <c r="C45" s="309"/>
      <c r="D45" s="31">
        <f>SUM(D44)</f>
        <v>0</v>
      </c>
      <c r="E45" s="6" t="s">
        <v>42</v>
      </c>
      <c r="F45" s="6" t="s">
        <v>42</v>
      </c>
      <c r="G45" s="31">
        <f t="shared" ref="G45" si="40">SUM(G44)</f>
        <v>0</v>
      </c>
      <c r="H45" s="31">
        <f t="shared" ref="H45" si="41">SUM(H44)</f>
        <v>0</v>
      </c>
      <c r="I45" s="31">
        <f t="shared" ref="I45" si="42">SUM(I44)</f>
        <v>0</v>
      </c>
      <c r="J45" s="31">
        <f t="shared" ref="J45" si="43">SUM(J44)</f>
        <v>0</v>
      </c>
      <c r="K45" s="31">
        <f t="shared" ref="K45" si="44">SUM(K44)</f>
        <v>0</v>
      </c>
      <c r="L45" s="31">
        <f t="shared" ref="L45" si="45">SUM(L44)</f>
        <v>0</v>
      </c>
      <c r="M45" s="31">
        <f t="shared" ref="M45" si="46">SUM(M44)</f>
        <v>0</v>
      </c>
      <c r="N45" s="31">
        <f t="shared" ref="N45" si="47">SUM(N44)</f>
        <v>0</v>
      </c>
      <c r="O45" s="31">
        <f t="shared" ref="O45" si="48">SUM(O44)</f>
        <v>0</v>
      </c>
      <c r="P45" s="233">
        <f t="shared" ref="P45" si="49">SUM(P44)</f>
        <v>0</v>
      </c>
      <c r="Q45" s="233">
        <f t="shared" ref="Q45" si="50">SUM(Q44)</f>
        <v>0</v>
      </c>
      <c r="R45" s="233">
        <f t="shared" ref="R45" si="51">SUM(R44)</f>
        <v>0</v>
      </c>
      <c r="S45" s="233">
        <f t="shared" ref="S45" si="52">SUM(S44)</f>
        <v>0</v>
      </c>
      <c r="T45" s="31">
        <f t="shared" ref="T45" si="53">SUM(T44)</f>
        <v>0</v>
      </c>
      <c r="U45" s="31">
        <f t="shared" ref="U45" si="54">SUM(U44)</f>
        <v>0</v>
      </c>
      <c r="V45" s="31">
        <f t="shared" ref="V45" si="55">SUM(V44)</f>
        <v>0</v>
      </c>
      <c r="W45" s="31">
        <f t="shared" ref="W45" si="56">SUM(W44)</f>
        <v>0</v>
      </c>
      <c r="X45" s="31">
        <f t="shared" ref="X45" si="57">SUM(X44)</f>
        <v>0</v>
      </c>
    </row>
    <row r="46" spans="1:24" ht="15.75" customHeight="1" thickBot="1" x14ac:dyDescent="0.3">
      <c r="A46" s="15"/>
      <c r="B46" s="6"/>
      <c r="C46" s="52"/>
      <c r="D46" s="52"/>
      <c r="E46" s="52"/>
      <c r="F46" s="52"/>
      <c r="G46" s="52"/>
      <c r="H46" s="52"/>
      <c r="I46" s="52"/>
      <c r="J46" s="52"/>
      <c r="K46" s="6">
        <v>2</v>
      </c>
      <c r="L46" s="52"/>
      <c r="M46" s="52"/>
      <c r="N46" s="52"/>
      <c r="O46" s="373" t="s">
        <v>217</v>
      </c>
      <c r="P46" s="374"/>
      <c r="Q46" s="374"/>
      <c r="R46" s="374"/>
      <c r="S46" s="374"/>
      <c r="T46" s="374"/>
      <c r="U46" s="374"/>
      <c r="V46" s="374"/>
      <c r="W46" s="374"/>
      <c r="X46" s="375"/>
    </row>
    <row r="47" spans="1:24" ht="17.25" customHeight="1" thickBot="1" x14ac:dyDescent="0.3">
      <c r="A47" s="15" t="s">
        <v>60</v>
      </c>
      <c r="B47" s="307" t="s">
        <v>61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9"/>
    </row>
    <row r="48" spans="1:24" ht="18.75" customHeight="1" thickBot="1" x14ac:dyDescent="0.3">
      <c r="A48" s="15"/>
      <c r="B48" s="6"/>
      <c r="C48" s="6"/>
      <c r="D48" s="39">
        <f>N48+O48</f>
        <v>0</v>
      </c>
      <c r="E48" s="6" t="s">
        <v>42</v>
      </c>
      <c r="F48" s="6" t="s">
        <v>42</v>
      </c>
      <c r="G48" s="6" t="s">
        <v>42</v>
      </c>
      <c r="H48" s="6" t="s">
        <v>42</v>
      </c>
      <c r="I48" s="6" t="s">
        <v>42</v>
      </c>
      <c r="J48" s="6" t="s">
        <v>42</v>
      </c>
      <c r="K48" s="6" t="s">
        <v>42</v>
      </c>
      <c r="L48" s="6" t="s">
        <v>42</v>
      </c>
      <c r="M48" s="6" t="s">
        <v>42</v>
      </c>
      <c r="N48" s="26">
        <v>0</v>
      </c>
      <c r="O48" s="26">
        <v>0</v>
      </c>
      <c r="P48" s="106">
        <v>0</v>
      </c>
      <c r="Q48" s="106">
        <v>0</v>
      </c>
      <c r="R48" s="106">
        <v>0</v>
      </c>
      <c r="S48" s="10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</row>
    <row r="49" spans="1:24" ht="21" customHeight="1" thickBot="1" x14ac:dyDescent="0.3">
      <c r="A49" s="307" t="s">
        <v>62</v>
      </c>
      <c r="B49" s="308"/>
      <c r="C49" s="309"/>
      <c r="D49" s="31">
        <f>SUM(D48)</f>
        <v>0</v>
      </c>
      <c r="E49" s="6" t="s">
        <v>42</v>
      </c>
      <c r="F49" s="6" t="s">
        <v>42</v>
      </c>
      <c r="G49" s="31">
        <f t="shared" ref="G49" si="58">SUM(G48)</f>
        <v>0</v>
      </c>
      <c r="H49" s="31">
        <f t="shared" ref="H49" si="59">SUM(H48)</f>
        <v>0</v>
      </c>
      <c r="I49" s="31">
        <f t="shared" ref="I49" si="60">SUM(I48)</f>
        <v>0</v>
      </c>
      <c r="J49" s="31">
        <f t="shared" ref="J49" si="61">SUM(J48)</f>
        <v>0</v>
      </c>
      <c r="K49" s="31">
        <f t="shared" ref="K49" si="62">SUM(K48)</f>
        <v>0</v>
      </c>
      <c r="L49" s="31">
        <f t="shared" ref="L49" si="63">SUM(L48)</f>
        <v>0</v>
      </c>
      <c r="M49" s="31">
        <f t="shared" ref="M49" si="64">SUM(M48)</f>
        <v>0</v>
      </c>
      <c r="N49" s="31">
        <f t="shared" ref="N49" si="65">SUM(N48)</f>
        <v>0</v>
      </c>
      <c r="O49" s="31">
        <f t="shared" ref="O49" si="66">SUM(O48)</f>
        <v>0</v>
      </c>
      <c r="P49" s="233">
        <f t="shared" ref="P49" si="67">SUM(P48)</f>
        <v>0</v>
      </c>
      <c r="Q49" s="233">
        <f t="shared" ref="Q49" si="68">SUM(Q48)</f>
        <v>0</v>
      </c>
      <c r="R49" s="233">
        <f t="shared" ref="R49" si="69">SUM(R48)</f>
        <v>0</v>
      </c>
      <c r="S49" s="233">
        <f t="shared" ref="S49" si="70">SUM(S48)</f>
        <v>0</v>
      </c>
      <c r="T49" s="31">
        <f t="shared" ref="T49" si="71">SUM(T48)</f>
        <v>0</v>
      </c>
      <c r="U49" s="31">
        <f t="shared" ref="U49" si="72">SUM(U48)</f>
        <v>0</v>
      </c>
      <c r="V49" s="31">
        <f t="shared" ref="V49" si="73">SUM(V48)</f>
        <v>0</v>
      </c>
      <c r="W49" s="31">
        <f t="shared" ref="W49" si="74">SUM(W48)</f>
        <v>0</v>
      </c>
      <c r="X49" s="31">
        <f t="shared" ref="X49" si="75">SUM(X48)</f>
        <v>0</v>
      </c>
    </row>
    <row r="50" spans="1:24" ht="32.25" customHeight="1" thickBot="1" x14ac:dyDescent="0.3">
      <c r="A50" s="15" t="s">
        <v>63</v>
      </c>
      <c r="B50" s="307" t="s">
        <v>48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9"/>
    </row>
    <row r="51" spans="1:24" ht="18.75" customHeight="1" thickBot="1" x14ac:dyDescent="0.3">
      <c r="A51" s="15"/>
      <c r="B51" s="6"/>
      <c r="C51" s="6"/>
      <c r="D51" s="39">
        <f>N51+O51</f>
        <v>0</v>
      </c>
      <c r="E51" s="6" t="s">
        <v>42</v>
      </c>
      <c r="F51" s="6" t="s">
        <v>42</v>
      </c>
      <c r="G51" s="6" t="s">
        <v>42</v>
      </c>
      <c r="H51" s="6" t="s">
        <v>42</v>
      </c>
      <c r="I51" s="6" t="s">
        <v>42</v>
      </c>
      <c r="J51" s="6" t="s">
        <v>42</v>
      </c>
      <c r="K51" s="6" t="s">
        <v>42</v>
      </c>
      <c r="L51" s="6" t="s">
        <v>42</v>
      </c>
      <c r="M51" s="6" t="s">
        <v>42</v>
      </c>
      <c r="N51" s="162">
        <v>0</v>
      </c>
      <c r="O51" s="162">
        <v>0</v>
      </c>
      <c r="P51" s="158">
        <v>0</v>
      </c>
      <c r="Q51" s="158">
        <v>0</v>
      </c>
      <c r="R51" s="158">
        <v>0</v>
      </c>
      <c r="S51" s="158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</row>
    <row r="52" spans="1:24" ht="23.25" customHeight="1" thickBot="1" x14ac:dyDescent="0.3">
      <c r="A52" s="307" t="s">
        <v>64</v>
      </c>
      <c r="B52" s="308"/>
      <c r="C52" s="309"/>
      <c r="D52" s="31">
        <f>SUM(D51)</f>
        <v>0</v>
      </c>
      <c r="E52" s="6" t="s">
        <v>42</v>
      </c>
      <c r="F52" s="6" t="s">
        <v>42</v>
      </c>
      <c r="G52" s="31">
        <f t="shared" ref="G52" si="76">SUM(G51)</f>
        <v>0</v>
      </c>
      <c r="H52" s="31">
        <f t="shared" ref="H52" si="77">SUM(H51)</f>
        <v>0</v>
      </c>
      <c r="I52" s="31">
        <f t="shared" ref="I52" si="78">SUM(I51)</f>
        <v>0</v>
      </c>
      <c r="J52" s="31">
        <f t="shared" ref="J52" si="79">SUM(J51)</f>
        <v>0</v>
      </c>
      <c r="K52" s="31">
        <f t="shared" ref="K52" si="80">SUM(K51)</f>
        <v>0</v>
      </c>
      <c r="L52" s="31">
        <f t="shared" ref="L52" si="81">SUM(L51)</f>
        <v>0</v>
      </c>
      <c r="M52" s="31">
        <f t="shared" ref="M52" si="82">SUM(M51)</f>
        <v>0</v>
      </c>
      <c r="N52" s="172">
        <f t="shared" ref="N52" si="83">SUM(N51)</f>
        <v>0</v>
      </c>
      <c r="O52" s="172">
        <f t="shared" ref="O52" si="84">SUM(O51)</f>
        <v>0</v>
      </c>
      <c r="P52" s="231">
        <f t="shared" ref="P52" si="85">SUM(P51)</f>
        <v>0</v>
      </c>
      <c r="Q52" s="231">
        <f t="shared" ref="Q52" si="86">SUM(Q51)</f>
        <v>0</v>
      </c>
      <c r="R52" s="231">
        <f t="shared" ref="R52" si="87">SUM(R51)</f>
        <v>0</v>
      </c>
      <c r="S52" s="231">
        <f t="shared" ref="S52" si="88">SUM(S51)</f>
        <v>0</v>
      </c>
      <c r="T52" s="172">
        <f t="shared" ref="T52" si="89">SUM(T51)</f>
        <v>0</v>
      </c>
      <c r="U52" s="172">
        <f t="shared" ref="U52" si="90">SUM(U51)</f>
        <v>0</v>
      </c>
      <c r="V52" s="172">
        <f t="shared" ref="V52" si="91">SUM(V51)</f>
        <v>0</v>
      </c>
      <c r="W52" s="172">
        <f t="shared" ref="W52" si="92">SUM(W51)</f>
        <v>0</v>
      </c>
      <c r="X52" s="172">
        <f t="shared" ref="X52" si="93">SUM(X51)</f>
        <v>0</v>
      </c>
    </row>
    <row r="53" spans="1:24" ht="22.5" customHeight="1" thickBot="1" x14ac:dyDescent="0.3">
      <c r="A53" s="307" t="s">
        <v>65</v>
      </c>
      <c r="B53" s="308"/>
      <c r="C53" s="309"/>
      <c r="D53" s="31">
        <f>D52+D49+D45+D42+D39</f>
        <v>0</v>
      </c>
      <c r="E53" s="6" t="s">
        <v>42</v>
      </c>
      <c r="F53" s="6" t="s">
        <v>42</v>
      </c>
      <c r="G53" s="31">
        <f t="shared" ref="G53:X53" si="94">G52+G49+G45+G42+G39</f>
        <v>0</v>
      </c>
      <c r="H53" s="31">
        <f t="shared" si="94"/>
        <v>0</v>
      </c>
      <c r="I53" s="31">
        <f t="shared" si="94"/>
        <v>0</v>
      </c>
      <c r="J53" s="31">
        <f t="shared" si="94"/>
        <v>0</v>
      </c>
      <c r="K53" s="31">
        <f t="shared" si="94"/>
        <v>0</v>
      </c>
      <c r="L53" s="31">
        <f t="shared" si="94"/>
        <v>0</v>
      </c>
      <c r="M53" s="31">
        <f t="shared" si="94"/>
        <v>0</v>
      </c>
      <c r="N53" s="172">
        <f t="shared" si="94"/>
        <v>0</v>
      </c>
      <c r="O53" s="172">
        <f t="shared" si="94"/>
        <v>0</v>
      </c>
      <c r="P53" s="231">
        <f t="shared" si="94"/>
        <v>0</v>
      </c>
      <c r="Q53" s="231">
        <f t="shared" si="94"/>
        <v>0</v>
      </c>
      <c r="R53" s="231">
        <f t="shared" si="94"/>
        <v>0</v>
      </c>
      <c r="S53" s="231">
        <f t="shared" si="94"/>
        <v>0</v>
      </c>
      <c r="T53" s="172">
        <f t="shared" si="94"/>
        <v>0</v>
      </c>
      <c r="U53" s="172">
        <f t="shared" si="94"/>
        <v>0</v>
      </c>
      <c r="V53" s="172">
        <f t="shared" si="94"/>
        <v>0</v>
      </c>
      <c r="W53" s="172">
        <f t="shared" si="94"/>
        <v>0</v>
      </c>
      <c r="X53" s="172">
        <f t="shared" si="94"/>
        <v>0</v>
      </c>
    </row>
    <row r="54" spans="1:24" ht="23.25" customHeight="1" thickBot="1" x14ac:dyDescent="0.3">
      <c r="A54" s="310" t="s">
        <v>66</v>
      </c>
      <c r="B54" s="311"/>
      <c r="C54" s="312"/>
      <c r="D54" s="174">
        <f>D53+D35</f>
        <v>629.79459999999995</v>
      </c>
      <c r="E54" s="175" t="s">
        <v>42</v>
      </c>
      <c r="F54" s="175" t="s">
        <v>42</v>
      </c>
      <c r="G54" s="174">
        <f t="shared" ref="G54:X54" si="95">G53+G35</f>
        <v>0</v>
      </c>
      <c r="H54" s="174">
        <f t="shared" si="95"/>
        <v>0</v>
      </c>
      <c r="I54" s="174">
        <f t="shared" si="95"/>
        <v>0</v>
      </c>
      <c r="J54" s="174">
        <f t="shared" si="95"/>
        <v>0</v>
      </c>
      <c r="K54" s="174">
        <f t="shared" si="95"/>
        <v>0</v>
      </c>
      <c r="L54" s="174">
        <f t="shared" si="95"/>
        <v>0</v>
      </c>
      <c r="M54" s="174">
        <f t="shared" si="95"/>
        <v>629.79459999999995</v>
      </c>
      <c r="N54" s="174">
        <f t="shared" si="95"/>
        <v>0</v>
      </c>
      <c r="O54" s="174">
        <f t="shared" si="95"/>
        <v>629.79459999999995</v>
      </c>
      <c r="P54" s="174">
        <f t="shared" si="95"/>
        <v>0</v>
      </c>
      <c r="Q54" s="174">
        <f t="shared" si="95"/>
        <v>629.79459999999995</v>
      </c>
      <c r="R54" s="174">
        <f t="shared" si="95"/>
        <v>0</v>
      </c>
      <c r="S54" s="174">
        <f t="shared" si="95"/>
        <v>0</v>
      </c>
      <c r="T54" s="174">
        <f t="shared" si="95"/>
        <v>0</v>
      </c>
      <c r="U54" s="174">
        <f t="shared" si="95"/>
        <v>0</v>
      </c>
      <c r="V54" s="174">
        <f t="shared" si="95"/>
        <v>0</v>
      </c>
      <c r="W54" s="174">
        <f t="shared" si="95"/>
        <v>0</v>
      </c>
      <c r="X54" s="174">
        <f t="shared" si="95"/>
        <v>0</v>
      </c>
    </row>
    <row r="55" spans="1:24" ht="19.5" customHeight="1" thickBot="1" x14ac:dyDescent="0.3">
      <c r="A55" s="41" t="s">
        <v>67</v>
      </c>
      <c r="B55" s="293" t="s">
        <v>68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5"/>
    </row>
    <row r="56" spans="1:24" ht="18" customHeight="1" thickBot="1" x14ac:dyDescent="0.3">
      <c r="A56" s="15" t="s">
        <v>69</v>
      </c>
      <c r="B56" s="293" t="s">
        <v>39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5"/>
    </row>
    <row r="57" spans="1:24" ht="23.25" customHeight="1" thickBot="1" x14ac:dyDescent="0.3">
      <c r="A57" s="15" t="s">
        <v>70</v>
      </c>
      <c r="B57" s="307" t="s">
        <v>41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9"/>
    </row>
    <row r="58" spans="1:24" ht="23.25" customHeight="1" thickBot="1" x14ac:dyDescent="0.3">
      <c r="A58" s="15"/>
      <c r="B58" s="6"/>
      <c r="C58" s="6"/>
      <c r="D58" s="173">
        <f>N58+O58</f>
        <v>0</v>
      </c>
      <c r="E58" s="6" t="s">
        <v>42</v>
      </c>
      <c r="F58" s="6" t="s">
        <v>42</v>
      </c>
      <c r="G58" s="6" t="s">
        <v>42</v>
      </c>
      <c r="H58" s="6" t="s">
        <v>42</v>
      </c>
      <c r="I58" s="6" t="s">
        <v>42</v>
      </c>
      <c r="J58" s="6" t="s">
        <v>42</v>
      </c>
      <c r="K58" s="6" t="s">
        <v>42</v>
      </c>
      <c r="L58" s="6" t="s">
        <v>42</v>
      </c>
      <c r="M58" s="6" t="s">
        <v>42</v>
      </c>
      <c r="N58" s="162">
        <v>0</v>
      </c>
      <c r="O58" s="162">
        <v>0</v>
      </c>
      <c r="P58" s="158">
        <v>0</v>
      </c>
      <c r="Q58" s="158">
        <v>0</v>
      </c>
      <c r="R58" s="158">
        <v>0</v>
      </c>
      <c r="S58" s="158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</row>
    <row r="59" spans="1:24" ht="24.75" customHeight="1" thickBot="1" x14ac:dyDescent="0.3">
      <c r="A59" s="307" t="s">
        <v>71</v>
      </c>
      <c r="B59" s="308"/>
      <c r="C59" s="309"/>
      <c r="D59" s="172">
        <f>SUM(D58)</f>
        <v>0</v>
      </c>
      <c r="E59" s="6" t="s">
        <v>42</v>
      </c>
      <c r="F59" s="6" t="s">
        <v>42</v>
      </c>
      <c r="G59" s="31">
        <f t="shared" ref="G59" si="96">SUM(G58)</f>
        <v>0</v>
      </c>
      <c r="H59" s="31">
        <f t="shared" ref="H59" si="97">SUM(H58)</f>
        <v>0</v>
      </c>
      <c r="I59" s="31">
        <f t="shared" ref="I59" si="98">SUM(I58)</f>
        <v>0</v>
      </c>
      <c r="J59" s="31">
        <f t="shared" ref="J59" si="99">SUM(J58)</f>
        <v>0</v>
      </c>
      <c r="K59" s="31">
        <f t="shared" ref="K59" si="100">SUM(K58)</f>
        <v>0</v>
      </c>
      <c r="L59" s="31">
        <f t="shared" ref="L59" si="101">SUM(L58)</f>
        <v>0</v>
      </c>
      <c r="M59" s="31">
        <f t="shared" ref="M59" si="102">SUM(M58)</f>
        <v>0</v>
      </c>
      <c r="N59" s="172">
        <f t="shared" ref="N59" si="103">SUM(N58)</f>
        <v>0</v>
      </c>
      <c r="O59" s="172">
        <f t="shared" ref="O59" si="104">SUM(O58)</f>
        <v>0</v>
      </c>
      <c r="P59" s="231">
        <f t="shared" ref="P59" si="105">SUM(P58)</f>
        <v>0</v>
      </c>
      <c r="Q59" s="231">
        <f t="shared" ref="Q59" si="106">SUM(Q58)</f>
        <v>0</v>
      </c>
      <c r="R59" s="231">
        <f t="shared" ref="R59" si="107">SUM(R58)</f>
        <v>0</v>
      </c>
      <c r="S59" s="231">
        <f t="shared" ref="S59" si="108">SUM(S58)</f>
        <v>0</v>
      </c>
      <c r="T59" s="172">
        <f t="shared" ref="T59" si="109">SUM(T58)</f>
        <v>0</v>
      </c>
      <c r="U59" s="172">
        <f t="shared" ref="U59" si="110">SUM(U58)</f>
        <v>0</v>
      </c>
      <c r="V59" s="172">
        <f t="shared" ref="V59" si="111">SUM(V58)</f>
        <v>0</v>
      </c>
      <c r="W59" s="172">
        <f t="shared" ref="W59" si="112">SUM(W58)</f>
        <v>0</v>
      </c>
      <c r="X59" s="172">
        <f t="shared" ref="X59" si="113">SUM(X58)</f>
        <v>0</v>
      </c>
    </row>
    <row r="60" spans="1:24" ht="17.25" customHeight="1" thickBot="1" x14ac:dyDescent="0.3">
      <c r="A60" s="15" t="s">
        <v>72</v>
      </c>
      <c r="B60" s="307" t="s">
        <v>45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9"/>
    </row>
    <row r="61" spans="1:24" ht="23.25" customHeight="1" thickBot="1" x14ac:dyDescent="0.3">
      <c r="A61" s="15"/>
      <c r="B61" s="6"/>
      <c r="C61" s="6"/>
      <c r="D61" s="173">
        <f>N61+O61</f>
        <v>0</v>
      </c>
      <c r="E61" s="6" t="s">
        <v>42</v>
      </c>
      <c r="F61" s="6" t="s">
        <v>42</v>
      </c>
      <c r="G61" s="6" t="s">
        <v>42</v>
      </c>
      <c r="H61" s="6" t="s">
        <v>42</v>
      </c>
      <c r="I61" s="6" t="s">
        <v>42</v>
      </c>
      <c r="J61" s="6" t="s">
        <v>42</v>
      </c>
      <c r="K61" s="6" t="s">
        <v>42</v>
      </c>
      <c r="L61" s="6" t="s">
        <v>42</v>
      </c>
      <c r="M61" s="6" t="s">
        <v>42</v>
      </c>
      <c r="N61" s="162">
        <v>0</v>
      </c>
      <c r="O61" s="162">
        <v>0</v>
      </c>
      <c r="P61" s="158">
        <v>0</v>
      </c>
      <c r="Q61" s="158">
        <v>0</v>
      </c>
      <c r="R61" s="158">
        <v>0</v>
      </c>
      <c r="S61" s="158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</row>
    <row r="62" spans="1:24" ht="21.75" customHeight="1" thickBot="1" x14ac:dyDescent="0.3">
      <c r="A62" s="307" t="s">
        <v>73</v>
      </c>
      <c r="B62" s="308"/>
      <c r="C62" s="309"/>
      <c r="D62" s="172">
        <f>SUM(D61)</f>
        <v>0</v>
      </c>
      <c r="E62" s="6" t="s">
        <v>42</v>
      </c>
      <c r="F62" s="6" t="s">
        <v>42</v>
      </c>
      <c r="G62" s="31">
        <f t="shared" ref="G62" si="114">SUM(G61)</f>
        <v>0</v>
      </c>
      <c r="H62" s="31">
        <f t="shared" ref="H62" si="115">SUM(H61)</f>
        <v>0</v>
      </c>
      <c r="I62" s="31">
        <f t="shared" ref="I62" si="116">SUM(I61)</f>
        <v>0</v>
      </c>
      <c r="J62" s="31">
        <f t="shared" ref="J62" si="117">SUM(J61)</f>
        <v>0</v>
      </c>
      <c r="K62" s="31">
        <f t="shared" ref="K62" si="118">SUM(K61)</f>
        <v>0</v>
      </c>
      <c r="L62" s="31">
        <f t="shared" ref="L62" si="119">SUM(L61)</f>
        <v>0</v>
      </c>
      <c r="M62" s="31">
        <f t="shared" ref="M62" si="120">SUM(M61)</f>
        <v>0</v>
      </c>
      <c r="N62" s="172">
        <f t="shared" ref="N62" si="121">SUM(N61)</f>
        <v>0</v>
      </c>
      <c r="O62" s="172">
        <f t="shared" ref="O62" si="122">SUM(O61)</f>
        <v>0</v>
      </c>
      <c r="P62" s="231">
        <f t="shared" ref="P62" si="123">SUM(P61)</f>
        <v>0</v>
      </c>
      <c r="Q62" s="231">
        <f t="shared" ref="Q62" si="124">SUM(Q61)</f>
        <v>0</v>
      </c>
      <c r="R62" s="231">
        <f t="shared" ref="R62" si="125">SUM(R61)</f>
        <v>0</v>
      </c>
      <c r="S62" s="231">
        <f t="shared" ref="S62" si="126">SUM(S61)</f>
        <v>0</v>
      </c>
      <c r="T62" s="172">
        <f t="shared" ref="T62" si="127">SUM(T61)</f>
        <v>0</v>
      </c>
      <c r="U62" s="172">
        <f t="shared" ref="U62" si="128">SUM(U61)</f>
        <v>0</v>
      </c>
      <c r="V62" s="172">
        <f t="shared" ref="V62" si="129">SUM(V61)</f>
        <v>0</v>
      </c>
      <c r="W62" s="172">
        <f t="shared" ref="W62" si="130">SUM(W61)</f>
        <v>0</v>
      </c>
      <c r="X62" s="172">
        <f t="shared" ref="X62" si="131">SUM(X61)</f>
        <v>0</v>
      </c>
    </row>
    <row r="63" spans="1:24" ht="15.75" thickBot="1" x14ac:dyDescent="0.3">
      <c r="A63" s="15" t="s">
        <v>74</v>
      </c>
      <c r="B63" s="307" t="s">
        <v>218</v>
      </c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9"/>
    </row>
    <row r="64" spans="1:24" ht="81.75" thickBot="1" x14ac:dyDescent="0.3">
      <c r="A64" s="96" t="s">
        <v>184</v>
      </c>
      <c r="B64" s="138" t="s">
        <v>440</v>
      </c>
      <c r="C64" s="29" t="s">
        <v>469</v>
      </c>
      <c r="D64" s="159">
        <f>M64</f>
        <v>9118.4266000000007</v>
      </c>
      <c r="E64" s="160" t="s">
        <v>42</v>
      </c>
      <c r="F64" s="160" t="s">
        <v>42</v>
      </c>
      <c r="G64" s="160" t="s">
        <v>42</v>
      </c>
      <c r="H64" s="160" t="s">
        <v>42</v>
      </c>
      <c r="I64" s="160" t="s">
        <v>42</v>
      </c>
      <c r="J64" s="160" t="s">
        <v>42</v>
      </c>
      <c r="K64" s="160" t="s">
        <v>42</v>
      </c>
      <c r="L64" s="160" t="s">
        <v>42</v>
      </c>
      <c r="M64" s="162">
        <f>N64+O64</f>
        <v>9118.4266000000007</v>
      </c>
      <c r="N64" s="161">
        <f>додаток3!K63</f>
        <v>0</v>
      </c>
      <c r="O64" s="227">
        <v>9118.4266000000007</v>
      </c>
      <c r="P64" s="158">
        <v>0</v>
      </c>
      <c r="Q64" s="158">
        <v>0</v>
      </c>
      <c r="R64" s="158">
        <f>6000</f>
        <v>6000</v>
      </c>
      <c r="S64" s="158">
        <f>O64-R64</f>
        <v>3118.4266000000007</v>
      </c>
      <c r="T64" s="158">
        <f>додаток3!P63</f>
        <v>156.72</v>
      </c>
      <c r="U64" s="158">
        <f>додаток3!Q63</f>
        <v>0</v>
      </c>
      <c r="V64" s="158">
        <f>додаток3!R63</f>
        <v>17.95</v>
      </c>
      <c r="W64" s="158">
        <f>додаток3!S63</f>
        <v>0</v>
      </c>
      <c r="X64" s="158">
        <f>додаток3!T63</f>
        <v>698.04</v>
      </c>
    </row>
    <row r="65" spans="1:24" ht="90.75" customHeight="1" thickBot="1" x14ac:dyDescent="0.3">
      <c r="A65" s="221" t="s">
        <v>185</v>
      </c>
      <c r="B65" s="139" t="s">
        <v>421</v>
      </c>
      <c r="C65" s="29" t="s">
        <v>473</v>
      </c>
      <c r="D65" s="159">
        <f t="shared" ref="D65" si="132">M65</f>
        <v>3649.65</v>
      </c>
      <c r="E65" s="160" t="s">
        <v>42</v>
      </c>
      <c r="F65" s="160" t="s">
        <v>42</v>
      </c>
      <c r="G65" s="160" t="s">
        <v>42</v>
      </c>
      <c r="H65" s="160" t="s">
        <v>42</v>
      </c>
      <c r="I65" s="160" t="s">
        <v>42</v>
      </c>
      <c r="J65" s="160" t="s">
        <v>42</v>
      </c>
      <c r="K65" s="160" t="s">
        <v>42</v>
      </c>
      <c r="L65" s="160" t="s">
        <v>42</v>
      </c>
      <c r="M65" s="162">
        <f t="shared" ref="M65" si="133">N65+O65</f>
        <v>3649.65</v>
      </c>
      <c r="N65" s="161">
        <f>додаток3!K64</f>
        <v>0</v>
      </c>
      <c r="O65" s="234">
        <f>3649.65</f>
        <v>3649.65</v>
      </c>
      <c r="P65" s="166">
        <v>0</v>
      </c>
      <c r="Q65" s="166">
        <v>0</v>
      </c>
      <c r="R65" s="158">
        <f>2500</f>
        <v>2500</v>
      </c>
      <c r="S65" s="158">
        <f>O65-R65</f>
        <v>1149.6500000000001</v>
      </c>
      <c r="T65" s="158">
        <f>додаток3!P64</f>
        <v>80.52</v>
      </c>
      <c r="U65" s="158">
        <f>додаток3!Q64</f>
        <v>0</v>
      </c>
      <c r="V65" s="158">
        <f>додаток3!R64</f>
        <v>14.85</v>
      </c>
      <c r="W65" s="158">
        <f>додаток3!S64</f>
        <v>0</v>
      </c>
      <c r="X65" s="158">
        <f>додаток3!T64</f>
        <v>543.53</v>
      </c>
    </row>
    <row r="66" spans="1:24" ht="23.25" customHeight="1" thickBot="1" x14ac:dyDescent="0.3">
      <c r="A66" s="307" t="s">
        <v>76</v>
      </c>
      <c r="B66" s="308"/>
      <c r="C66" s="309"/>
      <c r="D66" s="159">
        <f>SUM(D64:D65)</f>
        <v>12768.0766</v>
      </c>
      <c r="E66" s="160" t="s">
        <v>42</v>
      </c>
      <c r="F66" s="160" t="s">
        <v>42</v>
      </c>
      <c r="G66" s="159">
        <f t="shared" ref="G66:X66" si="134">SUM(G64:G65)</f>
        <v>0</v>
      </c>
      <c r="H66" s="159">
        <f t="shared" si="134"/>
        <v>0</v>
      </c>
      <c r="I66" s="159">
        <f t="shared" si="134"/>
        <v>0</v>
      </c>
      <c r="J66" s="159">
        <f t="shared" si="134"/>
        <v>0</v>
      </c>
      <c r="K66" s="159">
        <f t="shared" si="134"/>
        <v>0</v>
      </c>
      <c r="L66" s="159">
        <f t="shared" si="134"/>
        <v>0</v>
      </c>
      <c r="M66" s="159">
        <f t="shared" si="134"/>
        <v>12768.0766</v>
      </c>
      <c r="N66" s="159">
        <f t="shared" si="134"/>
        <v>0</v>
      </c>
      <c r="O66" s="159">
        <f t="shared" si="134"/>
        <v>12768.0766</v>
      </c>
      <c r="P66" s="176">
        <f t="shared" si="134"/>
        <v>0</v>
      </c>
      <c r="Q66" s="176">
        <f t="shared" si="134"/>
        <v>0</v>
      </c>
      <c r="R66" s="176">
        <f t="shared" si="134"/>
        <v>8500</v>
      </c>
      <c r="S66" s="176">
        <f t="shared" si="134"/>
        <v>4268.0766000000003</v>
      </c>
      <c r="T66" s="159">
        <f t="shared" si="134"/>
        <v>237.24</v>
      </c>
      <c r="U66" s="159">
        <f t="shared" si="134"/>
        <v>0</v>
      </c>
      <c r="V66" s="159">
        <f t="shared" si="134"/>
        <v>32.799999999999997</v>
      </c>
      <c r="W66" s="159">
        <f t="shared" si="134"/>
        <v>0</v>
      </c>
      <c r="X66" s="159">
        <f t="shared" si="134"/>
        <v>1241.57</v>
      </c>
    </row>
    <row r="67" spans="1:24" ht="15.75" thickBot="1" x14ac:dyDescent="0.3">
      <c r="A67" s="15" t="s">
        <v>77</v>
      </c>
      <c r="B67" s="307" t="s">
        <v>48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9"/>
    </row>
    <row r="68" spans="1:24" ht="81.75" thickBot="1" x14ac:dyDescent="0.3">
      <c r="A68" s="226" t="s">
        <v>405</v>
      </c>
      <c r="B68" s="155" t="s">
        <v>430</v>
      </c>
      <c r="C68" s="156" t="s">
        <v>431</v>
      </c>
      <c r="D68" s="238">
        <f>N68+O68</f>
        <v>398.35</v>
      </c>
      <c r="E68" s="163" t="s">
        <v>42</v>
      </c>
      <c r="F68" s="163" t="s">
        <v>42</v>
      </c>
      <c r="G68" s="163" t="s">
        <v>42</v>
      </c>
      <c r="H68" s="163" t="s">
        <v>42</v>
      </c>
      <c r="I68" s="163" t="s">
        <v>42</v>
      </c>
      <c r="J68" s="163" t="s">
        <v>42</v>
      </c>
      <c r="K68" s="163" t="s">
        <v>42</v>
      </c>
      <c r="L68" s="163" t="s">
        <v>42</v>
      </c>
      <c r="M68" s="162">
        <f>N68+O68</f>
        <v>398.35</v>
      </c>
      <c r="N68" s="162">
        <v>0</v>
      </c>
      <c r="O68" s="212">
        <f>398.35</f>
        <v>398.35</v>
      </c>
      <c r="P68" s="234">
        <v>0</v>
      </c>
      <c r="Q68" s="234">
        <v>0</v>
      </c>
      <c r="R68" s="234">
        <f>D68</f>
        <v>398.35</v>
      </c>
      <c r="S68" s="158">
        <f>O68-R68</f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</row>
    <row r="69" spans="1:24" ht="43.5" customHeight="1" thickBot="1" x14ac:dyDescent="0.3">
      <c r="A69" s="276" t="s">
        <v>406</v>
      </c>
      <c r="B69" s="167" t="s">
        <v>178</v>
      </c>
      <c r="C69" s="29" t="s">
        <v>474</v>
      </c>
      <c r="D69" s="238">
        <f t="shared" ref="D69:D71" si="135">N69+O69</f>
        <v>3803.5540000000001</v>
      </c>
      <c r="E69" s="160" t="s">
        <v>42</v>
      </c>
      <c r="F69" s="160" t="s">
        <v>42</v>
      </c>
      <c r="G69" s="160" t="s">
        <v>42</v>
      </c>
      <c r="H69" s="160" t="s">
        <v>42</v>
      </c>
      <c r="I69" s="160" t="s">
        <v>42</v>
      </c>
      <c r="J69" s="160" t="s">
        <v>42</v>
      </c>
      <c r="K69" s="160" t="s">
        <v>42</v>
      </c>
      <c r="L69" s="160" t="s">
        <v>42</v>
      </c>
      <c r="M69" s="162">
        <f t="shared" ref="M69:M70" si="136">N69+O69</f>
        <v>3803.5540000000001</v>
      </c>
      <c r="N69" s="162">
        <v>0</v>
      </c>
      <c r="O69" s="36">
        <v>3803.5540000000001</v>
      </c>
      <c r="P69" s="158">
        <v>0</v>
      </c>
      <c r="Q69" s="158">
        <v>0</v>
      </c>
      <c r="R69" s="158">
        <f>2345</f>
        <v>2345</v>
      </c>
      <c r="S69" s="158">
        <f>O69-R69</f>
        <v>1458.5540000000001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</row>
    <row r="70" spans="1:24" ht="42.75" customHeight="1" thickBot="1" x14ac:dyDescent="0.3">
      <c r="A70" s="276" t="s">
        <v>459</v>
      </c>
      <c r="B70" s="167" t="s">
        <v>179</v>
      </c>
      <c r="C70" s="29" t="s">
        <v>471</v>
      </c>
      <c r="D70" s="238">
        <f t="shared" si="135"/>
        <v>4744.7920000000004</v>
      </c>
      <c r="E70" s="160" t="s">
        <v>42</v>
      </c>
      <c r="F70" s="160" t="s">
        <v>42</v>
      </c>
      <c r="G70" s="160" t="s">
        <v>42</v>
      </c>
      <c r="H70" s="160" t="s">
        <v>42</v>
      </c>
      <c r="I70" s="160" t="s">
        <v>42</v>
      </c>
      <c r="J70" s="160" t="s">
        <v>42</v>
      </c>
      <c r="K70" s="160" t="s">
        <v>42</v>
      </c>
      <c r="L70" s="160" t="s">
        <v>42</v>
      </c>
      <c r="M70" s="162">
        <f t="shared" si="136"/>
        <v>4744.7920000000004</v>
      </c>
      <c r="N70" s="162">
        <v>0</v>
      </c>
      <c r="O70" s="36">
        <v>4744.7920000000004</v>
      </c>
      <c r="P70" s="158">
        <v>0</v>
      </c>
      <c r="Q70" s="158">
        <f>700</f>
        <v>700</v>
      </c>
      <c r="R70" s="158">
        <v>2582</v>
      </c>
      <c r="S70" s="158">
        <f t="shared" ref="S70:S71" si="137">O70-R70</f>
        <v>2162.7920000000004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</row>
    <row r="71" spans="1:24" ht="88.5" customHeight="1" thickBot="1" x14ac:dyDescent="0.3">
      <c r="A71" s="276" t="s">
        <v>464</v>
      </c>
      <c r="B71" s="136" t="s">
        <v>462</v>
      </c>
      <c r="C71" s="222" t="s">
        <v>460</v>
      </c>
      <c r="D71" s="238">
        <f t="shared" si="135"/>
        <v>1240.896</v>
      </c>
      <c r="E71" s="160" t="s">
        <v>42</v>
      </c>
      <c r="F71" s="160" t="s">
        <v>42</v>
      </c>
      <c r="G71" s="160" t="s">
        <v>42</v>
      </c>
      <c r="H71" s="160" t="s">
        <v>42</v>
      </c>
      <c r="I71" s="160" t="s">
        <v>42</v>
      </c>
      <c r="J71" s="160" t="s">
        <v>42</v>
      </c>
      <c r="K71" s="160" t="s">
        <v>42</v>
      </c>
      <c r="L71" s="160" t="s">
        <v>42</v>
      </c>
      <c r="M71" s="162">
        <f t="shared" ref="M71" si="138">N71+O71</f>
        <v>1240.896</v>
      </c>
      <c r="N71" s="162">
        <v>0</v>
      </c>
      <c r="O71" s="223">
        <v>1240.896</v>
      </c>
      <c r="P71" s="158">
        <v>0</v>
      </c>
      <c r="Q71" s="158">
        <v>0</v>
      </c>
      <c r="R71" s="158">
        <v>1000</v>
      </c>
      <c r="S71" s="158">
        <f t="shared" si="137"/>
        <v>240.89599999999996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</row>
    <row r="72" spans="1:24" ht="21" thickBot="1" x14ac:dyDescent="0.3">
      <c r="A72" s="307" t="s">
        <v>78</v>
      </c>
      <c r="B72" s="308"/>
      <c r="C72" s="309"/>
      <c r="D72" s="159">
        <f>SUM(D68:D71)</f>
        <v>10187.592000000001</v>
      </c>
      <c r="E72" s="160" t="s">
        <v>42</v>
      </c>
      <c r="F72" s="160" t="s">
        <v>42</v>
      </c>
      <c r="G72" s="159">
        <f t="shared" ref="G72:X72" si="139">SUM(G68:G71)</f>
        <v>0</v>
      </c>
      <c r="H72" s="159">
        <f t="shared" si="139"/>
        <v>0</v>
      </c>
      <c r="I72" s="159">
        <f t="shared" si="139"/>
        <v>0</v>
      </c>
      <c r="J72" s="159">
        <f t="shared" si="139"/>
        <v>0</v>
      </c>
      <c r="K72" s="159">
        <f t="shared" si="139"/>
        <v>0</v>
      </c>
      <c r="L72" s="159">
        <f t="shared" si="139"/>
        <v>0</v>
      </c>
      <c r="M72" s="159">
        <f t="shared" si="139"/>
        <v>10187.592000000001</v>
      </c>
      <c r="N72" s="159">
        <f t="shared" si="139"/>
        <v>0</v>
      </c>
      <c r="O72" s="159">
        <f t="shared" si="139"/>
        <v>10187.592000000001</v>
      </c>
      <c r="P72" s="159">
        <f t="shared" si="139"/>
        <v>0</v>
      </c>
      <c r="Q72" s="159">
        <f t="shared" si="139"/>
        <v>700</v>
      </c>
      <c r="R72" s="159">
        <f t="shared" si="139"/>
        <v>6325.35</v>
      </c>
      <c r="S72" s="159">
        <f t="shared" si="139"/>
        <v>3862.2420000000002</v>
      </c>
      <c r="T72" s="159">
        <f t="shared" si="139"/>
        <v>0</v>
      </c>
      <c r="U72" s="159">
        <f t="shared" si="139"/>
        <v>0</v>
      </c>
      <c r="V72" s="159">
        <f t="shared" si="139"/>
        <v>0</v>
      </c>
      <c r="W72" s="159">
        <f t="shared" si="139"/>
        <v>0</v>
      </c>
      <c r="X72" s="159">
        <f t="shared" si="139"/>
        <v>0</v>
      </c>
    </row>
    <row r="73" spans="1:24" ht="21" thickBot="1" x14ac:dyDescent="0.3">
      <c r="A73" s="307" t="s">
        <v>79</v>
      </c>
      <c r="B73" s="308"/>
      <c r="C73" s="309"/>
      <c r="D73" s="159">
        <f>D72+D66+D62+D59</f>
        <v>22955.668600000001</v>
      </c>
      <c r="E73" s="160" t="s">
        <v>42</v>
      </c>
      <c r="F73" s="160" t="s">
        <v>42</v>
      </c>
      <c r="G73" s="159">
        <f t="shared" ref="G73:X73" si="140">G72+G66+G62+G59</f>
        <v>0</v>
      </c>
      <c r="H73" s="159">
        <f t="shared" si="140"/>
        <v>0</v>
      </c>
      <c r="I73" s="159">
        <f t="shared" si="140"/>
        <v>0</v>
      </c>
      <c r="J73" s="159">
        <f t="shared" si="140"/>
        <v>0</v>
      </c>
      <c r="K73" s="159">
        <f t="shared" si="140"/>
        <v>0</v>
      </c>
      <c r="L73" s="159">
        <f t="shared" si="140"/>
        <v>0</v>
      </c>
      <c r="M73" s="159">
        <f t="shared" si="140"/>
        <v>22955.668600000001</v>
      </c>
      <c r="N73" s="159">
        <f t="shared" si="140"/>
        <v>0</v>
      </c>
      <c r="O73" s="159">
        <f t="shared" si="140"/>
        <v>22955.668600000001</v>
      </c>
      <c r="P73" s="176">
        <f t="shared" si="140"/>
        <v>0</v>
      </c>
      <c r="Q73" s="176">
        <f t="shared" si="140"/>
        <v>700</v>
      </c>
      <c r="R73" s="176">
        <f t="shared" si="140"/>
        <v>14825.35</v>
      </c>
      <c r="S73" s="176">
        <f t="shared" si="140"/>
        <v>8130.3186000000005</v>
      </c>
      <c r="T73" s="159">
        <f t="shared" si="140"/>
        <v>237.24</v>
      </c>
      <c r="U73" s="159">
        <f t="shared" si="140"/>
        <v>0</v>
      </c>
      <c r="V73" s="159">
        <f t="shared" si="140"/>
        <v>32.799999999999997</v>
      </c>
      <c r="W73" s="159">
        <f t="shared" si="140"/>
        <v>0</v>
      </c>
      <c r="X73" s="159">
        <f t="shared" si="140"/>
        <v>1241.57</v>
      </c>
    </row>
    <row r="74" spans="1:24" ht="15.75" customHeight="1" thickBot="1" x14ac:dyDescent="0.3">
      <c r="A74" s="15" t="s">
        <v>80</v>
      </c>
      <c r="B74" s="293" t="s">
        <v>52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5"/>
    </row>
    <row r="75" spans="1:24" ht="17.25" customHeight="1" thickBot="1" x14ac:dyDescent="0.3">
      <c r="A75" s="15" t="s">
        <v>81</v>
      </c>
      <c r="B75" s="307" t="s">
        <v>41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9"/>
    </row>
    <row r="76" spans="1:24" ht="20.25" customHeight="1" thickBot="1" x14ac:dyDescent="0.3">
      <c r="A76" s="15"/>
      <c r="B76" s="6"/>
      <c r="C76" s="6"/>
      <c r="D76" s="39">
        <f>N76+O76</f>
        <v>0</v>
      </c>
      <c r="E76" s="6" t="s">
        <v>42</v>
      </c>
      <c r="F76" s="6" t="s">
        <v>42</v>
      </c>
      <c r="G76" s="6" t="s">
        <v>42</v>
      </c>
      <c r="H76" s="6" t="s">
        <v>42</v>
      </c>
      <c r="I76" s="6" t="s">
        <v>42</v>
      </c>
      <c r="J76" s="6" t="s">
        <v>42</v>
      </c>
      <c r="K76" s="6" t="s">
        <v>42</v>
      </c>
      <c r="L76" s="6" t="s">
        <v>42</v>
      </c>
      <c r="M76" s="6" t="s">
        <v>42</v>
      </c>
      <c r="N76" s="26">
        <v>0</v>
      </c>
      <c r="O76" s="26">
        <v>0</v>
      </c>
      <c r="P76" s="106">
        <v>0</v>
      </c>
      <c r="Q76" s="106">
        <v>0</v>
      </c>
      <c r="R76" s="106">
        <v>0</v>
      </c>
      <c r="S76" s="10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</row>
    <row r="77" spans="1:24" ht="20.25" customHeight="1" thickBot="1" x14ac:dyDescent="0.3">
      <c r="A77" s="307" t="s">
        <v>82</v>
      </c>
      <c r="B77" s="308"/>
      <c r="C77" s="309"/>
      <c r="D77" s="31">
        <f>SUM(D76)</f>
        <v>0</v>
      </c>
      <c r="E77" s="6" t="s">
        <v>42</v>
      </c>
      <c r="F77" s="6" t="s">
        <v>42</v>
      </c>
      <c r="G77" s="31">
        <f t="shared" ref="G77" si="141">SUM(G76)</f>
        <v>0</v>
      </c>
      <c r="H77" s="31">
        <f t="shared" ref="H77" si="142">SUM(H76)</f>
        <v>0</v>
      </c>
      <c r="I77" s="31">
        <f t="shared" ref="I77" si="143">SUM(I76)</f>
        <v>0</v>
      </c>
      <c r="J77" s="31">
        <f t="shared" ref="J77" si="144">SUM(J76)</f>
        <v>0</v>
      </c>
      <c r="K77" s="31">
        <f t="shared" ref="K77" si="145">SUM(K76)</f>
        <v>0</v>
      </c>
      <c r="L77" s="31">
        <f t="shared" ref="L77" si="146">SUM(L76)</f>
        <v>0</v>
      </c>
      <c r="M77" s="31">
        <f t="shared" ref="M77" si="147">SUM(M76)</f>
        <v>0</v>
      </c>
      <c r="N77" s="31">
        <f t="shared" ref="N77" si="148">SUM(N76)</f>
        <v>0</v>
      </c>
      <c r="O77" s="31">
        <f t="shared" ref="O77" si="149">SUM(O76)</f>
        <v>0</v>
      </c>
      <c r="P77" s="233">
        <f t="shared" ref="P77" si="150">SUM(P76)</f>
        <v>0</v>
      </c>
      <c r="Q77" s="233">
        <f t="shared" ref="Q77" si="151">SUM(Q76)</f>
        <v>0</v>
      </c>
      <c r="R77" s="233">
        <f t="shared" ref="R77" si="152">SUM(R76)</f>
        <v>0</v>
      </c>
      <c r="S77" s="233">
        <f t="shared" ref="S77" si="153">SUM(S76)</f>
        <v>0</v>
      </c>
      <c r="T77" s="31">
        <f t="shared" ref="T77" si="154">SUM(T76)</f>
        <v>0</v>
      </c>
      <c r="U77" s="31">
        <f t="shared" ref="U77" si="155">SUM(U76)</f>
        <v>0</v>
      </c>
      <c r="V77" s="31">
        <f t="shared" ref="V77" si="156">SUM(V76)</f>
        <v>0</v>
      </c>
      <c r="W77" s="31">
        <f t="shared" ref="W77" si="157">SUM(W76)</f>
        <v>0</v>
      </c>
      <c r="X77" s="31">
        <f t="shared" ref="X77" si="158">SUM(X76)</f>
        <v>0</v>
      </c>
    </row>
    <row r="78" spans="1:24" ht="20.25" customHeight="1" thickBot="1" x14ac:dyDescent="0.3">
      <c r="A78" s="15" t="s">
        <v>83</v>
      </c>
      <c r="B78" s="307" t="s">
        <v>45</v>
      </c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9"/>
    </row>
    <row r="79" spans="1:24" ht="20.25" customHeight="1" thickBot="1" x14ac:dyDescent="0.3">
      <c r="A79" s="15"/>
      <c r="B79" s="6"/>
      <c r="C79" s="6"/>
      <c r="D79" s="39">
        <f>N79+O79</f>
        <v>0</v>
      </c>
      <c r="E79" s="6" t="s">
        <v>42</v>
      </c>
      <c r="F79" s="6" t="s">
        <v>42</v>
      </c>
      <c r="G79" s="6" t="s">
        <v>42</v>
      </c>
      <c r="H79" s="6" t="s">
        <v>42</v>
      </c>
      <c r="I79" s="6" t="s">
        <v>42</v>
      </c>
      <c r="J79" s="6" t="s">
        <v>42</v>
      </c>
      <c r="K79" s="6" t="s">
        <v>42</v>
      </c>
      <c r="L79" s="6" t="s">
        <v>42</v>
      </c>
      <c r="M79" s="6" t="s">
        <v>42</v>
      </c>
      <c r="N79" s="26">
        <v>0</v>
      </c>
      <c r="O79" s="26">
        <v>0</v>
      </c>
      <c r="P79" s="106">
        <v>0</v>
      </c>
      <c r="Q79" s="106">
        <v>0</v>
      </c>
      <c r="R79" s="106">
        <v>0</v>
      </c>
      <c r="S79" s="10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</row>
    <row r="80" spans="1:24" ht="20.25" customHeight="1" thickBot="1" x14ac:dyDescent="0.3">
      <c r="A80" s="307" t="s">
        <v>84</v>
      </c>
      <c r="B80" s="308"/>
      <c r="C80" s="309"/>
      <c r="D80" s="31">
        <f>SUM(D79)</f>
        <v>0</v>
      </c>
      <c r="E80" s="6" t="s">
        <v>42</v>
      </c>
      <c r="F80" s="6" t="s">
        <v>42</v>
      </c>
      <c r="G80" s="31">
        <f t="shared" ref="G80" si="159">SUM(G79)</f>
        <v>0</v>
      </c>
      <c r="H80" s="31">
        <f t="shared" ref="H80" si="160">SUM(H79)</f>
        <v>0</v>
      </c>
      <c r="I80" s="31">
        <f t="shared" ref="I80" si="161">SUM(I79)</f>
        <v>0</v>
      </c>
      <c r="J80" s="31">
        <f t="shared" ref="J80" si="162">SUM(J79)</f>
        <v>0</v>
      </c>
      <c r="K80" s="31">
        <f t="shared" ref="K80" si="163">SUM(K79)</f>
        <v>0</v>
      </c>
      <c r="L80" s="31">
        <f t="shared" ref="L80" si="164">SUM(L79)</f>
        <v>0</v>
      </c>
      <c r="M80" s="31">
        <f t="shared" ref="M80" si="165">SUM(M79)</f>
        <v>0</v>
      </c>
      <c r="N80" s="31">
        <f t="shared" ref="N80" si="166">SUM(N79)</f>
        <v>0</v>
      </c>
      <c r="O80" s="31">
        <f t="shared" ref="O80" si="167">SUM(O79)</f>
        <v>0</v>
      </c>
      <c r="P80" s="233">
        <f t="shared" ref="P80" si="168">SUM(P79)</f>
        <v>0</v>
      </c>
      <c r="Q80" s="233">
        <f t="shared" ref="Q80" si="169">SUM(Q79)</f>
        <v>0</v>
      </c>
      <c r="R80" s="233">
        <f t="shared" ref="R80" si="170">SUM(R79)</f>
        <v>0</v>
      </c>
      <c r="S80" s="233">
        <f t="shared" ref="S80" si="171">SUM(S79)</f>
        <v>0</v>
      </c>
      <c r="T80" s="31">
        <f t="shared" ref="T80" si="172">SUM(T79)</f>
        <v>0</v>
      </c>
      <c r="U80" s="31">
        <f t="shared" ref="U80" si="173">SUM(U79)</f>
        <v>0</v>
      </c>
      <c r="V80" s="31">
        <f t="shared" ref="V80" si="174">SUM(V79)</f>
        <v>0</v>
      </c>
      <c r="W80" s="31">
        <f t="shared" ref="W80" si="175">SUM(W79)</f>
        <v>0</v>
      </c>
      <c r="X80" s="31">
        <f t="shared" ref="X80" si="176">SUM(X79)</f>
        <v>0</v>
      </c>
    </row>
    <row r="81" spans="1:24" ht="20.25" customHeight="1" thickBot="1" x14ac:dyDescent="0.3">
      <c r="A81" s="15" t="s">
        <v>85</v>
      </c>
      <c r="B81" s="307" t="s">
        <v>58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9"/>
    </row>
    <row r="82" spans="1:24" ht="20.25" customHeight="1" thickBot="1" x14ac:dyDescent="0.3">
      <c r="A82" s="15"/>
      <c r="B82" s="6"/>
      <c r="C82" s="6"/>
      <c r="D82" s="39">
        <f>N82+O82</f>
        <v>0</v>
      </c>
      <c r="E82" s="6" t="s">
        <v>42</v>
      </c>
      <c r="F82" s="6" t="s">
        <v>42</v>
      </c>
      <c r="G82" s="6" t="s">
        <v>42</v>
      </c>
      <c r="H82" s="6" t="s">
        <v>42</v>
      </c>
      <c r="I82" s="6" t="s">
        <v>42</v>
      </c>
      <c r="J82" s="6" t="s">
        <v>42</v>
      </c>
      <c r="K82" s="6" t="s">
        <v>42</v>
      </c>
      <c r="L82" s="6" t="s">
        <v>42</v>
      </c>
      <c r="M82" s="6" t="s">
        <v>42</v>
      </c>
      <c r="N82" s="26">
        <v>0</v>
      </c>
      <c r="O82" s="26">
        <v>0</v>
      </c>
      <c r="P82" s="106">
        <v>0</v>
      </c>
      <c r="Q82" s="106">
        <v>0</v>
      </c>
      <c r="R82" s="106">
        <v>0</v>
      </c>
      <c r="S82" s="10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</row>
    <row r="83" spans="1:24" ht="20.25" customHeight="1" thickBot="1" x14ac:dyDescent="0.3">
      <c r="A83" s="307" t="s">
        <v>86</v>
      </c>
      <c r="B83" s="308"/>
      <c r="C83" s="309"/>
      <c r="D83" s="31">
        <f>SUM(D82)</f>
        <v>0</v>
      </c>
      <c r="E83" s="6" t="s">
        <v>42</v>
      </c>
      <c r="F83" s="6" t="s">
        <v>42</v>
      </c>
      <c r="G83" s="31">
        <f t="shared" ref="G83" si="177">SUM(G82)</f>
        <v>0</v>
      </c>
      <c r="H83" s="31">
        <f t="shared" ref="H83" si="178">SUM(H82)</f>
        <v>0</v>
      </c>
      <c r="I83" s="31">
        <f t="shared" ref="I83" si="179">SUM(I82)</f>
        <v>0</v>
      </c>
      <c r="J83" s="31">
        <f t="shared" ref="J83" si="180">SUM(J82)</f>
        <v>0</v>
      </c>
      <c r="K83" s="31">
        <f t="shared" ref="K83" si="181">SUM(K82)</f>
        <v>0</v>
      </c>
      <c r="L83" s="31">
        <f t="shared" ref="L83" si="182">SUM(L82)</f>
        <v>0</v>
      </c>
      <c r="M83" s="31">
        <f t="shared" ref="M83" si="183">SUM(M82)</f>
        <v>0</v>
      </c>
      <c r="N83" s="31">
        <f t="shared" ref="N83" si="184">SUM(N82)</f>
        <v>0</v>
      </c>
      <c r="O83" s="31">
        <f t="shared" ref="O83" si="185">SUM(O82)</f>
        <v>0</v>
      </c>
      <c r="P83" s="233">
        <f t="shared" ref="P83" si="186">SUM(P82)</f>
        <v>0</v>
      </c>
      <c r="Q83" s="233">
        <f t="shared" ref="Q83" si="187">SUM(Q82)</f>
        <v>0</v>
      </c>
      <c r="R83" s="233">
        <f t="shared" ref="R83" si="188">SUM(R82)</f>
        <v>0</v>
      </c>
      <c r="S83" s="233">
        <f t="shared" ref="S83" si="189">SUM(S82)</f>
        <v>0</v>
      </c>
      <c r="T83" s="31">
        <f t="shared" ref="T83" si="190">SUM(T82)</f>
        <v>0</v>
      </c>
      <c r="U83" s="31">
        <f t="shared" ref="U83" si="191">SUM(U82)</f>
        <v>0</v>
      </c>
      <c r="V83" s="31">
        <f t="shared" ref="V83" si="192">SUM(V82)</f>
        <v>0</v>
      </c>
      <c r="W83" s="31">
        <f t="shared" ref="W83" si="193">SUM(W82)</f>
        <v>0</v>
      </c>
      <c r="X83" s="31">
        <f t="shared" ref="X83" si="194">SUM(X82)</f>
        <v>0</v>
      </c>
    </row>
    <row r="84" spans="1:24" ht="20.25" customHeight="1" thickBot="1" x14ac:dyDescent="0.3">
      <c r="A84" s="15" t="s">
        <v>87</v>
      </c>
      <c r="B84" s="307" t="s">
        <v>61</v>
      </c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9"/>
    </row>
    <row r="85" spans="1:24" ht="68.25" customHeight="1" thickBot="1" x14ac:dyDescent="0.3">
      <c r="A85" s="191" t="s">
        <v>423</v>
      </c>
      <c r="B85" s="142" t="s">
        <v>443</v>
      </c>
      <c r="C85" s="29" t="s">
        <v>461</v>
      </c>
      <c r="D85" s="239">
        <f>N85+O85</f>
        <v>11512.516670000001</v>
      </c>
      <c r="E85" s="160" t="s">
        <v>42</v>
      </c>
      <c r="F85" s="160" t="s">
        <v>42</v>
      </c>
      <c r="G85" s="160" t="s">
        <v>42</v>
      </c>
      <c r="H85" s="160" t="s">
        <v>42</v>
      </c>
      <c r="I85" s="160" t="s">
        <v>42</v>
      </c>
      <c r="J85" s="160" t="s">
        <v>42</v>
      </c>
      <c r="K85" s="160" t="s">
        <v>42</v>
      </c>
      <c r="L85" s="160" t="s">
        <v>42</v>
      </c>
      <c r="M85" s="160" t="s">
        <v>42</v>
      </c>
      <c r="N85" s="162">
        <f>додаток3!K85</f>
        <v>11512.516670000001</v>
      </c>
      <c r="O85" s="162">
        <v>0</v>
      </c>
      <c r="P85" s="158">
        <v>0</v>
      </c>
      <c r="Q85" s="158">
        <v>0</v>
      </c>
      <c r="R85" s="158">
        <v>0</v>
      </c>
      <c r="S85" s="158">
        <f>N85</f>
        <v>11512.516670000001</v>
      </c>
      <c r="T85" s="162">
        <f>додаток3!P85</f>
        <v>63.72</v>
      </c>
      <c r="U85" s="162">
        <v>0</v>
      </c>
      <c r="V85" s="162">
        <v>0</v>
      </c>
      <c r="W85" s="162">
        <v>0</v>
      </c>
      <c r="X85" s="162">
        <f>додаток3!T85</f>
        <v>2166.3200000000002</v>
      </c>
    </row>
    <row r="86" spans="1:24" ht="21" thickBot="1" x14ac:dyDescent="0.3">
      <c r="A86" s="307" t="s">
        <v>88</v>
      </c>
      <c r="B86" s="308"/>
      <c r="C86" s="309"/>
      <c r="D86" s="172">
        <f>SUM(D85)</f>
        <v>11512.516670000001</v>
      </c>
      <c r="E86" s="160" t="s">
        <v>42</v>
      </c>
      <c r="F86" s="160" t="s">
        <v>42</v>
      </c>
      <c r="G86" s="172">
        <f t="shared" ref="G86" si="195">SUM(G85)</f>
        <v>0</v>
      </c>
      <c r="H86" s="172">
        <f t="shared" ref="H86" si="196">SUM(H85)</f>
        <v>0</v>
      </c>
      <c r="I86" s="172">
        <f t="shared" ref="I86" si="197">SUM(I85)</f>
        <v>0</v>
      </c>
      <c r="J86" s="172">
        <f t="shared" ref="J86" si="198">SUM(J85)</f>
        <v>0</v>
      </c>
      <c r="K86" s="172">
        <f t="shared" ref="K86" si="199">SUM(K85)</f>
        <v>0</v>
      </c>
      <c r="L86" s="172">
        <f t="shared" ref="L86" si="200">SUM(L85)</f>
        <v>0</v>
      </c>
      <c r="M86" s="172">
        <f t="shared" ref="M86:O86" si="201">SUM(M85)</f>
        <v>0</v>
      </c>
      <c r="N86" s="172">
        <f t="shared" si="201"/>
        <v>11512.516670000001</v>
      </c>
      <c r="O86" s="172">
        <f t="shared" si="201"/>
        <v>0</v>
      </c>
      <c r="P86" s="231">
        <f t="shared" ref="P86" si="202">SUM(P85)</f>
        <v>0</v>
      </c>
      <c r="Q86" s="231">
        <f t="shared" ref="Q86" si="203">SUM(Q85)</f>
        <v>0</v>
      </c>
      <c r="R86" s="231">
        <f t="shared" ref="R86" si="204">SUM(R85)</f>
        <v>0</v>
      </c>
      <c r="S86" s="231">
        <f t="shared" ref="S86" si="205">SUM(S85)</f>
        <v>11512.516670000001</v>
      </c>
      <c r="T86" s="172">
        <f t="shared" ref="T86" si="206">SUM(T85)</f>
        <v>63.72</v>
      </c>
      <c r="U86" s="172">
        <f t="shared" ref="U86" si="207">SUM(U85)</f>
        <v>0</v>
      </c>
      <c r="V86" s="172">
        <f t="shared" ref="V86" si="208">SUM(V85)</f>
        <v>0</v>
      </c>
      <c r="W86" s="172">
        <f t="shared" ref="W86" si="209">SUM(W85)</f>
        <v>0</v>
      </c>
      <c r="X86" s="172">
        <f t="shared" ref="X86" si="210">SUM(X85)</f>
        <v>2166.3200000000002</v>
      </c>
    </row>
    <row r="87" spans="1:24" ht="15.75" thickBot="1" x14ac:dyDescent="0.3">
      <c r="A87" s="15" t="s">
        <v>89</v>
      </c>
      <c r="B87" s="307" t="s">
        <v>48</v>
      </c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9"/>
    </row>
    <row r="88" spans="1:24" ht="19.5" thickBot="1" x14ac:dyDescent="0.3">
      <c r="A88" s="15"/>
      <c r="B88" s="6"/>
      <c r="C88" s="6"/>
      <c r="D88" s="39">
        <f>N88+O88</f>
        <v>0</v>
      </c>
      <c r="E88" s="6" t="s">
        <v>42</v>
      </c>
      <c r="F88" s="6" t="s">
        <v>42</v>
      </c>
      <c r="G88" s="6" t="s">
        <v>42</v>
      </c>
      <c r="H88" s="6" t="s">
        <v>42</v>
      </c>
      <c r="I88" s="6" t="s">
        <v>42</v>
      </c>
      <c r="J88" s="6" t="s">
        <v>42</v>
      </c>
      <c r="K88" s="6" t="s">
        <v>42</v>
      </c>
      <c r="L88" s="6" t="s">
        <v>42</v>
      </c>
      <c r="M88" s="6" t="s">
        <v>42</v>
      </c>
      <c r="N88" s="26">
        <v>0</v>
      </c>
      <c r="O88" s="26">
        <v>0</v>
      </c>
      <c r="P88" s="106">
        <v>0</v>
      </c>
      <c r="Q88" s="106">
        <v>0</v>
      </c>
      <c r="R88" s="106">
        <v>0</v>
      </c>
      <c r="S88" s="10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</row>
    <row r="89" spans="1:24" ht="19.5" thickBot="1" x14ac:dyDescent="0.3">
      <c r="A89" s="307" t="s">
        <v>90</v>
      </c>
      <c r="B89" s="308"/>
      <c r="C89" s="309"/>
      <c r="D89" s="31">
        <f>SUM(D88)</f>
        <v>0</v>
      </c>
      <c r="E89" s="6" t="s">
        <v>42</v>
      </c>
      <c r="F89" s="6" t="s">
        <v>42</v>
      </c>
      <c r="G89" s="31">
        <f t="shared" ref="G89" si="211">SUM(G88)</f>
        <v>0</v>
      </c>
      <c r="H89" s="31">
        <f t="shared" ref="H89" si="212">SUM(H88)</f>
        <v>0</v>
      </c>
      <c r="I89" s="31">
        <f t="shared" ref="I89" si="213">SUM(I88)</f>
        <v>0</v>
      </c>
      <c r="J89" s="31">
        <f t="shared" ref="J89" si="214">SUM(J88)</f>
        <v>0</v>
      </c>
      <c r="K89" s="31">
        <f t="shared" ref="K89" si="215">SUM(K88)</f>
        <v>0</v>
      </c>
      <c r="L89" s="31">
        <f t="shared" ref="L89" si="216">SUM(L88)</f>
        <v>0</v>
      </c>
      <c r="M89" s="31">
        <f t="shared" ref="M89" si="217">SUM(M88)</f>
        <v>0</v>
      </c>
      <c r="N89" s="31">
        <f t="shared" ref="N89" si="218">SUM(N88)</f>
        <v>0</v>
      </c>
      <c r="O89" s="31">
        <f t="shared" ref="O89" si="219">SUM(O88)</f>
        <v>0</v>
      </c>
      <c r="P89" s="233">
        <f t="shared" ref="P89" si="220">SUM(P88)</f>
        <v>0</v>
      </c>
      <c r="Q89" s="233">
        <f t="shared" ref="Q89" si="221">SUM(Q88)</f>
        <v>0</v>
      </c>
      <c r="R89" s="233">
        <f t="shared" ref="R89" si="222">SUM(R88)</f>
        <v>0</v>
      </c>
      <c r="S89" s="233">
        <f t="shared" ref="S89" si="223">SUM(S88)</f>
        <v>0</v>
      </c>
      <c r="T89" s="31">
        <f t="shared" ref="T89" si="224">SUM(T88)</f>
        <v>0</v>
      </c>
      <c r="U89" s="31">
        <f t="shared" ref="U89" si="225">SUM(U88)</f>
        <v>0</v>
      </c>
      <c r="V89" s="31">
        <f t="shared" ref="V89" si="226">SUM(V88)</f>
        <v>0</v>
      </c>
      <c r="W89" s="31">
        <f t="shared" ref="W89" si="227">SUM(W88)</f>
        <v>0</v>
      </c>
      <c r="X89" s="31">
        <f t="shared" ref="X89" si="228">SUM(X88)</f>
        <v>0</v>
      </c>
    </row>
    <row r="90" spans="1:24" ht="19.5" thickBot="1" x14ac:dyDescent="0.3">
      <c r="A90" s="307" t="s">
        <v>91</v>
      </c>
      <c r="B90" s="308"/>
      <c r="C90" s="309"/>
      <c r="D90" s="31">
        <f>D89+D86+D83+D80+D77</f>
        <v>11512.516670000001</v>
      </c>
      <c r="E90" s="6" t="s">
        <v>42</v>
      </c>
      <c r="F90" s="6" t="s">
        <v>42</v>
      </c>
      <c r="G90" s="31">
        <f t="shared" ref="G90:X90" si="229">G89+G86+G83+G80+G77</f>
        <v>0</v>
      </c>
      <c r="H90" s="31">
        <f t="shared" si="229"/>
        <v>0</v>
      </c>
      <c r="I90" s="31">
        <f t="shared" si="229"/>
        <v>0</v>
      </c>
      <c r="J90" s="31">
        <f t="shared" si="229"/>
        <v>0</v>
      </c>
      <c r="K90" s="31">
        <f t="shared" si="229"/>
        <v>0</v>
      </c>
      <c r="L90" s="31">
        <f t="shared" si="229"/>
        <v>0</v>
      </c>
      <c r="M90" s="31">
        <f t="shared" si="229"/>
        <v>0</v>
      </c>
      <c r="N90" s="31">
        <f t="shared" si="229"/>
        <v>11512.516670000001</v>
      </c>
      <c r="O90" s="31">
        <f t="shared" si="229"/>
        <v>0</v>
      </c>
      <c r="P90" s="233">
        <f t="shared" si="229"/>
        <v>0</v>
      </c>
      <c r="Q90" s="233">
        <f t="shared" si="229"/>
        <v>0</v>
      </c>
      <c r="R90" s="233">
        <f t="shared" si="229"/>
        <v>0</v>
      </c>
      <c r="S90" s="233">
        <f t="shared" si="229"/>
        <v>11512.516670000001</v>
      </c>
      <c r="T90" s="31">
        <f t="shared" si="229"/>
        <v>63.72</v>
      </c>
      <c r="U90" s="31">
        <f t="shared" si="229"/>
        <v>0</v>
      </c>
      <c r="V90" s="31">
        <f t="shared" si="229"/>
        <v>0</v>
      </c>
      <c r="W90" s="31">
        <f t="shared" si="229"/>
        <v>0</v>
      </c>
      <c r="X90" s="31">
        <f t="shared" si="229"/>
        <v>2166.3200000000002</v>
      </c>
    </row>
    <row r="91" spans="1:24" ht="19.5" thickBot="1" x14ac:dyDescent="0.3">
      <c r="A91" s="310" t="s">
        <v>92</v>
      </c>
      <c r="B91" s="311"/>
      <c r="C91" s="312"/>
      <c r="D91" s="78">
        <f>D90+D73</f>
        <v>34468.185270000002</v>
      </c>
      <c r="E91" s="77" t="s">
        <v>42</v>
      </c>
      <c r="F91" s="77" t="s">
        <v>42</v>
      </c>
      <c r="G91" s="78">
        <f t="shared" ref="G91:X91" si="230">G90+G73</f>
        <v>0</v>
      </c>
      <c r="H91" s="78">
        <f t="shared" si="230"/>
        <v>0</v>
      </c>
      <c r="I91" s="78">
        <f t="shared" si="230"/>
        <v>0</v>
      </c>
      <c r="J91" s="78">
        <f t="shared" si="230"/>
        <v>0</v>
      </c>
      <c r="K91" s="78">
        <f t="shared" si="230"/>
        <v>0</v>
      </c>
      <c r="L91" s="78">
        <f t="shared" si="230"/>
        <v>0</v>
      </c>
      <c r="M91" s="78">
        <f t="shared" si="230"/>
        <v>22955.668600000001</v>
      </c>
      <c r="N91" s="78">
        <f t="shared" si="230"/>
        <v>11512.516670000001</v>
      </c>
      <c r="O91" s="78">
        <f t="shared" si="230"/>
        <v>22955.668600000001</v>
      </c>
      <c r="P91" s="78">
        <f t="shared" si="230"/>
        <v>0</v>
      </c>
      <c r="Q91" s="78">
        <f t="shared" si="230"/>
        <v>700</v>
      </c>
      <c r="R91" s="78">
        <f t="shared" si="230"/>
        <v>14825.35</v>
      </c>
      <c r="S91" s="78">
        <f t="shared" si="230"/>
        <v>19642.835270000003</v>
      </c>
      <c r="T91" s="78">
        <f t="shared" si="230"/>
        <v>300.96000000000004</v>
      </c>
      <c r="U91" s="78">
        <f t="shared" si="230"/>
        <v>0</v>
      </c>
      <c r="V91" s="78">
        <f t="shared" si="230"/>
        <v>32.799999999999997</v>
      </c>
      <c r="W91" s="78">
        <f t="shared" si="230"/>
        <v>0</v>
      </c>
      <c r="X91" s="78">
        <f t="shared" si="230"/>
        <v>3407.8900000000003</v>
      </c>
    </row>
    <row r="92" spans="1:24" ht="18" customHeight="1" thickBot="1" x14ac:dyDescent="0.3">
      <c r="A92" s="41" t="s">
        <v>93</v>
      </c>
      <c r="B92" s="293" t="s">
        <v>94</v>
      </c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5"/>
    </row>
    <row r="93" spans="1:24" ht="18" customHeight="1" thickBot="1" x14ac:dyDescent="0.3">
      <c r="A93" s="15" t="s">
        <v>95</v>
      </c>
      <c r="B93" s="293" t="s">
        <v>39</v>
      </c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5"/>
    </row>
    <row r="94" spans="1:24" ht="18" customHeight="1" thickBot="1" x14ac:dyDescent="0.3">
      <c r="A94" s="15" t="s">
        <v>97</v>
      </c>
      <c r="B94" s="307" t="s">
        <v>41</v>
      </c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9"/>
    </row>
    <row r="95" spans="1:24" ht="19.5" customHeight="1" thickBot="1" x14ac:dyDescent="0.3">
      <c r="A95" s="15"/>
      <c r="B95" s="6"/>
      <c r="C95" s="6"/>
      <c r="D95" s="39">
        <f>N95+O95</f>
        <v>0</v>
      </c>
      <c r="E95" s="6" t="s">
        <v>42</v>
      </c>
      <c r="F95" s="6" t="s">
        <v>42</v>
      </c>
      <c r="G95" s="6" t="s">
        <v>42</v>
      </c>
      <c r="H95" s="6" t="s">
        <v>42</v>
      </c>
      <c r="I95" s="6" t="s">
        <v>42</v>
      </c>
      <c r="J95" s="6" t="s">
        <v>42</v>
      </c>
      <c r="K95" s="6" t="s">
        <v>42</v>
      </c>
      <c r="L95" s="6" t="s">
        <v>42</v>
      </c>
      <c r="M95" s="6" t="s">
        <v>42</v>
      </c>
      <c r="N95" s="26">
        <v>0</v>
      </c>
      <c r="O95" s="26">
        <v>0</v>
      </c>
      <c r="P95" s="106">
        <v>0</v>
      </c>
      <c r="Q95" s="106">
        <v>0</v>
      </c>
      <c r="R95" s="106">
        <v>0</v>
      </c>
      <c r="S95" s="10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</row>
    <row r="96" spans="1:24" ht="23.25" customHeight="1" thickBot="1" x14ac:dyDescent="0.3">
      <c r="A96" s="307" t="s">
        <v>98</v>
      </c>
      <c r="B96" s="308"/>
      <c r="C96" s="309"/>
      <c r="D96" s="31">
        <f>SUM(D95)</f>
        <v>0</v>
      </c>
      <c r="E96" s="6" t="s">
        <v>42</v>
      </c>
      <c r="F96" s="6" t="s">
        <v>42</v>
      </c>
      <c r="G96" s="31">
        <f t="shared" ref="G96" si="231">SUM(G95)</f>
        <v>0</v>
      </c>
      <c r="H96" s="31">
        <f t="shared" ref="H96" si="232">SUM(H95)</f>
        <v>0</v>
      </c>
      <c r="I96" s="31">
        <f t="shared" ref="I96" si="233">SUM(I95)</f>
        <v>0</v>
      </c>
      <c r="J96" s="31">
        <f t="shared" ref="J96" si="234">SUM(J95)</f>
        <v>0</v>
      </c>
      <c r="K96" s="31">
        <f t="shared" ref="K96" si="235">SUM(K95)</f>
        <v>0</v>
      </c>
      <c r="L96" s="31">
        <f t="shared" ref="L96" si="236">SUM(L95)</f>
        <v>0</v>
      </c>
      <c r="M96" s="31">
        <f t="shared" ref="M96" si="237">SUM(M95)</f>
        <v>0</v>
      </c>
      <c r="N96" s="31">
        <f t="shared" ref="N96" si="238">SUM(N95)</f>
        <v>0</v>
      </c>
      <c r="O96" s="31">
        <f t="shared" ref="O96" si="239">SUM(O95)</f>
        <v>0</v>
      </c>
      <c r="P96" s="233">
        <f t="shared" ref="P96" si="240">SUM(P95)</f>
        <v>0</v>
      </c>
      <c r="Q96" s="233">
        <f t="shared" ref="Q96" si="241">SUM(Q95)</f>
        <v>0</v>
      </c>
      <c r="R96" s="233">
        <f t="shared" ref="R96" si="242">SUM(R95)</f>
        <v>0</v>
      </c>
      <c r="S96" s="233">
        <f t="shared" ref="S96" si="243">SUM(S95)</f>
        <v>0</v>
      </c>
      <c r="T96" s="31">
        <f t="shared" ref="T96" si="244">SUM(T95)</f>
        <v>0</v>
      </c>
      <c r="U96" s="31">
        <f t="shared" ref="U96" si="245">SUM(U95)</f>
        <v>0</v>
      </c>
      <c r="V96" s="31">
        <f t="shared" ref="V96" si="246">SUM(V95)</f>
        <v>0</v>
      </c>
      <c r="W96" s="31">
        <f t="shared" ref="W96" si="247">SUM(W95)</f>
        <v>0</v>
      </c>
      <c r="X96" s="31">
        <f t="shared" ref="X96" si="248">SUM(X95)</f>
        <v>0</v>
      </c>
    </row>
    <row r="97" spans="1:24" ht="27" customHeight="1" thickBot="1" x14ac:dyDescent="0.3">
      <c r="A97" s="15" t="s">
        <v>99</v>
      </c>
      <c r="B97" s="307" t="s">
        <v>45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9"/>
    </row>
    <row r="98" spans="1:24" ht="21" customHeight="1" thickBot="1" x14ac:dyDescent="0.3">
      <c r="A98" s="68" t="s">
        <v>404</v>
      </c>
      <c r="B98" s="143"/>
      <c r="C98" s="29"/>
      <c r="D98" s="32">
        <f>N98+O98</f>
        <v>0</v>
      </c>
      <c r="E98" s="6" t="s">
        <v>42</v>
      </c>
      <c r="F98" s="6" t="s">
        <v>42</v>
      </c>
      <c r="G98" s="6" t="s">
        <v>42</v>
      </c>
      <c r="H98" s="6" t="s">
        <v>42</v>
      </c>
      <c r="I98" s="6" t="s">
        <v>42</v>
      </c>
      <c r="J98" s="6" t="s">
        <v>42</v>
      </c>
      <c r="K98" s="6" t="s">
        <v>42</v>
      </c>
      <c r="L98" s="6" t="s">
        <v>42</v>
      </c>
      <c r="M98" s="6" t="s">
        <v>42</v>
      </c>
      <c r="N98" s="26">
        <v>0</v>
      </c>
      <c r="O98" s="26">
        <v>0</v>
      </c>
      <c r="P98" s="106">
        <v>0</v>
      </c>
      <c r="Q98" s="106">
        <v>0</v>
      </c>
      <c r="R98" s="106">
        <v>0</v>
      </c>
      <c r="S98" s="10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</row>
    <row r="99" spans="1:24" ht="21" customHeight="1" thickBot="1" x14ac:dyDescent="0.3">
      <c r="A99" s="307" t="s">
        <v>100</v>
      </c>
      <c r="B99" s="308"/>
      <c r="C99" s="309"/>
      <c r="D99" s="32">
        <f>SUM(D98)</f>
        <v>0</v>
      </c>
      <c r="E99" s="6" t="s">
        <v>42</v>
      </c>
      <c r="F99" s="6" t="s">
        <v>42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31">
        <f>SUM(N98)</f>
        <v>0</v>
      </c>
      <c r="O99" s="31">
        <f t="shared" ref="O99:X99" si="249">SUM(O98)</f>
        <v>0</v>
      </c>
      <c r="P99" s="233">
        <f t="shared" si="249"/>
        <v>0</v>
      </c>
      <c r="Q99" s="233">
        <f t="shared" si="249"/>
        <v>0</v>
      </c>
      <c r="R99" s="233">
        <f t="shared" si="249"/>
        <v>0</v>
      </c>
      <c r="S99" s="233">
        <f t="shared" si="249"/>
        <v>0</v>
      </c>
      <c r="T99" s="31">
        <f t="shared" si="249"/>
        <v>0</v>
      </c>
      <c r="U99" s="31">
        <f t="shared" si="249"/>
        <v>0</v>
      </c>
      <c r="V99" s="31">
        <f t="shared" si="249"/>
        <v>0</v>
      </c>
      <c r="W99" s="31">
        <f t="shared" si="249"/>
        <v>0</v>
      </c>
      <c r="X99" s="31">
        <f t="shared" si="249"/>
        <v>0</v>
      </c>
    </row>
    <row r="100" spans="1:24" ht="27" customHeight="1" thickBot="1" x14ac:dyDescent="0.3">
      <c r="A100" s="15" t="s">
        <v>101</v>
      </c>
      <c r="B100" s="307" t="s">
        <v>48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9"/>
    </row>
    <row r="101" spans="1:24" ht="19.5" customHeight="1" thickBot="1" x14ac:dyDescent="0.3">
      <c r="A101" s="15"/>
      <c r="B101" s="6"/>
      <c r="C101" s="6"/>
      <c r="D101" s="39">
        <f>N101+O101</f>
        <v>0</v>
      </c>
      <c r="E101" s="6" t="s">
        <v>42</v>
      </c>
      <c r="F101" s="6" t="s">
        <v>42</v>
      </c>
      <c r="G101" s="6" t="s">
        <v>42</v>
      </c>
      <c r="H101" s="6" t="s">
        <v>42</v>
      </c>
      <c r="I101" s="6" t="s">
        <v>42</v>
      </c>
      <c r="J101" s="6" t="s">
        <v>42</v>
      </c>
      <c r="K101" s="6" t="s">
        <v>42</v>
      </c>
      <c r="L101" s="6" t="s">
        <v>42</v>
      </c>
      <c r="M101" s="6" t="s">
        <v>42</v>
      </c>
      <c r="N101" s="26">
        <v>0</v>
      </c>
      <c r="O101" s="26">
        <v>0</v>
      </c>
      <c r="P101" s="106">
        <v>0</v>
      </c>
      <c r="Q101" s="106">
        <v>0</v>
      </c>
      <c r="R101" s="106">
        <v>0</v>
      </c>
      <c r="S101" s="10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</row>
    <row r="102" spans="1:24" ht="18" customHeight="1" thickBot="1" x14ac:dyDescent="0.3">
      <c r="A102" s="307" t="s">
        <v>102</v>
      </c>
      <c r="B102" s="308"/>
      <c r="C102" s="309"/>
      <c r="D102" s="31">
        <f>SUM(D101)</f>
        <v>0</v>
      </c>
      <c r="E102" s="6" t="s">
        <v>42</v>
      </c>
      <c r="F102" s="6" t="s">
        <v>42</v>
      </c>
      <c r="G102" s="31">
        <f t="shared" ref="G102" si="250">SUM(G101)</f>
        <v>0</v>
      </c>
      <c r="H102" s="31">
        <f t="shared" ref="H102" si="251">SUM(H101)</f>
        <v>0</v>
      </c>
      <c r="I102" s="31">
        <f t="shared" ref="I102" si="252">SUM(I101)</f>
        <v>0</v>
      </c>
      <c r="J102" s="31">
        <f t="shared" ref="J102" si="253">SUM(J101)</f>
        <v>0</v>
      </c>
      <c r="K102" s="31">
        <f t="shared" ref="K102" si="254">SUM(K101)</f>
        <v>0</v>
      </c>
      <c r="L102" s="31">
        <f t="shared" ref="L102" si="255">SUM(L101)</f>
        <v>0</v>
      </c>
      <c r="M102" s="31">
        <f t="shared" ref="M102" si="256">SUM(M101)</f>
        <v>0</v>
      </c>
      <c r="N102" s="31">
        <f t="shared" ref="N102" si="257">SUM(N101)</f>
        <v>0</v>
      </c>
      <c r="O102" s="31">
        <f t="shared" ref="O102" si="258">SUM(O101)</f>
        <v>0</v>
      </c>
      <c r="P102" s="233">
        <f t="shared" ref="P102" si="259">SUM(P101)</f>
        <v>0</v>
      </c>
      <c r="Q102" s="233">
        <f t="shared" ref="Q102" si="260">SUM(Q101)</f>
        <v>0</v>
      </c>
      <c r="R102" s="233">
        <f t="shared" ref="R102" si="261">SUM(R101)</f>
        <v>0</v>
      </c>
      <c r="S102" s="233">
        <f t="shared" ref="S102" si="262">SUM(S101)</f>
        <v>0</v>
      </c>
      <c r="T102" s="31">
        <f t="shared" ref="T102" si="263">SUM(T101)</f>
        <v>0</v>
      </c>
      <c r="U102" s="31">
        <f t="shared" ref="U102" si="264">SUM(U101)</f>
        <v>0</v>
      </c>
      <c r="V102" s="31">
        <f t="shared" ref="V102" si="265">SUM(V101)</f>
        <v>0</v>
      </c>
      <c r="W102" s="31">
        <f t="shared" ref="W102" si="266">SUM(W101)</f>
        <v>0</v>
      </c>
      <c r="X102" s="31">
        <f t="shared" ref="X102" si="267">SUM(X101)</f>
        <v>0</v>
      </c>
    </row>
    <row r="103" spans="1:24" ht="27" customHeight="1" thickBot="1" x14ac:dyDescent="0.3">
      <c r="A103" s="293" t="s">
        <v>103</v>
      </c>
      <c r="B103" s="294"/>
      <c r="C103" s="295"/>
      <c r="D103" s="32">
        <f>D102+D99+D96</f>
        <v>0</v>
      </c>
      <c r="E103" s="6" t="s">
        <v>42</v>
      </c>
      <c r="F103" s="6" t="s">
        <v>42</v>
      </c>
      <c r="G103" s="32">
        <f t="shared" ref="G103:X103" si="268">G102+G99+G96</f>
        <v>0</v>
      </c>
      <c r="H103" s="32">
        <f t="shared" si="268"/>
        <v>0</v>
      </c>
      <c r="I103" s="32">
        <f t="shared" si="268"/>
        <v>0</v>
      </c>
      <c r="J103" s="32">
        <f t="shared" si="268"/>
        <v>0</v>
      </c>
      <c r="K103" s="32">
        <f t="shared" si="268"/>
        <v>0</v>
      </c>
      <c r="L103" s="32">
        <f t="shared" si="268"/>
        <v>0</v>
      </c>
      <c r="M103" s="32">
        <f t="shared" si="268"/>
        <v>0</v>
      </c>
      <c r="N103" s="32">
        <f t="shared" si="268"/>
        <v>0</v>
      </c>
      <c r="O103" s="32">
        <f t="shared" si="268"/>
        <v>0</v>
      </c>
      <c r="P103" s="129">
        <f t="shared" si="268"/>
        <v>0</v>
      </c>
      <c r="Q103" s="129">
        <f t="shared" si="268"/>
        <v>0</v>
      </c>
      <c r="R103" s="129">
        <f t="shared" si="268"/>
        <v>0</v>
      </c>
      <c r="S103" s="129">
        <f t="shared" si="268"/>
        <v>0</v>
      </c>
      <c r="T103" s="32">
        <f t="shared" si="268"/>
        <v>0</v>
      </c>
      <c r="U103" s="32">
        <f t="shared" si="268"/>
        <v>0</v>
      </c>
      <c r="V103" s="32">
        <f t="shared" si="268"/>
        <v>0</v>
      </c>
      <c r="W103" s="32">
        <f t="shared" si="268"/>
        <v>0</v>
      </c>
      <c r="X103" s="32">
        <f t="shared" si="268"/>
        <v>0</v>
      </c>
    </row>
    <row r="104" spans="1:24" ht="20.25" customHeight="1" thickBot="1" x14ac:dyDescent="0.3">
      <c r="A104" s="15" t="s">
        <v>104</v>
      </c>
      <c r="B104" s="293" t="s">
        <v>52</v>
      </c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5"/>
    </row>
    <row r="105" spans="1:24" ht="20.25" customHeight="1" thickBot="1" x14ac:dyDescent="0.3">
      <c r="A105" s="15" t="s">
        <v>105</v>
      </c>
      <c r="B105" s="307" t="s">
        <v>41</v>
      </c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9"/>
    </row>
    <row r="106" spans="1:24" ht="18" customHeight="1" thickBot="1" x14ac:dyDescent="0.3">
      <c r="A106" s="15"/>
      <c r="B106" s="6"/>
      <c r="C106" s="6"/>
      <c r="D106" s="39">
        <f>N106+O106</f>
        <v>0</v>
      </c>
      <c r="E106" s="6" t="s">
        <v>42</v>
      </c>
      <c r="F106" s="6" t="s">
        <v>42</v>
      </c>
      <c r="G106" s="6" t="s">
        <v>42</v>
      </c>
      <c r="H106" s="6" t="s">
        <v>42</v>
      </c>
      <c r="I106" s="6" t="s">
        <v>42</v>
      </c>
      <c r="J106" s="6" t="s">
        <v>42</v>
      </c>
      <c r="K106" s="6" t="s">
        <v>42</v>
      </c>
      <c r="L106" s="6" t="s">
        <v>42</v>
      </c>
      <c r="M106" s="6" t="s">
        <v>42</v>
      </c>
      <c r="N106" s="26">
        <v>0</v>
      </c>
      <c r="O106" s="26">
        <v>0</v>
      </c>
      <c r="P106" s="106">
        <v>0</v>
      </c>
      <c r="Q106" s="106">
        <v>0</v>
      </c>
      <c r="R106" s="106">
        <v>0</v>
      </c>
      <c r="S106" s="10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</row>
    <row r="107" spans="1:24" ht="18" customHeight="1" thickBot="1" x14ac:dyDescent="0.3">
      <c r="A107" s="307" t="s">
        <v>106</v>
      </c>
      <c r="B107" s="308"/>
      <c r="C107" s="309"/>
      <c r="D107" s="31">
        <f>SUM(D106)</f>
        <v>0</v>
      </c>
      <c r="E107" s="6" t="s">
        <v>42</v>
      </c>
      <c r="F107" s="6" t="s">
        <v>42</v>
      </c>
      <c r="G107" s="31">
        <f t="shared" ref="G107" si="269">SUM(G106)</f>
        <v>0</v>
      </c>
      <c r="H107" s="31">
        <f t="shared" ref="H107" si="270">SUM(H106)</f>
        <v>0</v>
      </c>
      <c r="I107" s="31">
        <f t="shared" ref="I107" si="271">SUM(I106)</f>
        <v>0</v>
      </c>
      <c r="J107" s="31">
        <f t="shared" ref="J107" si="272">SUM(J106)</f>
        <v>0</v>
      </c>
      <c r="K107" s="31">
        <f t="shared" ref="K107" si="273">SUM(K106)</f>
        <v>0</v>
      </c>
      <c r="L107" s="31">
        <f t="shared" ref="L107" si="274">SUM(L106)</f>
        <v>0</v>
      </c>
      <c r="M107" s="31">
        <f t="shared" ref="M107" si="275">SUM(M106)</f>
        <v>0</v>
      </c>
      <c r="N107" s="31">
        <f t="shared" ref="N107" si="276">SUM(N106)</f>
        <v>0</v>
      </c>
      <c r="O107" s="31">
        <f t="shared" ref="O107" si="277">SUM(O106)</f>
        <v>0</v>
      </c>
      <c r="P107" s="233">
        <f t="shared" ref="P107" si="278">SUM(P106)</f>
        <v>0</v>
      </c>
      <c r="Q107" s="233">
        <f t="shared" ref="Q107" si="279">SUM(Q106)</f>
        <v>0</v>
      </c>
      <c r="R107" s="233">
        <f t="shared" ref="R107" si="280">SUM(R106)</f>
        <v>0</v>
      </c>
      <c r="S107" s="233">
        <f t="shared" ref="S107" si="281">SUM(S106)</f>
        <v>0</v>
      </c>
      <c r="T107" s="31">
        <f t="shared" ref="T107" si="282">SUM(T106)</f>
        <v>0</v>
      </c>
      <c r="U107" s="31">
        <f t="shared" ref="U107" si="283">SUM(U106)</f>
        <v>0</v>
      </c>
      <c r="V107" s="31">
        <f t="shared" ref="V107" si="284">SUM(V106)</f>
        <v>0</v>
      </c>
      <c r="W107" s="31">
        <f t="shared" ref="W107" si="285">SUM(W106)</f>
        <v>0</v>
      </c>
      <c r="X107" s="31">
        <f t="shared" ref="X107" si="286">SUM(X106)</f>
        <v>0</v>
      </c>
    </row>
    <row r="108" spans="1:24" ht="18" customHeight="1" thickBot="1" x14ac:dyDescent="0.3">
      <c r="A108" s="15" t="s">
        <v>107</v>
      </c>
      <c r="B108" s="307" t="s">
        <v>45</v>
      </c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9"/>
    </row>
    <row r="109" spans="1:24" ht="18" customHeight="1" thickBot="1" x14ac:dyDescent="0.3">
      <c r="A109" s="15"/>
      <c r="B109" s="6"/>
      <c r="C109" s="6"/>
      <c r="D109" s="39">
        <f>N109+O109</f>
        <v>0</v>
      </c>
      <c r="E109" s="6" t="s">
        <v>42</v>
      </c>
      <c r="F109" s="6" t="s">
        <v>42</v>
      </c>
      <c r="G109" s="6" t="s">
        <v>42</v>
      </c>
      <c r="H109" s="6" t="s">
        <v>42</v>
      </c>
      <c r="I109" s="6" t="s">
        <v>42</v>
      </c>
      <c r="J109" s="6" t="s">
        <v>42</v>
      </c>
      <c r="K109" s="6" t="s">
        <v>42</v>
      </c>
      <c r="L109" s="6" t="s">
        <v>42</v>
      </c>
      <c r="M109" s="6" t="s">
        <v>42</v>
      </c>
      <c r="N109" s="26">
        <v>0</v>
      </c>
      <c r="O109" s="26">
        <v>0</v>
      </c>
      <c r="P109" s="106">
        <v>0</v>
      </c>
      <c r="Q109" s="106">
        <v>0</v>
      </c>
      <c r="R109" s="106">
        <v>0</v>
      </c>
      <c r="S109" s="10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</row>
    <row r="110" spans="1:24" ht="18" customHeight="1" thickBot="1" x14ac:dyDescent="0.3">
      <c r="A110" s="307" t="s">
        <v>108</v>
      </c>
      <c r="B110" s="308"/>
      <c r="C110" s="309"/>
      <c r="D110" s="31">
        <f>SUM(D109)</f>
        <v>0</v>
      </c>
      <c r="E110" s="6" t="s">
        <v>42</v>
      </c>
      <c r="F110" s="6" t="s">
        <v>42</v>
      </c>
      <c r="G110" s="31">
        <f t="shared" ref="G110" si="287">SUM(G109)</f>
        <v>0</v>
      </c>
      <c r="H110" s="31">
        <f t="shared" ref="H110" si="288">SUM(H109)</f>
        <v>0</v>
      </c>
      <c r="I110" s="31">
        <f t="shared" ref="I110" si="289">SUM(I109)</f>
        <v>0</v>
      </c>
      <c r="J110" s="31">
        <f t="shared" ref="J110" si="290">SUM(J109)</f>
        <v>0</v>
      </c>
      <c r="K110" s="31">
        <f t="shared" ref="K110" si="291">SUM(K109)</f>
        <v>0</v>
      </c>
      <c r="L110" s="31">
        <f t="shared" ref="L110" si="292">SUM(L109)</f>
        <v>0</v>
      </c>
      <c r="M110" s="31">
        <f t="shared" ref="M110" si="293">SUM(M109)</f>
        <v>0</v>
      </c>
      <c r="N110" s="31">
        <f t="shared" ref="N110" si="294">SUM(N109)</f>
        <v>0</v>
      </c>
      <c r="O110" s="31">
        <f t="shared" ref="O110" si="295">SUM(O109)</f>
        <v>0</v>
      </c>
      <c r="P110" s="233">
        <f t="shared" ref="P110" si="296">SUM(P109)</f>
        <v>0</v>
      </c>
      <c r="Q110" s="233">
        <f t="shared" ref="Q110" si="297">SUM(Q109)</f>
        <v>0</v>
      </c>
      <c r="R110" s="233">
        <f t="shared" ref="R110" si="298">SUM(R109)</f>
        <v>0</v>
      </c>
      <c r="S110" s="233">
        <f t="shared" ref="S110" si="299">SUM(S109)</f>
        <v>0</v>
      </c>
      <c r="T110" s="31">
        <f t="shared" ref="T110" si="300">SUM(T109)</f>
        <v>0</v>
      </c>
      <c r="U110" s="31">
        <f t="shared" ref="U110" si="301">SUM(U109)</f>
        <v>0</v>
      </c>
      <c r="V110" s="31">
        <f t="shared" ref="V110" si="302">SUM(V109)</f>
        <v>0</v>
      </c>
      <c r="W110" s="31">
        <f t="shared" ref="W110" si="303">SUM(W109)</f>
        <v>0</v>
      </c>
      <c r="X110" s="31">
        <f t="shared" ref="X110" si="304">SUM(X109)</f>
        <v>0</v>
      </c>
    </row>
    <row r="111" spans="1:24" ht="15.75" thickBot="1" x14ac:dyDescent="0.3">
      <c r="A111" s="15" t="s">
        <v>109</v>
      </c>
      <c r="B111" s="307" t="s">
        <v>58</v>
      </c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9"/>
    </row>
    <row r="112" spans="1:24" ht="43.5" customHeight="1" thickBot="1" x14ac:dyDescent="0.3">
      <c r="A112" s="68" t="s">
        <v>407</v>
      </c>
      <c r="B112" s="136" t="s">
        <v>181</v>
      </c>
      <c r="C112" s="29" t="str">
        <f>додаток3!C112</f>
        <v>компьютер - 3 шт.</v>
      </c>
      <c r="D112" s="159">
        <f>N112+O112</f>
        <v>61.539200000000001</v>
      </c>
      <c r="E112" s="6" t="s">
        <v>42</v>
      </c>
      <c r="F112" s="6" t="s">
        <v>42</v>
      </c>
      <c r="G112" s="6" t="s">
        <v>42</v>
      </c>
      <c r="H112" s="6" t="s">
        <v>42</v>
      </c>
      <c r="I112" s="6" t="s">
        <v>42</v>
      </c>
      <c r="J112" s="6" t="s">
        <v>42</v>
      </c>
      <c r="K112" s="6" t="s">
        <v>42</v>
      </c>
      <c r="L112" s="6" t="s">
        <v>42</v>
      </c>
      <c r="M112" s="94">
        <f>N112</f>
        <v>61.539200000000001</v>
      </c>
      <c r="N112" s="161">
        <f>додаток3!K112</f>
        <v>61.539200000000001</v>
      </c>
      <c r="O112" s="162">
        <v>0</v>
      </c>
      <c r="P112" s="158">
        <f>N112</f>
        <v>61.539200000000001</v>
      </c>
      <c r="Q112" s="158">
        <v>0</v>
      </c>
      <c r="R112" s="158">
        <v>0</v>
      </c>
      <c r="S112" s="158">
        <v>0</v>
      </c>
      <c r="T112" s="162">
        <v>0</v>
      </c>
      <c r="U112" s="162">
        <v>0</v>
      </c>
      <c r="V112" s="162">
        <v>0</v>
      </c>
      <c r="W112" s="162">
        <v>0</v>
      </c>
      <c r="X112" s="162">
        <v>0</v>
      </c>
    </row>
    <row r="113" spans="1:24" ht="21" thickBot="1" x14ac:dyDescent="0.3">
      <c r="A113" s="307" t="s">
        <v>110</v>
      </c>
      <c r="B113" s="308"/>
      <c r="C113" s="309"/>
      <c r="D113" s="159">
        <f>SUM(D112)</f>
        <v>61.539200000000001</v>
      </c>
      <c r="E113" s="94" t="s">
        <v>42</v>
      </c>
      <c r="F113" s="94" t="s">
        <v>42</v>
      </c>
      <c r="G113" s="32">
        <f t="shared" ref="G113" si="305">SUM(G112)</f>
        <v>0</v>
      </c>
      <c r="H113" s="32">
        <f t="shared" ref="H113" si="306">SUM(H112)</f>
        <v>0</v>
      </c>
      <c r="I113" s="32">
        <f t="shared" ref="I113" si="307">SUM(I112)</f>
        <v>0</v>
      </c>
      <c r="J113" s="32">
        <f t="shared" ref="J113" si="308">SUM(J112)</f>
        <v>0</v>
      </c>
      <c r="K113" s="32">
        <f t="shared" ref="K113" si="309">SUM(K112)</f>
        <v>0</v>
      </c>
      <c r="L113" s="32">
        <f t="shared" ref="L113" si="310">SUM(L112)</f>
        <v>0</v>
      </c>
      <c r="M113" s="32">
        <f t="shared" ref="M113" si="311">SUM(M112)</f>
        <v>61.539200000000001</v>
      </c>
      <c r="N113" s="159">
        <f t="shared" ref="N113" si="312">SUM(N112)</f>
        <v>61.539200000000001</v>
      </c>
      <c r="O113" s="159">
        <f t="shared" ref="O113" si="313">SUM(O112)</f>
        <v>0</v>
      </c>
      <c r="P113" s="176">
        <f t="shared" ref="P113" si="314">SUM(P112)</f>
        <v>61.539200000000001</v>
      </c>
      <c r="Q113" s="176">
        <f t="shared" ref="Q113" si="315">SUM(Q112)</f>
        <v>0</v>
      </c>
      <c r="R113" s="176">
        <f t="shared" ref="R113" si="316">SUM(R112)</f>
        <v>0</v>
      </c>
      <c r="S113" s="176">
        <f t="shared" ref="S113" si="317">SUM(S112)</f>
        <v>0</v>
      </c>
      <c r="T113" s="159">
        <f t="shared" ref="T113" si="318">SUM(T112)</f>
        <v>0</v>
      </c>
      <c r="U113" s="159">
        <f t="shared" ref="U113" si="319">SUM(U112)</f>
        <v>0</v>
      </c>
      <c r="V113" s="159">
        <f t="shared" ref="V113" si="320">SUM(V112)</f>
        <v>0</v>
      </c>
      <c r="W113" s="159">
        <f t="shared" ref="W113" si="321">SUM(W112)</f>
        <v>0</v>
      </c>
      <c r="X113" s="159">
        <f t="shared" ref="X113" si="322">SUM(X112)</f>
        <v>0</v>
      </c>
    </row>
    <row r="114" spans="1:24" ht="15.75" thickBot="1" x14ac:dyDescent="0.3">
      <c r="A114" s="15"/>
      <c r="B114" s="6"/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235"/>
      <c r="Q114" s="235"/>
      <c r="R114" s="236"/>
      <c r="S114" s="236"/>
      <c r="T114" s="52"/>
      <c r="U114" s="52"/>
      <c r="V114" s="52"/>
      <c r="W114" s="52"/>
      <c r="X114" s="52"/>
    </row>
    <row r="115" spans="1:24" ht="15.75" thickBot="1" x14ac:dyDescent="0.3">
      <c r="A115" s="15" t="s">
        <v>111</v>
      </c>
      <c r="B115" s="307" t="s">
        <v>61</v>
      </c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9"/>
    </row>
    <row r="116" spans="1:24" ht="19.5" thickBot="1" x14ac:dyDescent="0.3">
      <c r="A116" s="15"/>
      <c r="B116" s="6"/>
      <c r="C116" s="6"/>
      <c r="D116" s="39">
        <f>N116+O116</f>
        <v>0</v>
      </c>
      <c r="E116" s="6" t="s">
        <v>42</v>
      </c>
      <c r="F116" s="6" t="s">
        <v>42</v>
      </c>
      <c r="G116" s="6" t="s">
        <v>42</v>
      </c>
      <c r="H116" s="6" t="s">
        <v>42</v>
      </c>
      <c r="I116" s="6" t="s">
        <v>42</v>
      </c>
      <c r="J116" s="6" t="s">
        <v>42</v>
      </c>
      <c r="K116" s="6" t="s">
        <v>42</v>
      </c>
      <c r="L116" s="6" t="s">
        <v>42</v>
      </c>
      <c r="M116" s="6" t="s">
        <v>42</v>
      </c>
      <c r="N116" s="26">
        <v>0</v>
      </c>
      <c r="O116" s="26">
        <v>0</v>
      </c>
      <c r="P116" s="106">
        <v>0</v>
      </c>
      <c r="Q116" s="106">
        <v>0</v>
      </c>
      <c r="R116" s="106">
        <v>0</v>
      </c>
      <c r="S116" s="10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</row>
    <row r="117" spans="1:24" ht="19.5" thickBot="1" x14ac:dyDescent="0.3">
      <c r="A117" s="307" t="s">
        <v>112</v>
      </c>
      <c r="B117" s="308"/>
      <c r="C117" s="309"/>
      <c r="D117" s="31">
        <f>SUM(D116)</f>
        <v>0</v>
      </c>
      <c r="E117" s="6" t="s">
        <v>42</v>
      </c>
      <c r="F117" s="6" t="s">
        <v>42</v>
      </c>
      <c r="G117" s="31">
        <f t="shared" ref="G117" si="323">SUM(G116)</f>
        <v>0</v>
      </c>
      <c r="H117" s="31">
        <f t="shared" ref="H117" si="324">SUM(H116)</f>
        <v>0</v>
      </c>
      <c r="I117" s="31">
        <f t="shared" ref="I117" si="325">SUM(I116)</f>
        <v>0</v>
      </c>
      <c r="J117" s="31">
        <f t="shared" ref="J117" si="326">SUM(J116)</f>
        <v>0</v>
      </c>
      <c r="K117" s="31">
        <f t="shared" ref="K117" si="327">SUM(K116)</f>
        <v>0</v>
      </c>
      <c r="L117" s="31">
        <f t="shared" ref="L117" si="328">SUM(L116)</f>
        <v>0</v>
      </c>
      <c r="M117" s="31">
        <f t="shared" ref="M117" si="329">SUM(M116)</f>
        <v>0</v>
      </c>
      <c r="N117" s="31">
        <f t="shared" ref="N117" si="330">SUM(N116)</f>
        <v>0</v>
      </c>
      <c r="O117" s="31">
        <f t="shared" ref="O117" si="331">SUM(O116)</f>
        <v>0</v>
      </c>
      <c r="P117" s="233">
        <f t="shared" ref="P117" si="332">SUM(P116)</f>
        <v>0</v>
      </c>
      <c r="Q117" s="233">
        <f t="shared" ref="Q117" si="333">SUM(Q116)</f>
        <v>0</v>
      </c>
      <c r="R117" s="233">
        <f t="shared" ref="R117" si="334">SUM(R116)</f>
        <v>0</v>
      </c>
      <c r="S117" s="233">
        <f t="shared" ref="S117" si="335">SUM(S116)</f>
        <v>0</v>
      </c>
      <c r="T117" s="31">
        <f t="shared" ref="T117" si="336">SUM(T116)</f>
        <v>0</v>
      </c>
      <c r="U117" s="31">
        <f t="shared" ref="U117" si="337">SUM(U116)</f>
        <v>0</v>
      </c>
      <c r="V117" s="31">
        <f t="shared" ref="V117" si="338">SUM(V116)</f>
        <v>0</v>
      </c>
      <c r="W117" s="31">
        <f t="shared" ref="W117" si="339">SUM(W116)</f>
        <v>0</v>
      </c>
      <c r="X117" s="31">
        <f t="shared" ref="X117" si="340">SUM(X116)</f>
        <v>0</v>
      </c>
    </row>
    <row r="118" spans="1:24" ht="15.75" thickBot="1" x14ac:dyDescent="0.3">
      <c r="A118" s="15" t="s">
        <v>113</v>
      </c>
      <c r="B118" s="307" t="s">
        <v>48</v>
      </c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9"/>
    </row>
    <row r="119" spans="1:24" ht="19.5" thickBot="1" x14ac:dyDescent="0.3">
      <c r="A119" s="15"/>
      <c r="B119" s="6"/>
      <c r="C119" s="6"/>
      <c r="D119" s="39">
        <f>N119+O119</f>
        <v>0</v>
      </c>
      <c r="E119" s="6" t="s">
        <v>42</v>
      </c>
      <c r="F119" s="6" t="s">
        <v>42</v>
      </c>
      <c r="G119" s="6" t="s">
        <v>42</v>
      </c>
      <c r="H119" s="6" t="s">
        <v>42</v>
      </c>
      <c r="I119" s="6" t="s">
        <v>42</v>
      </c>
      <c r="J119" s="6" t="s">
        <v>42</v>
      </c>
      <c r="K119" s="6" t="s">
        <v>42</v>
      </c>
      <c r="L119" s="6" t="s">
        <v>42</v>
      </c>
      <c r="M119" s="6" t="s">
        <v>42</v>
      </c>
      <c r="N119" s="26">
        <v>0</v>
      </c>
      <c r="O119" s="26">
        <v>0</v>
      </c>
      <c r="P119" s="106">
        <v>0</v>
      </c>
      <c r="Q119" s="106">
        <v>0</v>
      </c>
      <c r="R119" s="106">
        <v>0</v>
      </c>
      <c r="S119" s="10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</row>
    <row r="120" spans="1:24" ht="19.5" thickBot="1" x14ac:dyDescent="0.3">
      <c r="A120" s="307" t="s">
        <v>114</v>
      </c>
      <c r="B120" s="308"/>
      <c r="C120" s="309"/>
      <c r="D120" s="31">
        <f>SUM(D119)</f>
        <v>0</v>
      </c>
      <c r="E120" s="6" t="s">
        <v>42</v>
      </c>
      <c r="F120" s="6" t="s">
        <v>42</v>
      </c>
      <c r="G120" s="31">
        <f t="shared" ref="G120" si="341">SUM(G119)</f>
        <v>0</v>
      </c>
      <c r="H120" s="31">
        <f t="shared" ref="H120" si="342">SUM(H119)</f>
        <v>0</v>
      </c>
      <c r="I120" s="31">
        <f t="shared" ref="I120" si="343">SUM(I119)</f>
        <v>0</v>
      </c>
      <c r="J120" s="31">
        <f t="shared" ref="J120" si="344">SUM(J119)</f>
        <v>0</v>
      </c>
      <c r="K120" s="31">
        <f t="shared" ref="K120" si="345">SUM(K119)</f>
        <v>0</v>
      </c>
      <c r="L120" s="31">
        <f t="shared" ref="L120" si="346">SUM(L119)</f>
        <v>0</v>
      </c>
      <c r="M120" s="31">
        <f t="shared" ref="M120" si="347">SUM(M119)</f>
        <v>0</v>
      </c>
      <c r="N120" s="31">
        <f t="shared" ref="N120" si="348">SUM(N119)</f>
        <v>0</v>
      </c>
      <c r="O120" s="31">
        <f t="shared" ref="O120" si="349">SUM(O119)</f>
        <v>0</v>
      </c>
      <c r="P120" s="233">
        <f t="shared" ref="P120" si="350">SUM(P119)</f>
        <v>0</v>
      </c>
      <c r="Q120" s="233">
        <f t="shared" ref="Q120" si="351">SUM(Q119)</f>
        <v>0</v>
      </c>
      <c r="R120" s="233">
        <f t="shared" ref="R120" si="352">SUM(R119)</f>
        <v>0</v>
      </c>
      <c r="S120" s="233">
        <f t="shared" ref="S120" si="353">SUM(S119)</f>
        <v>0</v>
      </c>
      <c r="T120" s="31">
        <f t="shared" ref="T120" si="354">SUM(T119)</f>
        <v>0</v>
      </c>
      <c r="U120" s="31">
        <f t="shared" ref="U120" si="355">SUM(U119)</f>
        <v>0</v>
      </c>
      <c r="V120" s="31">
        <f t="shared" ref="V120" si="356">SUM(V119)</f>
        <v>0</v>
      </c>
      <c r="W120" s="31">
        <f t="shared" ref="W120" si="357">SUM(W119)</f>
        <v>0</v>
      </c>
      <c r="X120" s="31">
        <f t="shared" ref="X120" si="358">SUM(X119)</f>
        <v>0</v>
      </c>
    </row>
    <row r="121" spans="1:24" ht="19.5" thickBot="1" x14ac:dyDescent="0.3">
      <c r="A121" s="307" t="s">
        <v>115</v>
      </c>
      <c r="B121" s="308"/>
      <c r="C121" s="309"/>
      <c r="D121" s="32">
        <f>D120+D117+D113+D110++D107</f>
        <v>61.539200000000001</v>
      </c>
      <c r="E121" s="6" t="s">
        <v>42</v>
      </c>
      <c r="F121" s="6" t="s">
        <v>42</v>
      </c>
      <c r="G121" s="31">
        <f t="shared" ref="G121:X121" si="359">G120+G117+G113+G110++G107</f>
        <v>0</v>
      </c>
      <c r="H121" s="31">
        <f t="shared" si="359"/>
        <v>0</v>
      </c>
      <c r="I121" s="31">
        <f t="shared" si="359"/>
        <v>0</v>
      </c>
      <c r="J121" s="31">
        <f t="shared" si="359"/>
        <v>0</v>
      </c>
      <c r="K121" s="31">
        <f t="shared" si="359"/>
        <v>0</v>
      </c>
      <c r="L121" s="31">
        <f t="shared" si="359"/>
        <v>0</v>
      </c>
      <c r="M121" s="31">
        <f t="shared" si="359"/>
        <v>61.539200000000001</v>
      </c>
      <c r="N121" s="31">
        <f t="shared" si="359"/>
        <v>61.539200000000001</v>
      </c>
      <c r="O121" s="31">
        <f t="shared" si="359"/>
        <v>0</v>
      </c>
      <c r="P121" s="233">
        <f t="shared" si="359"/>
        <v>61.539200000000001</v>
      </c>
      <c r="Q121" s="233">
        <f t="shared" si="359"/>
        <v>0</v>
      </c>
      <c r="R121" s="233">
        <f t="shared" si="359"/>
        <v>0</v>
      </c>
      <c r="S121" s="233">
        <f t="shared" si="359"/>
        <v>0</v>
      </c>
      <c r="T121" s="31">
        <f t="shared" si="359"/>
        <v>0</v>
      </c>
      <c r="U121" s="31">
        <f t="shared" si="359"/>
        <v>0</v>
      </c>
      <c r="V121" s="31">
        <f t="shared" si="359"/>
        <v>0</v>
      </c>
      <c r="W121" s="31">
        <f t="shared" si="359"/>
        <v>0</v>
      </c>
      <c r="X121" s="31">
        <f t="shared" si="359"/>
        <v>0</v>
      </c>
    </row>
    <row r="122" spans="1:24" ht="19.5" thickBot="1" x14ac:dyDescent="0.3">
      <c r="A122" s="310" t="s">
        <v>116</v>
      </c>
      <c r="B122" s="311"/>
      <c r="C122" s="312"/>
      <c r="D122" s="78">
        <f>D121+D103</f>
        <v>61.539200000000001</v>
      </c>
      <c r="E122" s="79" t="s">
        <v>42</v>
      </c>
      <c r="F122" s="79" t="s">
        <v>42</v>
      </c>
      <c r="G122" s="78">
        <f t="shared" ref="G122:X122" si="360">G121+G103</f>
        <v>0</v>
      </c>
      <c r="H122" s="78">
        <f t="shared" si="360"/>
        <v>0</v>
      </c>
      <c r="I122" s="78">
        <f t="shared" si="360"/>
        <v>0</v>
      </c>
      <c r="J122" s="78">
        <f t="shared" si="360"/>
        <v>0</v>
      </c>
      <c r="K122" s="78">
        <f t="shared" si="360"/>
        <v>0</v>
      </c>
      <c r="L122" s="78">
        <f t="shared" si="360"/>
        <v>0</v>
      </c>
      <c r="M122" s="78">
        <f t="shared" si="360"/>
        <v>61.539200000000001</v>
      </c>
      <c r="N122" s="78">
        <f t="shared" si="360"/>
        <v>61.539200000000001</v>
      </c>
      <c r="O122" s="78">
        <f t="shared" si="360"/>
        <v>0</v>
      </c>
      <c r="P122" s="78">
        <f t="shared" si="360"/>
        <v>61.539200000000001</v>
      </c>
      <c r="Q122" s="78">
        <f t="shared" si="360"/>
        <v>0</v>
      </c>
      <c r="R122" s="78">
        <f t="shared" si="360"/>
        <v>0</v>
      </c>
      <c r="S122" s="78">
        <f t="shared" si="360"/>
        <v>0</v>
      </c>
      <c r="T122" s="78">
        <f t="shared" si="360"/>
        <v>0</v>
      </c>
      <c r="U122" s="78">
        <f t="shared" si="360"/>
        <v>0</v>
      </c>
      <c r="V122" s="78">
        <f t="shared" si="360"/>
        <v>0</v>
      </c>
      <c r="W122" s="78">
        <f t="shared" si="360"/>
        <v>0</v>
      </c>
      <c r="X122" s="78">
        <f t="shared" si="360"/>
        <v>0</v>
      </c>
    </row>
    <row r="123" spans="1:24" ht="15.75" thickBot="1" x14ac:dyDescent="0.3">
      <c r="A123" s="41" t="s">
        <v>118</v>
      </c>
      <c r="B123" s="293" t="s">
        <v>119</v>
      </c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5"/>
    </row>
    <row r="124" spans="1:24" ht="15.75" thickBot="1" x14ac:dyDescent="0.3">
      <c r="A124" s="15" t="s">
        <v>120</v>
      </c>
      <c r="B124" s="293" t="s">
        <v>39</v>
      </c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5"/>
    </row>
    <row r="125" spans="1:24" ht="15.75" thickBot="1" x14ac:dyDescent="0.3">
      <c r="A125" s="15" t="s">
        <v>121</v>
      </c>
      <c r="B125" s="307" t="s">
        <v>41</v>
      </c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9"/>
    </row>
    <row r="126" spans="1:24" ht="19.5" thickBot="1" x14ac:dyDescent="0.3">
      <c r="A126" s="15"/>
      <c r="B126" s="6"/>
      <c r="C126" s="6"/>
      <c r="D126" s="39">
        <f>N126+O126</f>
        <v>0</v>
      </c>
      <c r="E126" s="6" t="s">
        <v>42</v>
      </c>
      <c r="F126" s="6" t="s">
        <v>42</v>
      </c>
      <c r="G126" s="6" t="s">
        <v>42</v>
      </c>
      <c r="H126" s="6" t="s">
        <v>42</v>
      </c>
      <c r="I126" s="6" t="s">
        <v>42</v>
      </c>
      <c r="J126" s="6" t="s">
        <v>42</v>
      </c>
      <c r="K126" s="6" t="s">
        <v>42</v>
      </c>
      <c r="L126" s="6" t="s">
        <v>42</v>
      </c>
      <c r="M126" s="6" t="s">
        <v>42</v>
      </c>
      <c r="N126" s="26">
        <v>0</v>
      </c>
      <c r="O126" s="26">
        <v>0</v>
      </c>
      <c r="P126" s="106">
        <v>0</v>
      </c>
      <c r="Q126" s="106">
        <v>0</v>
      </c>
      <c r="R126" s="106">
        <v>0</v>
      </c>
      <c r="S126" s="10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</row>
    <row r="127" spans="1:24" ht="19.5" thickBot="1" x14ac:dyDescent="0.3">
      <c r="A127" s="307" t="s">
        <v>122</v>
      </c>
      <c r="B127" s="308"/>
      <c r="C127" s="309"/>
      <c r="D127" s="31">
        <f>SUM(D126)</f>
        <v>0</v>
      </c>
      <c r="E127" s="6" t="s">
        <v>42</v>
      </c>
      <c r="F127" s="6" t="s">
        <v>42</v>
      </c>
      <c r="G127" s="31">
        <f t="shared" ref="G127" si="361">SUM(G126)</f>
        <v>0</v>
      </c>
      <c r="H127" s="31">
        <f t="shared" ref="H127" si="362">SUM(H126)</f>
        <v>0</v>
      </c>
      <c r="I127" s="31">
        <f t="shared" ref="I127" si="363">SUM(I126)</f>
        <v>0</v>
      </c>
      <c r="J127" s="31">
        <f t="shared" ref="J127" si="364">SUM(J126)</f>
        <v>0</v>
      </c>
      <c r="K127" s="31">
        <f t="shared" ref="K127" si="365">SUM(K126)</f>
        <v>0</v>
      </c>
      <c r="L127" s="31">
        <f t="shared" ref="L127" si="366">SUM(L126)</f>
        <v>0</v>
      </c>
      <c r="M127" s="31">
        <f t="shared" ref="M127" si="367">SUM(M126)</f>
        <v>0</v>
      </c>
      <c r="N127" s="31">
        <f t="shared" ref="N127" si="368">SUM(N126)</f>
        <v>0</v>
      </c>
      <c r="O127" s="31">
        <f t="shared" ref="O127" si="369">SUM(O126)</f>
        <v>0</v>
      </c>
      <c r="P127" s="233">
        <f t="shared" ref="P127" si="370">SUM(P126)</f>
        <v>0</v>
      </c>
      <c r="Q127" s="233">
        <f t="shared" ref="Q127" si="371">SUM(Q126)</f>
        <v>0</v>
      </c>
      <c r="R127" s="233">
        <f t="shared" ref="R127" si="372">SUM(R126)</f>
        <v>0</v>
      </c>
      <c r="S127" s="233">
        <f t="shared" ref="S127" si="373">SUM(S126)</f>
        <v>0</v>
      </c>
      <c r="T127" s="31">
        <f t="shared" ref="T127" si="374">SUM(T126)</f>
        <v>0</v>
      </c>
      <c r="U127" s="31">
        <f t="shared" ref="U127" si="375">SUM(U126)</f>
        <v>0</v>
      </c>
      <c r="V127" s="31">
        <f t="shared" ref="V127" si="376">SUM(V126)</f>
        <v>0</v>
      </c>
      <c r="W127" s="31">
        <f t="shared" ref="W127" si="377">SUM(W126)</f>
        <v>0</v>
      </c>
      <c r="X127" s="31">
        <f t="shared" ref="X127" si="378">SUM(X126)</f>
        <v>0</v>
      </c>
    </row>
    <row r="128" spans="1:24" ht="15.75" thickBot="1" x14ac:dyDescent="0.3">
      <c r="A128" s="15" t="s">
        <v>123</v>
      </c>
      <c r="B128" s="307" t="s">
        <v>45</v>
      </c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9"/>
    </row>
    <row r="129" spans="1:24" ht="19.5" thickBot="1" x14ac:dyDescent="0.3">
      <c r="A129" s="68" t="s">
        <v>403</v>
      </c>
      <c r="B129" s="37"/>
      <c r="C129" s="29"/>
      <c r="D129" s="32">
        <f>O129</f>
        <v>0</v>
      </c>
      <c r="E129" s="6" t="s">
        <v>42</v>
      </c>
      <c r="F129" s="6" t="s">
        <v>42</v>
      </c>
      <c r="G129" s="6" t="s">
        <v>42</v>
      </c>
      <c r="H129" s="6" t="s">
        <v>42</v>
      </c>
      <c r="I129" s="6" t="s">
        <v>42</v>
      </c>
      <c r="J129" s="6" t="s">
        <v>42</v>
      </c>
      <c r="K129" s="6" t="s">
        <v>42</v>
      </c>
      <c r="L129" s="6" t="s">
        <v>42</v>
      </c>
      <c r="M129" s="6" t="s">
        <v>42</v>
      </c>
      <c r="N129" s="26">
        <v>0</v>
      </c>
      <c r="O129" s="35">
        <f>додаток3!L128</f>
        <v>0</v>
      </c>
      <c r="P129" s="130">
        <v>0</v>
      </c>
      <c r="Q129" s="130">
        <v>0</v>
      </c>
      <c r="R129" s="130">
        <v>0</v>
      </c>
      <c r="S129" s="130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</row>
    <row r="130" spans="1:24" ht="19.5" thickBot="1" x14ac:dyDescent="0.3">
      <c r="A130" s="307" t="s">
        <v>124</v>
      </c>
      <c r="B130" s="308"/>
      <c r="C130" s="309"/>
      <c r="D130" s="32">
        <f>SUM(D129)</f>
        <v>0</v>
      </c>
      <c r="E130" s="6" t="s">
        <v>42</v>
      </c>
      <c r="F130" s="6" t="s">
        <v>42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f>SUM(N129)</f>
        <v>0</v>
      </c>
      <c r="O130" s="32">
        <f>SUM(O129)</f>
        <v>0</v>
      </c>
      <c r="P130" s="129">
        <f t="shared" ref="P130:S130" si="379">SUM(P129)</f>
        <v>0</v>
      </c>
      <c r="Q130" s="129">
        <f t="shared" si="379"/>
        <v>0</v>
      </c>
      <c r="R130" s="129">
        <f t="shared" si="379"/>
        <v>0</v>
      </c>
      <c r="S130" s="129">
        <f t="shared" si="379"/>
        <v>0</v>
      </c>
      <c r="T130" s="31">
        <f t="shared" ref="T130:X130" si="380">SUM(T129)</f>
        <v>0</v>
      </c>
      <c r="U130" s="31">
        <f t="shared" si="380"/>
        <v>0</v>
      </c>
      <c r="V130" s="31">
        <f t="shared" si="380"/>
        <v>0</v>
      </c>
      <c r="W130" s="31">
        <f t="shared" si="380"/>
        <v>0</v>
      </c>
      <c r="X130" s="31">
        <f t="shared" si="380"/>
        <v>0</v>
      </c>
    </row>
    <row r="131" spans="1:24" ht="15.75" thickBot="1" x14ac:dyDescent="0.3">
      <c r="A131" s="15" t="s">
        <v>125</v>
      </c>
      <c r="B131" s="307" t="s">
        <v>48</v>
      </c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9"/>
    </row>
    <row r="132" spans="1:24" ht="19.5" thickBot="1" x14ac:dyDescent="0.3">
      <c r="A132" s="15"/>
      <c r="B132" s="6"/>
      <c r="C132" s="6"/>
      <c r="D132" s="26">
        <v>0</v>
      </c>
      <c r="E132" s="6" t="s">
        <v>42</v>
      </c>
      <c r="F132" s="6" t="s">
        <v>42</v>
      </c>
      <c r="G132" s="6" t="s">
        <v>42</v>
      </c>
      <c r="H132" s="6" t="s">
        <v>42</v>
      </c>
      <c r="I132" s="6" t="s">
        <v>42</v>
      </c>
      <c r="J132" s="6" t="s">
        <v>42</v>
      </c>
      <c r="K132" s="6" t="s">
        <v>42</v>
      </c>
      <c r="L132" s="6" t="s">
        <v>42</v>
      </c>
      <c r="M132" s="6" t="s">
        <v>42</v>
      </c>
      <c r="N132" s="26">
        <v>0</v>
      </c>
      <c r="O132" s="26">
        <v>0</v>
      </c>
      <c r="P132" s="106">
        <v>0</v>
      </c>
      <c r="Q132" s="106">
        <v>0</v>
      </c>
      <c r="R132" s="106">
        <v>0</v>
      </c>
      <c r="S132" s="10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</row>
    <row r="133" spans="1:24" ht="19.5" thickBot="1" x14ac:dyDescent="0.3">
      <c r="A133" s="307" t="s">
        <v>126</v>
      </c>
      <c r="B133" s="308"/>
      <c r="C133" s="309"/>
      <c r="D133" s="31">
        <f>SUM(D132)</f>
        <v>0</v>
      </c>
      <c r="E133" s="6" t="s">
        <v>42</v>
      </c>
      <c r="F133" s="6" t="s">
        <v>42</v>
      </c>
      <c r="G133" s="31">
        <f t="shared" ref="G133:X133" si="381">SUM(G132)</f>
        <v>0</v>
      </c>
      <c r="H133" s="31">
        <f t="shared" si="381"/>
        <v>0</v>
      </c>
      <c r="I133" s="31">
        <f t="shared" si="381"/>
        <v>0</v>
      </c>
      <c r="J133" s="31">
        <f t="shared" si="381"/>
        <v>0</v>
      </c>
      <c r="K133" s="31">
        <f t="shared" si="381"/>
        <v>0</v>
      </c>
      <c r="L133" s="31">
        <f t="shared" si="381"/>
        <v>0</v>
      </c>
      <c r="M133" s="31">
        <f t="shared" si="381"/>
        <v>0</v>
      </c>
      <c r="N133" s="31">
        <f t="shared" si="381"/>
        <v>0</v>
      </c>
      <c r="O133" s="31">
        <f t="shared" si="381"/>
        <v>0</v>
      </c>
      <c r="P133" s="233">
        <f t="shared" si="381"/>
        <v>0</v>
      </c>
      <c r="Q133" s="233">
        <f t="shared" si="381"/>
        <v>0</v>
      </c>
      <c r="R133" s="233">
        <f t="shared" si="381"/>
        <v>0</v>
      </c>
      <c r="S133" s="233">
        <f t="shared" si="381"/>
        <v>0</v>
      </c>
      <c r="T133" s="31">
        <f t="shared" si="381"/>
        <v>0</v>
      </c>
      <c r="U133" s="31">
        <f t="shared" si="381"/>
        <v>0</v>
      </c>
      <c r="V133" s="31">
        <f t="shared" si="381"/>
        <v>0</v>
      </c>
      <c r="W133" s="31">
        <f t="shared" si="381"/>
        <v>0</v>
      </c>
      <c r="X133" s="31">
        <f t="shared" si="381"/>
        <v>0</v>
      </c>
    </row>
    <row r="134" spans="1:24" ht="19.5" thickBot="1" x14ac:dyDescent="0.3">
      <c r="A134" s="293" t="s">
        <v>127</v>
      </c>
      <c r="B134" s="294"/>
      <c r="C134" s="295"/>
      <c r="D134" s="32">
        <f>D133+D130+D127</f>
        <v>0</v>
      </c>
      <c r="E134" s="6" t="s">
        <v>42</v>
      </c>
      <c r="F134" s="6" t="s">
        <v>42</v>
      </c>
      <c r="G134" s="32">
        <f t="shared" ref="G134:X134" si="382">G133+G130+G127</f>
        <v>0</v>
      </c>
      <c r="H134" s="32">
        <f t="shared" si="382"/>
        <v>0</v>
      </c>
      <c r="I134" s="32">
        <f t="shared" si="382"/>
        <v>0</v>
      </c>
      <c r="J134" s="32">
        <f t="shared" si="382"/>
        <v>0</v>
      </c>
      <c r="K134" s="32">
        <f t="shared" si="382"/>
        <v>0</v>
      </c>
      <c r="L134" s="32">
        <f t="shared" si="382"/>
        <v>0</v>
      </c>
      <c r="M134" s="32">
        <f t="shared" si="382"/>
        <v>0</v>
      </c>
      <c r="N134" s="32">
        <f t="shared" si="382"/>
        <v>0</v>
      </c>
      <c r="O134" s="32">
        <f t="shared" si="382"/>
        <v>0</v>
      </c>
      <c r="P134" s="129">
        <f t="shared" si="382"/>
        <v>0</v>
      </c>
      <c r="Q134" s="129">
        <f t="shared" si="382"/>
        <v>0</v>
      </c>
      <c r="R134" s="129">
        <f t="shared" si="382"/>
        <v>0</v>
      </c>
      <c r="S134" s="129">
        <f t="shared" si="382"/>
        <v>0</v>
      </c>
      <c r="T134" s="32">
        <f t="shared" si="382"/>
        <v>0</v>
      </c>
      <c r="U134" s="32">
        <f t="shared" si="382"/>
        <v>0</v>
      </c>
      <c r="V134" s="32">
        <f t="shared" si="382"/>
        <v>0</v>
      </c>
      <c r="W134" s="32">
        <f t="shared" si="382"/>
        <v>0</v>
      </c>
      <c r="X134" s="32">
        <f t="shared" si="382"/>
        <v>0</v>
      </c>
    </row>
    <row r="135" spans="1:24" ht="15.75" thickBot="1" x14ac:dyDescent="0.3">
      <c r="A135" s="15" t="s">
        <v>128</v>
      </c>
      <c r="B135" s="293" t="s">
        <v>52</v>
      </c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5"/>
    </row>
    <row r="136" spans="1:24" ht="15.75" thickBot="1" x14ac:dyDescent="0.3">
      <c r="A136" s="15" t="s">
        <v>160</v>
      </c>
      <c r="B136" s="307" t="s">
        <v>41</v>
      </c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9"/>
    </row>
    <row r="137" spans="1:24" ht="19.5" thickBot="1" x14ac:dyDescent="0.3">
      <c r="A137" s="15"/>
      <c r="B137" s="6"/>
      <c r="C137" s="6"/>
      <c r="D137" s="39">
        <f>N137+O137</f>
        <v>0</v>
      </c>
      <c r="E137" s="6" t="s">
        <v>42</v>
      </c>
      <c r="F137" s="6" t="s">
        <v>42</v>
      </c>
      <c r="G137" s="6" t="s">
        <v>42</v>
      </c>
      <c r="H137" s="6" t="s">
        <v>42</v>
      </c>
      <c r="I137" s="6" t="s">
        <v>42</v>
      </c>
      <c r="J137" s="6" t="s">
        <v>42</v>
      </c>
      <c r="K137" s="6" t="s">
        <v>42</v>
      </c>
      <c r="L137" s="6" t="s">
        <v>42</v>
      </c>
      <c r="M137" s="6" t="s">
        <v>42</v>
      </c>
      <c r="N137" s="26">
        <v>0</v>
      </c>
      <c r="O137" s="26">
        <v>0</v>
      </c>
      <c r="P137" s="106">
        <v>0</v>
      </c>
      <c r="Q137" s="106">
        <v>0</v>
      </c>
      <c r="R137" s="106">
        <v>0</v>
      </c>
      <c r="S137" s="10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</row>
    <row r="138" spans="1:24" ht="19.5" thickBot="1" x14ac:dyDescent="0.3">
      <c r="A138" s="307" t="s">
        <v>129</v>
      </c>
      <c r="B138" s="308"/>
      <c r="C138" s="309"/>
      <c r="D138" s="31">
        <f>SUM(D137)</f>
        <v>0</v>
      </c>
      <c r="E138" s="6" t="s">
        <v>42</v>
      </c>
      <c r="F138" s="6" t="s">
        <v>42</v>
      </c>
      <c r="G138" s="31">
        <f t="shared" ref="G138" si="383">SUM(G137)</f>
        <v>0</v>
      </c>
      <c r="H138" s="31">
        <f t="shared" ref="H138" si="384">SUM(H137)</f>
        <v>0</v>
      </c>
      <c r="I138" s="31">
        <f t="shared" ref="I138" si="385">SUM(I137)</f>
        <v>0</v>
      </c>
      <c r="J138" s="31">
        <f t="shared" ref="J138" si="386">SUM(J137)</f>
        <v>0</v>
      </c>
      <c r="K138" s="31">
        <f t="shared" ref="K138" si="387">SUM(K137)</f>
        <v>0</v>
      </c>
      <c r="L138" s="31">
        <f t="shared" ref="L138" si="388">SUM(L137)</f>
        <v>0</v>
      </c>
      <c r="M138" s="31">
        <f t="shared" ref="M138" si="389">SUM(M137)</f>
        <v>0</v>
      </c>
      <c r="N138" s="31">
        <f t="shared" ref="N138" si="390">SUM(N137)</f>
        <v>0</v>
      </c>
      <c r="O138" s="31">
        <f t="shared" ref="O138" si="391">SUM(O137)</f>
        <v>0</v>
      </c>
      <c r="P138" s="233">
        <f t="shared" ref="P138" si="392">SUM(P137)</f>
        <v>0</v>
      </c>
      <c r="Q138" s="233">
        <f t="shared" ref="Q138" si="393">SUM(Q137)</f>
        <v>0</v>
      </c>
      <c r="R138" s="233">
        <f t="shared" ref="R138" si="394">SUM(R137)</f>
        <v>0</v>
      </c>
      <c r="S138" s="233">
        <f t="shared" ref="S138" si="395">SUM(S137)</f>
        <v>0</v>
      </c>
      <c r="T138" s="31">
        <f t="shared" ref="T138" si="396">SUM(T137)</f>
        <v>0</v>
      </c>
      <c r="U138" s="31">
        <f t="shared" ref="U138" si="397">SUM(U137)</f>
        <v>0</v>
      </c>
      <c r="V138" s="31">
        <f t="shared" ref="V138" si="398">SUM(V137)</f>
        <v>0</v>
      </c>
      <c r="W138" s="31">
        <f t="shared" ref="W138" si="399">SUM(W137)</f>
        <v>0</v>
      </c>
      <c r="X138" s="31">
        <f t="shared" ref="X138" si="400">SUM(X137)</f>
        <v>0</v>
      </c>
    </row>
    <row r="139" spans="1:24" ht="15.75" thickBot="1" x14ac:dyDescent="0.3">
      <c r="A139" s="15" t="s">
        <v>130</v>
      </c>
      <c r="B139" s="307" t="s">
        <v>45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9"/>
    </row>
    <row r="140" spans="1:24" ht="19.5" thickBot="1" x14ac:dyDescent="0.3">
      <c r="A140" s="15"/>
      <c r="B140" s="6"/>
      <c r="C140" s="6"/>
      <c r="D140" s="39">
        <f>N140+O140</f>
        <v>0</v>
      </c>
      <c r="E140" s="6" t="s">
        <v>42</v>
      </c>
      <c r="F140" s="6" t="s">
        <v>42</v>
      </c>
      <c r="G140" s="6" t="s">
        <v>42</v>
      </c>
      <c r="H140" s="6" t="s">
        <v>42</v>
      </c>
      <c r="I140" s="6" t="s">
        <v>42</v>
      </c>
      <c r="J140" s="6" t="s">
        <v>42</v>
      </c>
      <c r="K140" s="6" t="s">
        <v>42</v>
      </c>
      <c r="L140" s="6" t="s">
        <v>42</v>
      </c>
      <c r="M140" s="6" t="s">
        <v>42</v>
      </c>
      <c r="N140" s="26">
        <v>0</v>
      </c>
      <c r="O140" s="26">
        <v>0</v>
      </c>
      <c r="P140" s="106">
        <v>0</v>
      </c>
      <c r="Q140" s="106">
        <v>0</v>
      </c>
      <c r="R140" s="106">
        <v>0</v>
      </c>
      <c r="S140" s="10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</row>
    <row r="141" spans="1:24" ht="19.5" thickBot="1" x14ac:dyDescent="0.3">
      <c r="A141" s="307" t="s">
        <v>131</v>
      </c>
      <c r="B141" s="308"/>
      <c r="C141" s="309"/>
      <c r="D141" s="31">
        <f>SUM(D140)</f>
        <v>0</v>
      </c>
      <c r="E141" s="6" t="s">
        <v>42</v>
      </c>
      <c r="F141" s="6" t="s">
        <v>42</v>
      </c>
      <c r="G141" s="31">
        <f t="shared" ref="G141" si="401">SUM(G140)</f>
        <v>0</v>
      </c>
      <c r="H141" s="31">
        <f t="shared" ref="H141" si="402">SUM(H140)</f>
        <v>0</v>
      </c>
      <c r="I141" s="31">
        <f t="shared" ref="I141" si="403">SUM(I140)</f>
        <v>0</v>
      </c>
      <c r="J141" s="31">
        <f t="shared" ref="J141" si="404">SUM(J140)</f>
        <v>0</v>
      </c>
      <c r="K141" s="31">
        <f t="shared" ref="K141" si="405">SUM(K140)</f>
        <v>0</v>
      </c>
      <c r="L141" s="31">
        <f t="shared" ref="L141" si="406">SUM(L140)</f>
        <v>0</v>
      </c>
      <c r="M141" s="31">
        <f t="shared" ref="M141" si="407">SUM(M140)</f>
        <v>0</v>
      </c>
      <c r="N141" s="31">
        <f t="shared" ref="N141" si="408">SUM(N140)</f>
        <v>0</v>
      </c>
      <c r="O141" s="31">
        <f t="shared" ref="O141" si="409">SUM(O140)</f>
        <v>0</v>
      </c>
      <c r="P141" s="233">
        <f t="shared" ref="P141" si="410">SUM(P140)</f>
        <v>0</v>
      </c>
      <c r="Q141" s="233">
        <f t="shared" ref="Q141" si="411">SUM(Q140)</f>
        <v>0</v>
      </c>
      <c r="R141" s="233">
        <f t="shared" ref="R141" si="412">SUM(R140)</f>
        <v>0</v>
      </c>
      <c r="S141" s="233">
        <f t="shared" ref="S141" si="413">SUM(S140)</f>
        <v>0</v>
      </c>
      <c r="T141" s="31">
        <f t="shared" ref="T141" si="414">SUM(T140)</f>
        <v>0</v>
      </c>
      <c r="U141" s="31">
        <f t="shared" ref="U141" si="415">SUM(U140)</f>
        <v>0</v>
      </c>
      <c r="V141" s="31">
        <f t="shared" ref="V141" si="416">SUM(V140)</f>
        <v>0</v>
      </c>
      <c r="W141" s="31">
        <f t="shared" ref="W141" si="417">SUM(W140)</f>
        <v>0</v>
      </c>
      <c r="X141" s="31">
        <f t="shared" ref="X141" si="418">SUM(X140)</f>
        <v>0</v>
      </c>
    </row>
    <row r="142" spans="1:24" ht="15.75" thickBot="1" x14ac:dyDescent="0.3">
      <c r="A142" s="15" t="s">
        <v>132</v>
      </c>
      <c r="B142" s="307" t="s">
        <v>58</v>
      </c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9"/>
    </row>
    <row r="143" spans="1:24" ht="19.5" thickBot="1" x14ac:dyDescent="0.3">
      <c r="A143" s="15"/>
      <c r="B143" s="6"/>
      <c r="C143" s="6"/>
      <c r="D143" s="39">
        <f>N143+O143</f>
        <v>0</v>
      </c>
      <c r="E143" s="6" t="s">
        <v>42</v>
      </c>
      <c r="F143" s="6" t="s">
        <v>42</v>
      </c>
      <c r="G143" s="6" t="s">
        <v>42</v>
      </c>
      <c r="H143" s="6" t="s">
        <v>42</v>
      </c>
      <c r="I143" s="6" t="s">
        <v>42</v>
      </c>
      <c r="J143" s="6" t="s">
        <v>42</v>
      </c>
      <c r="K143" s="6" t="s">
        <v>42</v>
      </c>
      <c r="L143" s="6" t="s">
        <v>42</v>
      </c>
      <c r="M143" s="6" t="s">
        <v>42</v>
      </c>
      <c r="N143" s="26">
        <v>0</v>
      </c>
      <c r="O143" s="26">
        <v>0</v>
      </c>
      <c r="P143" s="106">
        <v>0</v>
      </c>
      <c r="Q143" s="106">
        <v>0</v>
      </c>
      <c r="R143" s="106">
        <v>0</v>
      </c>
      <c r="S143" s="10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</row>
    <row r="144" spans="1:24" ht="19.5" thickBot="1" x14ac:dyDescent="0.3">
      <c r="A144" s="307" t="s">
        <v>133</v>
      </c>
      <c r="B144" s="308"/>
      <c r="C144" s="309"/>
      <c r="D144" s="31">
        <f>SUM(D143)</f>
        <v>0</v>
      </c>
      <c r="E144" s="6" t="s">
        <v>42</v>
      </c>
      <c r="F144" s="6" t="s">
        <v>42</v>
      </c>
      <c r="G144" s="31">
        <f t="shared" ref="G144" si="419">SUM(G143)</f>
        <v>0</v>
      </c>
      <c r="H144" s="31">
        <f t="shared" ref="H144" si="420">SUM(H143)</f>
        <v>0</v>
      </c>
      <c r="I144" s="31">
        <f t="shared" ref="I144" si="421">SUM(I143)</f>
        <v>0</v>
      </c>
      <c r="J144" s="31">
        <f t="shared" ref="J144" si="422">SUM(J143)</f>
        <v>0</v>
      </c>
      <c r="K144" s="31">
        <f t="shared" ref="K144" si="423">SUM(K143)</f>
        <v>0</v>
      </c>
      <c r="L144" s="31">
        <f t="shared" ref="L144" si="424">SUM(L143)</f>
        <v>0</v>
      </c>
      <c r="M144" s="31">
        <f t="shared" ref="M144" si="425">SUM(M143)</f>
        <v>0</v>
      </c>
      <c r="N144" s="31">
        <f t="shared" ref="N144" si="426">SUM(N143)</f>
        <v>0</v>
      </c>
      <c r="O144" s="31">
        <f t="shared" ref="O144" si="427">SUM(O143)</f>
        <v>0</v>
      </c>
      <c r="P144" s="233">
        <f t="shared" ref="P144" si="428">SUM(P143)</f>
        <v>0</v>
      </c>
      <c r="Q144" s="233">
        <f t="shared" ref="Q144" si="429">SUM(Q143)</f>
        <v>0</v>
      </c>
      <c r="R144" s="233">
        <f t="shared" ref="R144" si="430">SUM(R143)</f>
        <v>0</v>
      </c>
      <c r="S144" s="233">
        <f t="shared" ref="S144" si="431">SUM(S143)</f>
        <v>0</v>
      </c>
      <c r="T144" s="31">
        <f t="shared" ref="T144" si="432">SUM(T143)</f>
        <v>0</v>
      </c>
      <c r="U144" s="31">
        <f t="shared" ref="U144" si="433">SUM(U143)</f>
        <v>0</v>
      </c>
      <c r="V144" s="31">
        <f t="shared" ref="V144" si="434">SUM(V143)</f>
        <v>0</v>
      </c>
      <c r="W144" s="31">
        <f t="shared" ref="W144" si="435">SUM(W143)</f>
        <v>0</v>
      </c>
      <c r="X144" s="31">
        <f t="shared" ref="X144" si="436">SUM(X143)</f>
        <v>0</v>
      </c>
    </row>
    <row r="145" spans="1:24" ht="15.75" thickBot="1" x14ac:dyDescent="0.3">
      <c r="A145" s="15"/>
      <c r="B145" s="6"/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6"/>
      <c r="O145" s="6"/>
      <c r="P145" s="235"/>
      <c r="Q145" s="235"/>
      <c r="R145" s="236"/>
      <c r="S145" s="236"/>
      <c r="T145" s="52"/>
      <c r="U145" s="52"/>
      <c r="V145" s="52"/>
      <c r="W145" s="52"/>
      <c r="X145" s="52"/>
    </row>
    <row r="146" spans="1:24" ht="15.75" thickBot="1" x14ac:dyDescent="0.3">
      <c r="A146" s="15" t="s">
        <v>134</v>
      </c>
      <c r="B146" s="307" t="s">
        <v>61</v>
      </c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9"/>
    </row>
    <row r="147" spans="1:24" ht="19.5" thickBot="1" x14ac:dyDescent="0.3">
      <c r="A147" s="15"/>
      <c r="B147" s="6"/>
      <c r="C147" s="6"/>
      <c r="D147" s="39">
        <f>N147+O147</f>
        <v>0</v>
      </c>
      <c r="E147" s="6" t="s">
        <v>42</v>
      </c>
      <c r="F147" s="6" t="s">
        <v>42</v>
      </c>
      <c r="G147" s="6" t="s">
        <v>42</v>
      </c>
      <c r="H147" s="6" t="s">
        <v>42</v>
      </c>
      <c r="I147" s="6" t="s">
        <v>42</v>
      </c>
      <c r="J147" s="6" t="s">
        <v>42</v>
      </c>
      <c r="K147" s="6" t="s">
        <v>42</v>
      </c>
      <c r="L147" s="6" t="s">
        <v>42</v>
      </c>
      <c r="M147" s="6" t="s">
        <v>42</v>
      </c>
      <c r="N147" s="26">
        <v>0</v>
      </c>
      <c r="O147" s="26">
        <v>0</v>
      </c>
      <c r="P147" s="106">
        <v>0</v>
      </c>
      <c r="Q147" s="106">
        <v>0</v>
      </c>
      <c r="R147" s="106">
        <v>0</v>
      </c>
      <c r="S147" s="10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</row>
    <row r="148" spans="1:24" ht="19.5" thickBot="1" x14ac:dyDescent="0.3">
      <c r="A148" s="307" t="s">
        <v>135</v>
      </c>
      <c r="B148" s="308"/>
      <c r="C148" s="309"/>
      <c r="D148" s="31">
        <f>SUM(D147)</f>
        <v>0</v>
      </c>
      <c r="E148" s="6" t="s">
        <v>42</v>
      </c>
      <c r="F148" s="6" t="s">
        <v>42</v>
      </c>
      <c r="G148" s="31">
        <f t="shared" ref="G148" si="437">SUM(G147)</f>
        <v>0</v>
      </c>
      <c r="H148" s="31">
        <f t="shared" ref="H148" si="438">SUM(H147)</f>
        <v>0</v>
      </c>
      <c r="I148" s="31">
        <f t="shared" ref="I148" si="439">SUM(I147)</f>
        <v>0</v>
      </c>
      <c r="J148" s="31">
        <f t="shared" ref="J148" si="440">SUM(J147)</f>
        <v>0</v>
      </c>
      <c r="K148" s="31">
        <f t="shared" ref="K148" si="441">SUM(K147)</f>
        <v>0</v>
      </c>
      <c r="L148" s="31">
        <f t="shared" ref="L148" si="442">SUM(L147)</f>
        <v>0</v>
      </c>
      <c r="M148" s="31">
        <f t="shared" ref="M148" si="443">SUM(M147)</f>
        <v>0</v>
      </c>
      <c r="N148" s="31">
        <f t="shared" ref="N148" si="444">SUM(N147)</f>
        <v>0</v>
      </c>
      <c r="O148" s="31">
        <f t="shared" ref="O148" si="445">SUM(O147)</f>
        <v>0</v>
      </c>
      <c r="P148" s="233">
        <f t="shared" ref="P148" si="446">SUM(P147)</f>
        <v>0</v>
      </c>
      <c r="Q148" s="233">
        <f t="shared" ref="Q148" si="447">SUM(Q147)</f>
        <v>0</v>
      </c>
      <c r="R148" s="233">
        <f t="shared" ref="R148" si="448">SUM(R147)</f>
        <v>0</v>
      </c>
      <c r="S148" s="233">
        <f t="shared" ref="S148" si="449">SUM(S147)</f>
        <v>0</v>
      </c>
      <c r="T148" s="31">
        <f t="shared" ref="T148" si="450">SUM(T147)</f>
        <v>0</v>
      </c>
      <c r="U148" s="31">
        <f t="shared" ref="U148" si="451">SUM(U147)</f>
        <v>0</v>
      </c>
      <c r="V148" s="31">
        <f t="shared" ref="V148" si="452">SUM(V147)</f>
        <v>0</v>
      </c>
      <c r="W148" s="31">
        <f t="shared" ref="W148" si="453">SUM(W147)</f>
        <v>0</v>
      </c>
      <c r="X148" s="31">
        <f t="shared" ref="X148" si="454">SUM(X147)</f>
        <v>0</v>
      </c>
    </row>
    <row r="149" spans="1:24" ht="15.75" thickBot="1" x14ac:dyDescent="0.3">
      <c r="A149" s="15" t="s">
        <v>136</v>
      </c>
      <c r="B149" s="307" t="s">
        <v>48</v>
      </c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9"/>
    </row>
    <row r="150" spans="1:24" ht="19.5" thickBot="1" x14ac:dyDescent="0.3">
      <c r="A150" s="15"/>
      <c r="B150" s="6"/>
      <c r="C150" s="6"/>
      <c r="D150" s="39">
        <f>N150+O150</f>
        <v>0</v>
      </c>
      <c r="E150" s="6" t="s">
        <v>42</v>
      </c>
      <c r="F150" s="6" t="s">
        <v>42</v>
      </c>
      <c r="G150" s="6" t="s">
        <v>42</v>
      </c>
      <c r="H150" s="6" t="s">
        <v>42</v>
      </c>
      <c r="I150" s="6" t="s">
        <v>42</v>
      </c>
      <c r="J150" s="6" t="s">
        <v>42</v>
      </c>
      <c r="K150" s="6" t="s">
        <v>42</v>
      </c>
      <c r="L150" s="6" t="s">
        <v>42</v>
      </c>
      <c r="M150" s="6" t="s">
        <v>42</v>
      </c>
      <c r="N150" s="26">
        <v>0</v>
      </c>
      <c r="O150" s="26">
        <v>0</v>
      </c>
      <c r="P150" s="106">
        <v>0</v>
      </c>
      <c r="Q150" s="106">
        <v>0</v>
      </c>
      <c r="R150" s="106">
        <v>0</v>
      </c>
      <c r="S150" s="10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</row>
    <row r="151" spans="1:24" ht="19.5" thickBot="1" x14ac:dyDescent="0.3">
      <c r="A151" s="307" t="s">
        <v>137</v>
      </c>
      <c r="B151" s="308"/>
      <c r="C151" s="309"/>
      <c r="D151" s="31">
        <f>SUM(D150)</f>
        <v>0</v>
      </c>
      <c r="E151" s="6" t="s">
        <v>42</v>
      </c>
      <c r="F151" s="6" t="s">
        <v>42</v>
      </c>
      <c r="G151" s="31">
        <f t="shared" ref="G151" si="455">SUM(G150)</f>
        <v>0</v>
      </c>
      <c r="H151" s="31">
        <f t="shared" ref="H151" si="456">SUM(H150)</f>
        <v>0</v>
      </c>
      <c r="I151" s="31">
        <f t="shared" ref="I151" si="457">SUM(I150)</f>
        <v>0</v>
      </c>
      <c r="J151" s="31">
        <f t="shared" ref="J151" si="458">SUM(J150)</f>
        <v>0</v>
      </c>
      <c r="K151" s="31">
        <f t="shared" ref="K151" si="459">SUM(K150)</f>
        <v>0</v>
      </c>
      <c r="L151" s="31">
        <f t="shared" ref="L151" si="460">SUM(L150)</f>
        <v>0</v>
      </c>
      <c r="M151" s="31">
        <f t="shared" ref="M151" si="461">SUM(M150)</f>
        <v>0</v>
      </c>
      <c r="N151" s="31">
        <f t="shared" ref="N151" si="462">SUM(N150)</f>
        <v>0</v>
      </c>
      <c r="O151" s="31">
        <f t="shared" ref="O151" si="463">SUM(O150)</f>
        <v>0</v>
      </c>
      <c r="P151" s="233">
        <f t="shared" ref="P151" si="464">SUM(P150)</f>
        <v>0</v>
      </c>
      <c r="Q151" s="233">
        <f t="shared" ref="Q151" si="465">SUM(Q150)</f>
        <v>0</v>
      </c>
      <c r="R151" s="233">
        <f t="shared" ref="R151" si="466">SUM(R150)</f>
        <v>0</v>
      </c>
      <c r="S151" s="233">
        <f t="shared" ref="S151" si="467">SUM(S150)</f>
        <v>0</v>
      </c>
      <c r="T151" s="31">
        <f t="shared" ref="T151" si="468">SUM(T150)</f>
        <v>0</v>
      </c>
      <c r="U151" s="31">
        <f t="shared" ref="U151" si="469">SUM(U150)</f>
        <v>0</v>
      </c>
      <c r="V151" s="31">
        <f t="shared" ref="V151" si="470">SUM(V150)</f>
        <v>0</v>
      </c>
      <c r="W151" s="31">
        <f t="shared" ref="W151" si="471">SUM(W150)</f>
        <v>0</v>
      </c>
      <c r="X151" s="31">
        <f t="shared" ref="X151" si="472">SUM(X150)</f>
        <v>0</v>
      </c>
    </row>
    <row r="152" spans="1:24" ht="19.5" thickBot="1" x14ac:dyDescent="0.3">
      <c r="A152" s="307" t="s">
        <v>138</v>
      </c>
      <c r="B152" s="308"/>
      <c r="C152" s="309"/>
      <c r="D152" s="31">
        <f>D151+D148+D144+D138</f>
        <v>0</v>
      </c>
      <c r="E152" s="6" t="s">
        <v>42</v>
      </c>
      <c r="F152" s="6" t="s">
        <v>42</v>
      </c>
      <c r="G152" s="31">
        <f t="shared" ref="G152:X152" si="473">G151+G148+G144+G138</f>
        <v>0</v>
      </c>
      <c r="H152" s="31">
        <f t="shared" si="473"/>
        <v>0</v>
      </c>
      <c r="I152" s="31">
        <f t="shared" si="473"/>
        <v>0</v>
      </c>
      <c r="J152" s="31">
        <f t="shared" si="473"/>
        <v>0</v>
      </c>
      <c r="K152" s="31">
        <f t="shared" si="473"/>
        <v>0</v>
      </c>
      <c r="L152" s="31">
        <f t="shared" si="473"/>
        <v>0</v>
      </c>
      <c r="M152" s="31">
        <f t="shared" si="473"/>
        <v>0</v>
      </c>
      <c r="N152" s="31">
        <f t="shared" si="473"/>
        <v>0</v>
      </c>
      <c r="O152" s="31">
        <f t="shared" si="473"/>
        <v>0</v>
      </c>
      <c r="P152" s="233">
        <f t="shared" si="473"/>
        <v>0</v>
      </c>
      <c r="Q152" s="233">
        <f t="shared" si="473"/>
        <v>0</v>
      </c>
      <c r="R152" s="233">
        <f t="shared" si="473"/>
        <v>0</v>
      </c>
      <c r="S152" s="233">
        <f t="shared" si="473"/>
        <v>0</v>
      </c>
      <c r="T152" s="31">
        <f t="shared" si="473"/>
        <v>0</v>
      </c>
      <c r="U152" s="31">
        <f t="shared" si="473"/>
        <v>0</v>
      </c>
      <c r="V152" s="31">
        <f t="shared" si="473"/>
        <v>0</v>
      </c>
      <c r="W152" s="31">
        <f t="shared" si="473"/>
        <v>0</v>
      </c>
      <c r="X152" s="31">
        <f t="shared" si="473"/>
        <v>0</v>
      </c>
    </row>
    <row r="153" spans="1:24" ht="17.25" customHeight="1" thickBot="1" x14ac:dyDescent="0.3">
      <c r="A153" s="310" t="s">
        <v>139</v>
      </c>
      <c r="B153" s="311"/>
      <c r="C153" s="312"/>
      <c r="D153" s="78">
        <f>D152+D134</f>
        <v>0</v>
      </c>
      <c r="E153" s="79" t="s">
        <v>42</v>
      </c>
      <c r="F153" s="79" t="s">
        <v>42</v>
      </c>
      <c r="G153" s="78">
        <f t="shared" ref="G153:X153" si="474">G152++G134</f>
        <v>0</v>
      </c>
      <c r="H153" s="78">
        <f t="shared" si="474"/>
        <v>0</v>
      </c>
      <c r="I153" s="78">
        <f t="shared" si="474"/>
        <v>0</v>
      </c>
      <c r="J153" s="78">
        <f t="shared" si="474"/>
        <v>0</v>
      </c>
      <c r="K153" s="78">
        <f t="shared" si="474"/>
        <v>0</v>
      </c>
      <c r="L153" s="78">
        <f t="shared" si="474"/>
        <v>0</v>
      </c>
      <c r="M153" s="78">
        <f t="shared" si="474"/>
        <v>0</v>
      </c>
      <c r="N153" s="78">
        <f t="shared" si="474"/>
        <v>0</v>
      </c>
      <c r="O153" s="78">
        <f>O152+O134</f>
        <v>0</v>
      </c>
      <c r="P153" s="78">
        <f t="shared" ref="P153:S153" si="475">P152+P134</f>
        <v>0</v>
      </c>
      <c r="Q153" s="78">
        <f t="shared" si="475"/>
        <v>0</v>
      </c>
      <c r="R153" s="78">
        <f t="shared" si="475"/>
        <v>0</v>
      </c>
      <c r="S153" s="78">
        <f t="shared" si="475"/>
        <v>0</v>
      </c>
      <c r="T153" s="78">
        <f t="shared" si="474"/>
        <v>0</v>
      </c>
      <c r="U153" s="78">
        <f t="shared" si="474"/>
        <v>0</v>
      </c>
      <c r="V153" s="78">
        <f t="shared" si="474"/>
        <v>0</v>
      </c>
      <c r="W153" s="78">
        <f t="shared" si="474"/>
        <v>0</v>
      </c>
      <c r="X153" s="78">
        <f t="shared" si="474"/>
        <v>0</v>
      </c>
    </row>
    <row r="154" spans="1:24" ht="24" customHeight="1" thickBot="1" x14ac:dyDescent="0.3">
      <c r="A154" s="382" t="s">
        <v>117</v>
      </c>
      <c r="B154" s="383"/>
      <c r="C154" s="384"/>
      <c r="D154" s="32">
        <f>D153+D122+D91+D54</f>
        <v>35159.519070000002</v>
      </c>
      <c r="E154" s="32">
        <f>додаток5!D78</f>
        <v>5331.6346000000003</v>
      </c>
      <c r="F154" s="32">
        <f>D154-E154</f>
        <v>29827.884470000001</v>
      </c>
      <c r="G154" s="32">
        <f t="shared" ref="G154:X154" si="476">G153+G122+G91+G54</f>
        <v>0</v>
      </c>
      <c r="H154" s="32">
        <f t="shared" si="476"/>
        <v>0</v>
      </c>
      <c r="I154" s="32">
        <f t="shared" si="476"/>
        <v>0</v>
      </c>
      <c r="J154" s="32">
        <f t="shared" si="476"/>
        <v>0</v>
      </c>
      <c r="K154" s="32">
        <f t="shared" si="476"/>
        <v>0</v>
      </c>
      <c r="L154" s="32">
        <f t="shared" si="476"/>
        <v>0</v>
      </c>
      <c r="M154" s="32">
        <f t="shared" si="476"/>
        <v>23647.002400000001</v>
      </c>
      <c r="N154" s="32">
        <f t="shared" si="476"/>
        <v>11574.05587</v>
      </c>
      <c r="O154" s="32">
        <f t="shared" si="476"/>
        <v>23585.463200000002</v>
      </c>
      <c r="P154" s="129">
        <f t="shared" si="476"/>
        <v>61.539200000000001</v>
      </c>
      <c r="Q154" s="129">
        <f t="shared" si="476"/>
        <v>1329.7945999999999</v>
      </c>
      <c r="R154" s="129">
        <f t="shared" si="476"/>
        <v>14825.35</v>
      </c>
      <c r="S154" s="129">
        <f t="shared" si="476"/>
        <v>19642.835270000003</v>
      </c>
      <c r="T154" s="32">
        <f t="shared" si="476"/>
        <v>300.96000000000004</v>
      </c>
      <c r="U154" s="32">
        <f t="shared" si="476"/>
        <v>0</v>
      </c>
      <c r="V154" s="32">
        <f t="shared" si="476"/>
        <v>32.799999999999997</v>
      </c>
      <c r="W154" s="32">
        <f t="shared" si="476"/>
        <v>0</v>
      </c>
      <c r="X154" s="32">
        <f t="shared" si="476"/>
        <v>3407.8900000000003</v>
      </c>
    </row>
    <row r="155" spans="1:24" ht="19.5" thickBot="1" x14ac:dyDescent="0.35">
      <c r="A155" s="215"/>
      <c r="B155" s="216"/>
      <c r="C155" s="217" t="s">
        <v>413</v>
      </c>
      <c r="D155" s="32">
        <f>E155+F155+G155+H155</f>
        <v>35147.989070000003</v>
      </c>
      <c r="E155" s="218">
        <f>E154-E156</f>
        <v>5320.1046000000006</v>
      </c>
      <c r="F155" s="32">
        <f>F154</f>
        <v>29827.884470000001</v>
      </c>
      <c r="G155" s="32">
        <f t="shared" ref="G155:M157" si="477">G154+G123+G92+G55</f>
        <v>0</v>
      </c>
      <c r="H155" s="32">
        <f t="shared" si="477"/>
        <v>0</v>
      </c>
      <c r="I155" s="32">
        <f t="shared" si="477"/>
        <v>0</v>
      </c>
      <c r="J155" s="32">
        <f t="shared" si="477"/>
        <v>0</v>
      </c>
      <c r="K155" s="32">
        <f t="shared" si="477"/>
        <v>0</v>
      </c>
      <c r="L155" s="32">
        <f t="shared" si="477"/>
        <v>0</v>
      </c>
      <c r="M155" s="32">
        <f t="shared" si="477"/>
        <v>23647.002400000001</v>
      </c>
      <c r="N155" s="32">
        <f>N154+N123+N92+N55-N156</f>
        <v>11562.525869999999</v>
      </c>
      <c r="O155" s="32">
        <f>O154+O123+O92+O55</f>
        <v>23585.463200000002</v>
      </c>
      <c r="P155" s="129">
        <f>P154+P123+P92+P55</f>
        <v>61.539200000000001</v>
      </c>
      <c r="Q155" s="129">
        <f>Q154+Q123+Q92+Q55</f>
        <v>1329.7945999999999</v>
      </c>
      <c r="R155" s="129">
        <f>R154+R123+R92+R55</f>
        <v>14825.35</v>
      </c>
      <c r="S155" s="129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</row>
    <row r="156" spans="1:24" ht="18" customHeight="1" thickBot="1" x14ac:dyDescent="0.35">
      <c r="A156" s="219"/>
      <c r="B156" s="216"/>
      <c r="C156" s="217" t="s">
        <v>429</v>
      </c>
      <c r="D156" s="32">
        <f>E156+F156+G156+H156</f>
        <v>11.53</v>
      </c>
      <c r="E156" s="218">
        <v>11.53</v>
      </c>
      <c r="F156" s="218">
        <v>0</v>
      </c>
      <c r="G156" s="32">
        <f t="shared" si="477"/>
        <v>0</v>
      </c>
      <c r="H156" s="32">
        <f t="shared" si="477"/>
        <v>0</v>
      </c>
      <c r="I156" s="32">
        <f t="shared" si="477"/>
        <v>0</v>
      </c>
      <c r="J156" s="32">
        <f t="shared" si="477"/>
        <v>0</v>
      </c>
      <c r="K156" s="32">
        <f t="shared" si="477"/>
        <v>0</v>
      </c>
      <c r="L156" s="32">
        <f t="shared" si="477"/>
        <v>0</v>
      </c>
      <c r="M156" s="32">
        <f t="shared" si="477"/>
        <v>23647.002400000001</v>
      </c>
      <c r="N156" s="31">
        <f>P156+Q156+R156+S156</f>
        <v>11.53</v>
      </c>
      <c r="O156" s="31">
        <v>0</v>
      </c>
      <c r="P156" s="129">
        <v>0</v>
      </c>
      <c r="Q156" s="129">
        <v>11.53</v>
      </c>
      <c r="R156" s="129">
        <v>0</v>
      </c>
      <c r="S156" s="129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</row>
    <row r="157" spans="1:24" ht="19.5" hidden="1" thickBot="1" x14ac:dyDescent="0.3">
      <c r="G157" s="32">
        <f t="shared" si="477"/>
        <v>0</v>
      </c>
      <c r="H157" s="32">
        <f t="shared" si="477"/>
        <v>0</v>
      </c>
      <c r="I157" s="32">
        <f t="shared" si="477"/>
        <v>0</v>
      </c>
      <c r="J157" s="32">
        <f t="shared" si="477"/>
        <v>0</v>
      </c>
      <c r="K157" s="32">
        <f t="shared" si="477"/>
        <v>0</v>
      </c>
      <c r="L157" s="32">
        <f t="shared" si="477"/>
        <v>0</v>
      </c>
      <c r="M157" s="32">
        <f t="shared" si="477"/>
        <v>23647.002400000001</v>
      </c>
      <c r="N157" s="32" t="e">
        <f>#REF!+N125+N94+N57</f>
        <v>#REF!</v>
      </c>
      <c r="O157" s="32">
        <f>N156+O125+O94+O57</f>
        <v>11.53</v>
      </c>
      <c r="P157" s="129">
        <f t="shared" ref="P157:X157" si="478">P156+P125+P94+P57</f>
        <v>0</v>
      </c>
      <c r="Q157" s="129">
        <f t="shared" si="478"/>
        <v>11.53</v>
      </c>
      <c r="R157" s="129">
        <f t="shared" si="478"/>
        <v>0</v>
      </c>
      <c r="S157" s="129">
        <f t="shared" si="478"/>
        <v>0</v>
      </c>
      <c r="T157" s="32">
        <f t="shared" si="478"/>
        <v>0</v>
      </c>
      <c r="U157" s="32">
        <f t="shared" si="478"/>
        <v>0</v>
      </c>
      <c r="V157" s="32">
        <f t="shared" si="478"/>
        <v>0</v>
      </c>
      <c r="W157" s="32">
        <f t="shared" si="478"/>
        <v>0</v>
      </c>
      <c r="X157" s="32">
        <f t="shared" si="478"/>
        <v>0</v>
      </c>
    </row>
    <row r="158" spans="1:24" ht="9" customHeight="1" x14ac:dyDescent="0.25">
      <c r="A158" s="285" t="s">
        <v>141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</row>
    <row r="159" spans="1:24" ht="23.25" customHeight="1" x14ac:dyDescent="0.25">
      <c r="A159" s="286" t="s">
        <v>219</v>
      </c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</row>
    <row r="160" spans="1:24" hidden="1" x14ac:dyDescent="0.25">
      <c r="A160" s="7"/>
    </row>
    <row r="161" spans="1:22" ht="15" customHeight="1" x14ac:dyDescent="0.25">
      <c r="A161" s="286" t="s">
        <v>220</v>
      </c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</row>
    <row r="162" spans="1:22" hidden="1" x14ac:dyDescent="0.25">
      <c r="A162" s="7"/>
    </row>
    <row r="163" spans="1:22" ht="21" customHeight="1" x14ac:dyDescent="0.25">
      <c r="A163" s="286" t="s">
        <v>221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</row>
    <row r="165" spans="1:22" ht="15.75" x14ac:dyDescent="0.25">
      <c r="A165" s="81"/>
      <c r="B165" s="22"/>
      <c r="C165" s="22"/>
      <c r="D165" s="22"/>
      <c r="E165" s="22"/>
      <c r="F165" s="22"/>
      <c r="G165" s="22"/>
    </row>
    <row r="166" spans="1:22" x14ac:dyDescent="0.25">
      <c r="A166" s="22"/>
      <c r="B166" s="22"/>
      <c r="C166" s="22"/>
      <c r="D166" s="22"/>
      <c r="E166" s="22"/>
      <c r="F166" s="22"/>
      <c r="G166" s="22"/>
    </row>
    <row r="167" spans="1:22" ht="25.5" customHeight="1" x14ac:dyDescent="0.25">
      <c r="A167" s="279" t="s">
        <v>408</v>
      </c>
      <c r="B167" s="279"/>
      <c r="C167" s="279"/>
      <c r="D167" s="279"/>
      <c r="E167" s="279"/>
      <c r="F167" s="83"/>
      <c r="I167" s="385"/>
      <c r="J167" s="385"/>
      <c r="K167" s="385"/>
      <c r="L167" s="385"/>
      <c r="Q167" s="279" t="s">
        <v>410</v>
      </c>
      <c r="R167" s="279"/>
      <c r="S167" s="279"/>
      <c r="T167" s="279"/>
      <c r="U167" s="279"/>
      <c r="V167" s="279"/>
    </row>
    <row r="168" spans="1:22" ht="20.25" customHeight="1" x14ac:dyDescent="0.25">
      <c r="A168" s="281" t="s">
        <v>5</v>
      </c>
      <c r="B168" s="281"/>
      <c r="C168" s="281"/>
      <c r="D168" s="281"/>
      <c r="E168" s="281"/>
      <c r="I168" s="278" t="s">
        <v>142</v>
      </c>
      <c r="J168" s="278"/>
      <c r="K168" s="278"/>
      <c r="L168" s="278"/>
      <c r="Q168" s="278" t="s">
        <v>143</v>
      </c>
      <c r="R168" s="278"/>
      <c r="S168" s="278"/>
      <c r="T168" s="278"/>
      <c r="U168" s="278"/>
      <c r="V168" s="278"/>
    </row>
    <row r="169" spans="1:22" ht="19.5" customHeight="1" x14ac:dyDescent="0.25">
      <c r="A169" s="70"/>
      <c r="B169" s="70"/>
      <c r="C169" s="70"/>
      <c r="D169" s="70"/>
      <c r="I169" s="70"/>
      <c r="J169" s="70"/>
      <c r="K169" s="70"/>
      <c r="L169" s="70"/>
      <c r="Q169" s="237"/>
      <c r="R169" s="237"/>
      <c r="S169" s="237"/>
      <c r="T169" s="70"/>
      <c r="U169" s="70"/>
      <c r="V169" s="70"/>
    </row>
    <row r="170" spans="1:22" ht="31.5" customHeight="1" x14ac:dyDescent="0.25">
      <c r="A170" s="378" t="s">
        <v>409</v>
      </c>
      <c r="B170" s="378"/>
      <c r="C170" s="378"/>
      <c r="D170" s="378"/>
      <c r="E170" s="378"/>
      <c r="F170" s="83"/>
      <c r="I170" s="385"/>
      <c r="J170" s="385"/>
      <c r="K170" s="385"/>
      <c r="L170" s="385"/>
      <c r="Q170" s="279" t="s">
        <v>411</v>
      </c>
      <c r="R170" s="279"/>
      <c r="S170" s="279"/>
      <c r="T170" s="279"/>
      <c r="U170" s="279"/>
      <c r="V170" s="279"/>
    </row>
    <row r="171" spans="1:22" ht="21.75" customHeight="1" x14ac:dyDescent="0.25">
      <c r="A171" s="2"/>
      <c r="B171" s="2"/>
      <c r="I171" s="278" t="s">
        <v>142</v>
      </c>
      <c r="J171" s="278"/>
      <c r="K171" s="278"/>
      <c r="L171" s="278"/>
      <c r="Q171" s="278" t="s">
        <v>143</v>
      </c>
      <c r="R171" s="278"/>
      <c r="S171" s="278"/>
      <c r="T171" s="278"/>
      <c r="U171" s="278"/>
      <c r="V171" s="278"/>
    </row>
    <row r="172" spans="1:22" ht="26.25" customHeight="1" x14ac:dyDescent="0.25">
      <c r="A172" s="2"/>
      <c r="B172" s="2"/>
      <c r="I172" s="70"/>
      <c r="J172" s="70"/>
      <c r="K172" s="70"/>
      <c r="L172" s="70"/>
      <c r="Q172" s="237"/>
      <c r="R172" s="237"/>
      <c r="S172" s="237"/>
      <c r="T172" s="70"/>
      <c r="U172" s="70"/>
      <c r="V172" s="70"/>
    </row>
    <row r="173" spans="1:22" ht="31.5" customHeight="1" x14ac:dyDescent="0.25">
      <c r="A173" s="279" t="s">
        <v>465</v>
      </c>
      <c r="B173" s="279"/>
      <c r="C173" s="279"/>
      <c r="D173" s="279"/>
      <c r="E173" s="279"/>
      <c r="I173" s="385"/>
      <c r="J173" s="385"/>
      <c r="K173" s="385"/>
      <c r="L173" s="385"/>
      <c r="Q173" s="279" t="s">
        <v>466</v>
      </c>
      <c r="R173" s="279"/>
      <c r="S173" s="279"/>
      <c r="T173" s="279"/>
      <c r="U173" s="279"/>
      <c r="V173" s="279"/>
    </row>
    <row r="174" spans="1:22" ht="22.5" customHeight="1" x14ac:dyDescent="0.25">
      <c r="A174" s="281" t="s">
        <v>412</v>
      </c>
      <c r="B174" s="281"/>
      <c r="C174" s="281"/>
      <c r="D174" s="281"/>
      <c r="E174" s="281"/>
      <c r="I174" s="278" t="s">
        <v>142</v>
      </c>
      <c r="J174" s="278"/>
      <c r="K174" s="278"/>
      <c r="L174" s="278"/>
      <c r="Q174" s="278" t="s">
        <v>143</v>
      </c>
      <c r="R174" s="278"/>
      <c r="S174" s="278"/>
      <c r="T174" s="278"/>
      <c r="U174" s="278"/>
      <c r="V174" s="278"/>
    </row>
  </sheetData>
  <mergeCells count="162">
    <mergeCell ref="Q167:V167"/>
    <mergeCell ref="Q168:V168"/>
    <mergeCell ref="Q170:V170"/>
    <mergeCell ref="Q171:V171"/>
    <mergeCell ref="Q173:V173"/>
    <mergeCell ref="Q174:V174"/>
    <mergeCell ref="A154:C154"/>
    <mergeCell ref="A159:T159"/>
    <mergeCell ref="A158:T158"/>
    <mergeCell ref="A161:T161"/>
    <mergeCell ref="A163:T163"/>
    <mergeCell ref="I173:L173"/>
    <mergeCell ref="I170:L170"/>
    <mergeCell ref="I167:L167"/>
    <mergeCell ref="I168:L168"/>
    <mergeCell ref="I171:L171"/>
    <mergeCell ref="I174:L174"/>
    <mergeCell ref="A167:E167"/>
    <mergeCell ref="A170:E170"/>
    <mergeCell ref="A173:E173"/>
    <mergeCell ref="A174:E174"/>
    <mergeCell ref="A168:E168"/>
    <mergeCell ref="A148:C148"/>
    <mergeCell ref="B149:X149"/>
    <mergeCell ref="A151:C151"/>
    <mergeCell ref="A152:C152"/>
    <mergeCell ref="A153:C153"/>
    <mergeCell ref="B139:X139"/>
    <mergeCell ref="A141:C141"/>
    <mergeCell ref="B142:X142"/>
    <mergeCell ref="A144:C144"/>
    <mergeCell ref="B146:X146"/>
    <mergeCell ref="A133:C133"/>
    <mergeCell ref="A134:C134"/>
    <mergeCell ref="B135:X135"/>
    <mergeCell ref="B136:X136"/>
    <mergeCell ref="A138:C138"/>
    <mergeCell ref="B125:X125"/>
    <mergeCell ref="A127:C127"/>
    <mergeCell ref="B128:X128"/>
    <mergeCell ref="A130:C130"/>
    <mergeCell ref="B131:X131"/>
    <mergeCell ref="A120:C120"/>
    <mergeCell ref="A121:C121"/>
    <mergeCell ref="A122:C122"/>
    <mergeCell ref="B123:X123"/>
    <mergeCell ref="B124:X124"/>
    <mergeCell ref="B111:X111"/>
    <mergeCell ref="A113:C113"/>
    <mergeCell ref="B115:X115"/>
    <mergeCell ref="A117:C117"/>
    <mergeCell ref="B118:X118"/>
    <mergeCell ref="B104:X104"/>
    <mergeCell ref="B105:X105"/>
    <mergeCell ref="A107:C107"/>
    <mergeCell ref="B108:X108"/>
    <mergeCell ref="A110:C110"/>
    <mergeCell ref="B97:X97"/>
    <mergeCell ref="A99:C99"/>
    <mergeCell ref="B100:X100"/>
    <mergeCell ref="A102:C102"/>
    <mergeCell ref="A103:C103"/>
    <mergeCell ref="A91:C91"/>
    <mergeCell ref="B92:X92"/>
    <mergeCell ref="B93:X93"/>
    <mergeCell ref="B94:X94"/>
    <mergeCell ref="A96:C96"/>
    <mergeCell ref="B84:X84"/>
    <mergeCell ref="A86:C86"/>
    <mergeCell ref="B87:X87"/>
    <mergeCell ref="A89:C89"/>
    <mergeCell ref="A90:C90"/>
    <mergeCell ref="A77:C77"/>
    <mergeCell ref="B78:X78"/>
    <mergeCell ref="A80:C80"/>
    <mergeCell ref="B81:X81"/>
    <mergeCell ref="A83:C83"/>
    <mergeCell ref="B67:X67"/>
    <mergeCell ref="A72:C72"/>
    <mergeCell ref="A73:C73"/>
    <mergeCell ref="B74:X74"/>
    <mergeCell ref="B75:X75"/>
    <mergeCell ref="A59:C59"/>
    <mergeCell ref="B60:X60"/>
    <mergeCell ref="A62:C62"/>
    <mergeCell ref="B63:X63"/>
    <mergeCell ref="A66:C66"/>
    <mergeCell ref="A53:C53"/>
    <mergeCell ref="A54:C54"/>
    <mergeCell ref="B55:X55"/>
    <mergeCell ref="B56:X56"/>
    <mergeCell ref="B57:X57"/>
    <mergeCell ref="A49:C49"/>
    <mergeCell ref="B50:X50"/>
    <mergeCell ref="A52:C52"/>
    <mergeCell ref="B26:X26"/>
    <mergeCell ref="A28:C28"/>
    <mergeCell ref="B29:X29"/>
    <mergeCell ref="U19:U22"/>
    <mergeCell ref="V19:V22"/>
    <mergeCell ref="W19:W22"/>
    <mergeCell ref="X19:X22"/>
    <mergeCell ref="D20:D22"/>
    <mergeCell ref="E20:J20"/>
    <mergeCell ref="N20:N22"/>
    <mergeCell ref="O20:O22"/>
    <mergeCell ref="P20:P22"/>
    <mergeCell ref="Q20:Q22"/>
    <mergeCell ref="R20:R22"/>
    <mergeCell ref="S20:S22"/>
    <mergeCell ref="E21:E22"/>
    <mergeCell ref="F21:F22"/>
    <mergeCell ref="G21:G22"/>
    <mergeCell ref="H21:H22"/>
    <mergeCell ref="B37:X37"/>
    <mergeCell ref="A39:C39"/>
    <mergeCell ref="M6:X6"/>
    <mergeCell ref="M7:X7"/>
    <mergeCell ref="M8:X8"/>
    <mergeCell ref="M9:X9"/>
    <mergeCell ref="M10:X10"/>
    <mergeCell ref="M11:X11"/>
    <mergeCell ref="L19:L22"/>
    <mergeCell ref="M19:M22"/>
    <mergeCell ref="N19:O19"/>
    <mergeCell ref="A11:E11"/>
    <mergeCell ref="O46:X46"/>
    <mergeCell ref="B47:X47"/>
    <mergeCell ref="B24:X24"/>
    <mergeCell ref="B25:X25"/>
    <mergeCell ref="A17:X17"/>
    <mergeCell ref="A16:X16"/>
    <mergeCell ref="A14:X14"/>
    <mergeCell ref="A13:X13"/>
    <mergeCell ref="B40:X40"/>
    <mergeCell ref="A42:C42"/>
    <mergeCell ref="B43:X43"/>
    <mergeCell ref="A45:C45"/>
    <mergeCell ref="A9:F9"/>
    <mergeCell ref="J1:N1"/>
    <mergeCell ref="I2:N2"/>
    <mergeCell ref="I3:N3"/>
    <mergeCell ref="A31:C31"/>
    <mergeCell ref="B32:X32"/>
    <mergeCell ref="A34:C34"/>
    <mergeCell ref="A35:C35"/>
    <mergeCell ref="B36:X36"/>
    <mergeCell ref="P19:S19"/>
    <mergeCell ref="T19:T22"/>
    <mergeCell ref="A19:A22"/>
    <mergeCell ref="B19:B22"/>
    <mergeCell ref="C19:C22"/>
    <mergeCell ref="D19:J19"/>
    <mergeCell ref="K19:K22"/>
    <mergeCell ref="I21:J21"/>
    <mergeCell ref="O1:T1"/>
    <mergeCell ref="O2:T2"/>
    <mergeCell ref="O3:T3"/>
    <mergeCell ref="A6:E6"/>
    <mergeCell ref="A7:G7"/>
    <mergeCell ref="A8:E8"/>
    <mergeCell ref="A10:H10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rowBreaks count="2" manualBreakCount="2">
    <brk id="35" max="23" man="1"/>
    <brk id="11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topLeftCell="A154" zoomScaleNormal="100" workbookViewId="0">
      <selection activeCell="L167" sqref="L167"/>
    </sheetView>
  </sheetViews>
  <sheetFormatPr defaultRowHeight="15" x14ac:dyDescent="0.25"/>
  <cols>
    <col min="1" max="1" width="5.28515625" customWidth="1"/>
    <col min="2" max="2" width="36.85546875" customWidth="1"/>
    <col min="3" max="3" width="3.5703125" customWidth="1"/>
    <col min="4" max="4" width="26.28515625" customWidth="1"/>
    <col min="5" max="5" width="2.85546875" customWidth="1"/>
    <col min="6" max="6" width="11.5703125" customWidth="1"/>
    <col min="7" max="7" width="13.5703125" customWidth="1"/>
    <col min="8" max="8" width="11.85546875" customWidth="1"/>
    <col min="9" max="9" width="9.140625" customWidth="1"/>
    <col min="10" max="10" width="15.28515625" customWidth="1"/>
    <col min="11" max="11" width="12" customWidth="1"/>
  </cols>
  <sheetData>
    <row r="1" spans="1:11" ht="15.75" customHeight="1" x14ac:dyDescent="0.25">
      <c r="D1" s="457" t="s">
        <v>198</v>
      </c>
      <c r="E1" s="457"/>
      <c r="F1" s="457"/>
      <c r="G1" s="457"/>
      <c r="H1" s="457"/>
    </row>
    <row r="2" spans="1:11" ht="79.5" customHeight="1" x14ac:dyDescent="0.25">
      <c r="A2" s="12"/>
      <c r="B2" s="12"/>
      <c r="C2" s="12"/>
      <c r="D2" s="285" t="s">
        <v>1</v>
      </c>
      <c r="E2" s="285"/>
      <c r="F2" s="285"/>
      <c r="G2" s="285"/>
      <c r="H2" s="285"/>
      <c r="I2" s="2"/>
      <c r="J2" s="2"/>
      <c r="K2" s="2"/>
    </row>
    <row r="3" spans="1:11" ht="18.75" customHeight="1" x14ac:dyDescent="0.25">
      <c r="A3" s="53"/>
      <c r="D3" s="285" t="s">
        <v>2</v>
      </c>
      <c r="E3" s="285"/>
      <c r="F3" s="285"/>
      <c r="G3" s="285"/>
      <c r="H3" s="285"/>
      <c r="I3" s="285"/>
      <c r="J3" s="285"/>
      <c r="K3" s="285"/>
    </row>
    <row r="4" spans="1:11" ht="9.75" customHeight="1" x14ac:dyDescent="0.25">
      <c r="A4" s="53"/>
    </row>
    <row r="5" spans="1:11" ht="13.5" customHeight="1" x14ac:dyDescent="0.25">
      <c r="A5" s="53"/>
    </row>
    <row r="6" spans="1:11" ht="18.75" x14ac:dyDescent="0.25">
      <c r="A6" s="458" t="s">
        <v>222</v>
      </c>
      <c r="B6" s="458"/>
      <c r="C6" s="458"/>
      <c r="D6" s="458"/>
      <c r="E6" s="458"/>
      <c r="F6" s="458"/>
      <c r="G6" s="458"/>
      <c r="H6" s="458"/>
    </row>
    <row r="7" spans="1:11" ht="18.75" x14ac:dyDescent="0.25">
      <c r="A7" s="452" t="s">
        <v>223</v>
      </c>
      <c r="B7" s="452"/>
      <c r="C7" s="452"/>
      <c r="D7" s="452"/>
      <c r="E7" s="452"/>
      <c r="F7" s="452"/>
      <c r="G7" s="452"/>
      <c r="H7" s="452"/>
    </row>
    <row r="8" spans="1:11" ht="13.5" customHeight="1" x14ac:dyDescent="0.25">
      <c r="A8" s="453" t="s">
        <v>428</v>
      </c>
      <c r="B8" s="453"/>
      <c r="C8" s="453"/>
      <c r="D8" s="453"/>
      <c r="E8" s="453"/>
      <c r="F8" s="453"/>
      <c r="G8" s="453"/>
      <c r="H8" s="453"/>
    </row>
    <row r="9" spans="1:11" ht="15.75" x14ac:dyDescent="0.25">
      <c r="A9" s="454" t="s">
        <v>9</v>
      </c>
      <c r="B9" s="455"/>
      <c r="C9" s="455"/>
      <c r="D9" s="455"/>
      <c r="E9" s="455"/>
      <c r="F9" s="455"/>
      <c r="G9" s="455"/>
      <c r="H9" s="455"/>
    </row>
    <row r="10" spans="1:11" ht="30" customHeight="1" thickBot="1" x14ac:dyDescent="0.3">
      <c r="A10" s="456" t="s">
        <v>452</v>
      </c>
      <c r="B10" s="456"/>
      <c r="C10" s="456"/>
      <c r="D10" s="456"/>
      <c r="E10" s="456"/>
      <c r="F10" s="456"/>
      <c r="G10" s="456"/>
      <c r="H10" s="456"/>
    </row>
    <row r="11" spans="1:11" ht="21" customHeight="1" thickBot="1" x14ac:dyDescent="0.3">
      <c r="A11" s="399" t="s">
        <v>10</v>
      </c>
      <c r="B11" s="401" t="s">
        <v>224</v>
      </c>
      <c r="C11" s="402"/>
      <c r="D11" s="403"/>
      <c r="E11" s="401" t="s">
        <v>225</v>
      </c>
      <c r="F11" s="403"/>
      <c r="G11" s="387" t="s">
        <v>226</v>
      </c>
      <c r="H11" s="388"/>
    </row>
    <row r="12" spans="1:11" ht="50.25" customHeight="1" thickBot="1" x14ac:dyDescent="0.3">
      <c r="A12" s="400"/>
      <c r="B12" s="404"/>
      <c r="C12" s="405"/>
      <c r="D12" s="406"/>
      <c r="E12" s="404"/>
      <c r="F12" s="406"/>
      <c r="G12" s="54" t="s">
        <v>227</v>
      </c>
      <c r="H12" s="54" t="s">
        <v>228</v>
      </c>
    </row>
    <row r="13" spans="1:11" ht="16.5" thickBot="1" x14ac:dyDescent="0.3">
      <c r="A13" s="389" t="s">
        <v>229</v>
      </c>
      <c r="B13" s="390"/>
      <c r="C13" s="390"/>
      <c r="D13" s="390"/>
      <c r="E13" s="390"/>
      <c r="F13" s="390"/>
      <c r="G13" s="390"/>
      <c r="H13" s="391"/>
    </row>
    <row r="14" spans="1:11" ht="16.5" thickBot="1" x14ac:dyDescent="0.3">
      <c r="A14" s="55">
        <v>1</v>
      </c>
      <c r="B14" s="392" t="s">
        <v>230</v>
      </c>
      <c r="C14" s="393"/>
      <c r="D14" s="393"/>
      <c r="E14" s="393"/>
      <c r="F14" s="393"/>
      <c r="G14" s="394"/>
      <c r="H14" s="395"/>
    </row>
    <row r="15" spans="1:11" ht="21.75" customHeight="1" thickBot="1" x14ac:dyDescent="0.3">
      <c r="A15" s="55" t="s">
        <v>38</v>
      </c>
      <c r="B15" s="396" t="s">
        <v>231</v>
      </c>
      <c r="C15" s="397"/>
      <c r="D15" s="398"/>
      <c r="E15" s="91"/>
      <c r="F15" s="58" t="s">
        <v>232</v>
      </c>
      <c r="G15" s="269">
        <f>G16+G17+G18+G19+G20</f>
        <v>20</v>
      </c>
      <c r="H15" s="111">
        <v>0</v>
      </c>
    </row>
    <row r="16" spans="1:11" ht="23.25" customHeight="1" thickBot="1" x14ac:dyDescent="0.3">
      <c r="A16" s="56"/>
      <c r="B16" s="396" t="s">
        <v>415</v>
      </c>
      <c r="C16" s="397"/>
      <c r="D16" s="398"/>
      <c r="E16" s="91"/>
      <c r="F16" s="58" t="s">
        <v>232</v>
      </c>
      <c r="G16" s="61">
        <v>10</v>
      </c>
      <c r="H16" s="111">
        <v>0</v>
      </c>
    </row>
    <row r="17" spans="1:18" ht="23.25" customHeight="1" thickBot="1" x14ac:dyDescent="0.3">
      <c r="A17" s="56"/>
      <c r="B17" s="396" t="s">
        <v>234</v>
      </c>
      <c r="C17" s="397"/>
      <c r="D17" s="398"/>
      <c r="E17" s="91"/>
      <c r="F17" s="58" t="s">
        <v>232</v>
      </c>
      <c r="G17" s="61">
        <v>8</v>
      </c>
      <c r="H17" s="111">
        <v>0</v>
      </c>
    </row>
    <row r="18" spans="1:18" ht="23.25" customHeight="1" thickBot="1" x14ac:dyDescent="0.3">
      <c r="A18" s="56"/>
      <c r="B18" s="396" t="s">
        <v>235</v>
      </c>
      <c r="C18" s="397"/>
      <c r="D18" s="398"/>
      <c r="E18" s="91"/>
      <c r="F18" s="58" t="s">
        <v>232</v>
      </c>
      <c r="G18" s="61">
        <v>1</v>
      </c>
      <c r="H18" s="111">
        <v>0</v>
      </c>
    </row>
    <row r="19" spans="1:18" ht="23.25" customHeight="1" thickBot="1" x14ac:dyDescent="0.3">
      <c r="A19" s="56"/>
      <c r="B19" s="396" t="s">
        <v>236</v>
      </c>
      <c r="C19" s="397"/>
      <c r="D19" s="398"/>
      <c r="E19" s="91"/>
      <c r="F19" s="58" t="s">
        <v>232</v>
      </c>
      <c r="G19" s="61">
        <v>0</v>
      </c>
      <c r="H19" s="111">
        <v>0</v>
      </c>
    </row>
    <row r="20" spans="1:18" ht="24.75" customHeight="1" thickBot="1" x14ac:dyDescent="0.3">
      <c r="A20" s="56"/>
      <c r="B20" s="396" t="s">
        <v>237</v>
      </c>
      <c r="C20" s="397"/>
      <c r="D20" s="398"/>
      <c r="E20" s="91"/>
      <c r="F20" s="58" t="s">
        <v>232</v>
      </c>
      <c r="G20" s="270">
        <v>1</v>
      </c>
      <c r="H20" s="112">
        <v>0</v>
      </c>
    </row>
    <row r="21" spans="1:18" ht="20.25" customHeight="1" thickBot="1" x14ac:dyDescent="0.3">
      <c r="A21" s="55" t="s">
        <v>51</v>
      </c>
      <c r="B21" s="407" t="s">
        <v>238</v>
      </c>
      <c r="C21" s="408"/>
      <c r="D21" s="413"/>
      <c r="E21" s="74"/>
      <c r="F21" s="58" t="s">
        <v>239</v>
      </c>
      <c r="G21" s="60">
        <f>G22+G23+G24+G25+G26</f>
        <v>141.577</v>
      </c>
      <c r="H21" s="75" t="s">
        <v>42</v>
      </c>
    </row>
    <row r="22" spans="1:18" ht="16.5" customHeight="1" thickBot="1" x14ac:dyDescent="0.3">
      <c r="A22" s="56"/>
      <c r="B22" s="396" t="s">
        <v>233</v>
      </c>
      <c r="C22" s="397"/>
      <c r="D22" s="398"/>
      <c r="E22" s="91"/>
      <c r="F22" s="58" t="s">
        <v>239</v>
      </c>
      <c r="G22" s="61">
        <f>13.315-G26</f>
        <v>12.615</v>
      </c>
      <c r="H22" s="75" t="s">
        <v>42</v>
      </c>
    </row>
    <row r="23" spans="1:18" ht="16.5" customHeight="1" thickBot="1" x14ac:dyDescent="0.3">
      <c r="A23" s="56"/>
      <c r="B23" s="396" t="s">
        <v>234</v>
      </c>
      <c r="C23" s="397"/>
      <c r="D23" s="398"/>
      <c r="E23" s="91"/>
      <c r="F23" s="58" t="s">
        <v>239</v>
      </c>
      <c r="G23" s="61">
        <v>86.762</v>
      </c>
      <c r="H23" s="75" t="s">
        <v>42</v>
      </c>
    </row>
    <row r="24" spans="1:18" ht="16.5" customHeight="1" thickBot="1" x14ac:dyDescent="0.3">
      <c r="A24" s="56"/>
      <c r="B24" s="396" t="s">
        <v>235</v>
      </c>
      <c r="C24" s="397"/>
      <c r="D24" s="398"/>
      <c r="E24" s="91"/>
      <c r="F24" s="58" t="s">
        <v>239</v>
      </c>
      <c r="G24" s="61">
        <v>41.5</v>
      </c>
      <c r="H24" s="75" t="s">
        <v>42</v>
      </c>
    </row>
    <row r="25" spans="1:18" ht="16.5" customHeight="1" thickBot="1" x14ac:dyDescent="0.3">
      <c r="A25" s="56"/>
      <c r="B25" s="396" t="s">
        <v>236</v>
      </c>
      <c r="C25" s="397"/>
      <c r="D25" s="398"/>
      <c r="E25" s="91"/>
      <c r="F25" s="58" t="s">
        <v>239</v>
      </c>
      <c r="G25" s="61">
        <v>0</v>
      </c>
      <c r="H25" s="75" t="s">
        <v>42</v>
      </c>
    </row>
    <row r="26" spans="1:18" ht="16.5" customHeight="1" thickBot="1" x14ac:dyDescent="0.3">
      <c r="A26" s="56"/>
      <c r="B26" s="396" t="s">
        <v>237</v>
      </c>
      <c r="C26" s="397"/>
      <c r="D26" s="398"/>
      <c r="E26" s="91"/>
      <c r="F26" s="58" t="s">
        <v>239</v>
      </c>
      <c r="G26" s="61">
        <v>0.7</v>
      </c>
      <c r="H26" s="75" t="s">
        <v>42</v>
      </c>
    </row>
    <row r="27" spans="1:18" ht="16.5" customHeight="1" thickBot="1" x14ac:dyDescent="0.3">
      <c r="A27" s="55" t="s">
        <v>240</v>
      </c>
      <c r="B27" s="407" t="s">
        <v>241</v>
      </c>
      <c r="C27" s="408"/>
      <c r="D27" s="408"/>
      <c r="E27" s="408"/>
      <c r="F27" s="408"/>
      <c r="G27" s="409"/>
      <c r="H27" s="410"/>
    </row>
    <row r="28" spans="1:18" ht="17.25" customHeight="1" thickBot="1" x14ac:dyDescent="0.3">
      <c r="A28" s="56"/>
      <c r="B28" s="396" t="s">
        <v>242</v>
      </c>
      <c r="C28" s="397"/>
      <c r="D28" s="398"/>
      <c r="E28" s="91"/>
      <c r="F28" s="58" t="s">
        <v>239</v>
      </c>
      <c r="G28" s="254">
        <v>2.69</v>
      </c>
      <c r="H28" s="75" t="s">
        <v>42</v>
      </c>
    </row>
    <row r="29" spans="1:18" ht="17.25" customHeight="1" thickBot="1" x14ac:dyDescent="0.3">
      <c r="A29" s="56"/>
      <c r="B29" s="396" t="s">
        <v>243</v>
      </c>
      <c r="C29" s="397"/>
      <c r="D29" s="398"/>
      <c r="E29" s="91"/>
      <c r="F29" s="58" t="s">
        <v>239</v>
      </c>
      <c r="G29" s="254">
        <v>50.191000000000003</v>
      </c>
      <c r="H29" s="75" t="s">
        <v>42</v>
      </c>
    </row>
    <row r="30" spans="1:18" ht="17.25" customHeight="1" thickBot="1" x14ac:dyDescent="0.3">
      <c r="A30" s="55" t="s">
        <v>244</v>
      </c>
      <c r="B30" s="396" t="s">
        <v>245</v>
      </c>
      <c r="C30" s="397"/>
      <c r="D30" s="398"/>
      <c r="E30" s="91"/>
      <c r="F30" s="58" t="s">
        <v>246</v>
      </c>
      <c r="G30" s="259">
        <v>81124.047999999995</v>
      </c>
      <c r="H30" s="75" t="s">
        <v>42</v>
      </c>
      <c r="R30" t="s">
        <v>400</v>
      </c>
    </row>
    <row r="31" spans="1:18" ht="18" customHeight="1" thickBot="1" x14ac:dyDescent="0.3">
      <c r="A31" s="55">
        <v>2</v>
      </c>
      <c r="B31" s="392" t="s">
        <v>247</v>
      </c>
      <c r="C31" s="393"/>
      <c r="D31" s="393"/>
      <c r="E31" s="393"/>
      <c r="F31" s="393"/>
      <c r="G31" s="411"/>
      <c r="H31" s="412"/>
    </row>
    <row r="32" spans="1:18" ht="17.25" customHeight="1" thickBot="1" x14ac:dyDescent="0.3">
      <c r="A32" s="55" t="s">
        <v>69</v>
      </c>
      <c r="B32" s="407" t="s">
        <v>248</v>
      </c>
      <c r="C32" s="408"/>
      <c r="D32" s="413"/>
      <c r="E32" s="74"/>
      <c r="F32" s="58" t="s">
        <v>232</v>
      </c>
      <c r="G32" s="260">
        <f>G33</f>
        <v>74</v>
      </c>
      <c r="H32" s="261">
        <f>H33</f>
        <v>53</v>
      </c>
    </row>
    <row r="33" spans="1:8" ht="21.75" customHeight="1" thickBot="1" x14ac:dyDescent="0.3">
      <c r="A33" s="55" t="s">
        <v>70</v>
      </c>
      <c r="B33" s="407" t="s">
        <v>249</v>
      </c>
      <c r="C33" s="408"/>
      <c r="D33" s="413"/>
      <c r="E33" s="74"/>
      <c r="F33" s="58" t="s">
        <v>232</v>
      </c>
      <c r="G33" s="262">
        <f>G34+G35+G36+G37</f>
        <v>74</v>
      </c>
      <c r="H33" s="263">
        <f>H34+H35+H36+H37</f>
        <v>53</v>
      </c>
    </row>
    <row r="34" spans="1:8" ht="21" customHeight="1" thickBot="1" x14ac:dyDescent="0.3">
      <c r="A34" s="56"/>
      <c r="B34" s="396" t="s">
        <v>250</v>
      </c>
      <c r="C34" s="397"/>
      <c r="D34" s="398"/>
      <c r="E34" s="91"/>
      <c r="F34" s="58" t="s">
        <v>232</v>
      </c>
      <c r="G34" s="61">
        <v>22</v>
      </c>
      <c r="H34" s="264">
        <v>16</v>
      </c>
    </row>
    <row r="35" spans="1:8" ht="21" customHeight="1" thickBot="1" x14ac:dyDescent="0.3">
      <c r="A35" s="56"/>
      <c r="B35" s="396" t="s">
        <v>251</v>
      </c>
      <c r="C35" s="397"/>
      <c r="D35" s="398"/>
      <c r="E35" s="91"/>
      <c r="F35" s="58" t="s">
        <v>232</v>
      </c>
      <c r="G35" s="61">
        <v>46</v>
      </c>
      <c r="H35" s="264">
        <v>31</v>
      </c>
    </row>
    <row r="36" spans="1:8" ht="21" customHeight="1" thickBot="1" x14ac:dyDescent="0.3">
      <c r="A36" s="56"/>
      <c r="B36" s="396" t="s">
        <v>252</v>
      </c>
      <c r="C36" s="397"/>
      <c r="D36" s="398"/>
      <c r="E36" s="91"/>
      <c r="F36" s="58" t="s">
        <v>232</v>
      </c>
      <c r="G36" s="61">
        <v>6</v>
      </c>
      <c r="H36" s="264">
        <v>6</v>
      </c>
    </row>
    <row r="37" spans="1:8" ht="21" customHeight="1" thickBot="1" x14ac:dyDescent="0.3">
      <c r="A37" s="56"/>
      <c r="B37" s="396" t="s">
        <v>253</v>
      </c>
      <c r="C37" s="397"/>
      <c r="D37" s="398"/>
      <c r="E37" s="91"/>
      <c r="F37" s="58" t="s">
        <v>232</v>
      </c>
      <c r="G37" s="61">
        <v>0</v>
      </c>
      <c r="H37" s="264">
        <v>0</v>
      </c>
    </row>
    <row r="38" spans="1:8" ht="21" customHeight="1" thickBot="1" x14ac:dyDescent="0.3">
      <c r="A38" s="55" t="s">
        <v>72</v>
      </c>
      <c r="B38" s="407" t="s">
        <v>254</v>
      </c>
      <c r="C38" s="408"/>
      <c r="D38" s="413"/>
      <c r="E38" s="74"/>
      <c r="F38" s="58" t="s">
        <v>232</v>
      </c>
      <c r="G38" s="265">
        <f>SUM(G39:G42)</f>
        <v>74</v>
      </c>
      <c r="H38" s="266">
        <f>SUM(H39:H42)</f>
        <v>53</v>
      </c>
    </row>
    <row r="39" spans="1:8" ht="21" customHeight="1" thickBot="1" x14ac:dyDescent="0.3">
      <c r="A39" s="56"/>
      <c r="B39" s="396" t="s">
        <v>255</v>
      </c>
      <c r="C39" s="397"/>
      <c r="D39" s="398"/>
      <c r="E39" s="91"/>
      <c r="F39" s="58" t="s">
        <v>232</v>
      </c>
      <c r="G39" s="61">
        <v>74</v>
      </c>
      <c r="H39" s="264">
        <v>53</v>
      </c>
    </row>
    <row r="40" spans="1:8" ht="18.75" customHeight="1" thickBot="1" x14ac:dyDescent="0.3">
      <c r="A40" s="56"/>
      <c r="B40" s="396" t="s">
        <v>256</v>
      </c>
      <c r="C40" s="397"/>
      <c r="D40" s="398"/>
      <c r="E40" s="91"/>
      <c r="F40" s="58" t="s">
        <v>232</v>
      </c>
      <c r="G40" s="267">
        <v>0</v>
      </c>
      <c r="H40" s="267">
        <v>0</v>
      </c>
    </row>
    <row r="41" spans="1:8" ht="12.75" customHeight="1" thickBot="1" x14ac:dyDescent="0.3">
      <c r="A41" s="56"/>
      <c r="B41" s="396" t="s">
        <v>257</v>
      </c>
      <c r="C41" s="397"/>
      <c r="D41" s="398"/>
      <c r="E41" s="91"/>
      <c r="F41" s="58" t="s">
        <v>232</v>
      </c>
      <c r="G41" s="267">
        <v>0</v>
      </c>
      <c r="H41" s="267">
        <v>0</v>
      </c>
    </row>
    <row r="42" spans="1:8" ht="18" customHeight="1" thickBot="1" x14ac:dyDescent="0.3">
      <c r="A42" s="55" t="s">
        <v>80</v>
      </c>
      <c r="B42" s="407" t="s">
        <v>258</v>
      </c>
      <c r="C42" s="408"/>
      <c r="D42" s="408"/>
      <c r="E42" s="414"/>
      <c r="F42" s="414"/>
      <c r="G42" s="415"/>
      <c r="H42" s="416"/>
    </row>
    <row r="43" spans="1:8" ht="20.25" customHeight="1" thickBot="1" x14ac:dyDescent="0.3">
      <c r="A43" s="56"/>
      <c r="B43" s="396" t="s">
        <v>242</v>
      </c>
      <c r="C43" s="397"/>
      <c r="D43" s="397"/>
      <c r="E43" s="105"/>
      <c r="F43" s="102" t="s">
        <v>259</v>
      </c>
      <c r="G43" s="247">
        <v>30</v>
      </c>
      <c r="H43" s="257">
        <v>0</v>
      </c>
    </row>
    <row r="44" spans="1:8" ht="20.25" customHeight="1" thickBot="1" x14ac:dyDescent="0.3">
      <c r="A44" s="56"/>
      <c r="B44" s="396" t="s">
        <v>243</v>
      </c>
      <c r="C44" s="397"/>
      <c r="D44" s="398"/>
      <c r="E44" s="110"/>
      <c r="F44" s="109" t="s">
        <v>259</v>
      </c>
      <c r="G44" s="247">
        <v>80</v>
      </c>
      <c r="H44" s="257">
        <v>0</v>
      </c>
    </row>
    <row r="45" spans="1:8" ht="18" customHeight="1" thickBot="1" x14ac:dyDescent="0.3">
      <c r="A45" s="149" t="s">
        <v>260</v>
      </c>
      <c r="B45" s="419" t="s">
        <v>261</v>
      </c>
      <c r="C45" s="420"/>
      <c r="D45" s="420"/>
      <c r="E45" s="110"/>
      <c r="F45" s="154" t="s">
        <v>232</v>
      </c>
      <c r="G45" s="268">
        <v>3</v>
      </c>
      <c r="H45" s="257">
        <v>0</v>
      </c>
    </row>
    <row r="46" spans="1:8" ht="17.25" customHeight="1" thickBot="1" x14ac:dyDescent="0.3">
      <c r="A46" s="150">
        <v>3</v>
      </c>
      <c r="B46" s="421" t="s">
        <v>262</v>
      </c>
      <c r="C46" s="422"/>
      <c r="D46" s="422"/>
      <c r="E46" s="422"/>
      <c r="F46" s="422"/>
      <c r="G46" s="422"/>
      <c r="H46" s="423"/>
    </row>
    <row r="47" spans="1:8" ht="24.75" customHeight="1" thickBot="1" x14ac:dyDescent="0.3">
      <c r="A47" s="150" t="s">
        <v>95</v>
      </c>
      <c r="B47" s="424" t="s">
        <v>263</v>
      </c>
      <c r="C47" s="425"/>
      <c r="D47" s="426"/>
      <c r="E47" s="151"/>
      <c r="F47" s="146" t="s">
        <v>232</v>
      </c>
      <c r="G47" s="212">
        <f>G48+G49</f>
        <v>26</v>
      </c>
      <c r="H47" s="213">
        <f>H48+H49</f>
        <v>11</v>
      </c>
    </row>
    <row r="48" spans="1:8" ht="15.75" customHeight="1" thickBot="1" x14ac:dyDescent="0.3">
      <c r="A48" s="56"/>
      <c r="B48" s="427" t="s">
        <v>264</v>
      </c>
      <c r="C48" s="428"/>
      <c r="D48" s="429"/>
      <c r="E48" s="91"/>
      <c r="F48" s="58" t="s">
        <v>232</v>
      </c>
      <c r="G48" s="252">
        <v>14</v>
      </c>
      <c r="H48" s="253">
        <v>8</v>
      </c>
    </row>
    <row r="49" spans="1:8" ht="20.25" customHeight="1" thickBot="1" x14ac:dyDescent="0.3">
      <c r="A49" s="56"/>
      <c r="B49" s="396" t="s">
        <v>265</v>
      </c>
      <c r="C49" s="397"/>
      <c r="D49" s="398"/>
      <c r="E49" s="91"/>
      <c r="F49" s="58" t="s">
        <v>232</v>
      </c>
      <c r="G49" s="254">
        <v>12</v>
      </c>
      <c r="H49" s="255">
        <v>3</v>
      </c>
    </row>
    <row r="50" spans="1:8" ht="33" customHeight="1" thickBot="1" x14ac:dyDescent="0.3">
      <c r="A50" s="55" t="s">
        <v>104</v>
      </c>
      <c r="B50" s="396" t="s">
        <v>266</v>
      </c>
      <c r="C50" s="397"/>
      <c r="D50" s="398"/>
      <c r="E50" s="91"/>
      <c r="F50" s="58" t="s">
        <v>267</v>
      </c>
      <c r="G50" s="256">
        <v>416</v>
      </c>
      <c r="H50" s="257" t="s">
        <v>42</v>
      </c>
    </row>
    <row r="51" spans="1:8" ht="23.25" customHeight="1" thickBot="1" x14ac:dyDescent="0.3">
      <c r="A51" s="55" t="s">
        <v>268</v>
      </c>
      <c r="B51" s="396" t="s">
        <v>269</v>
      </c>
      <c r="C51" s="397"/>
      <c r="D51" s="398"/>
      <c r="E51" s="91"/>
      <c r="F51" s="58" t="s">
        <v>232</v>
      </c>
      <c r="G51" s="258">
        <v>0</v>
      </c>
      <c r="H51" s="257">
        <v>0</v>
      </c>
    </row>
    <row r="52" spans="1:8" ht="23.25" customHeight="1" thickBot="1" x14ac:dyDescent="0.3">
      <c r="A52" s="55" t="s">
        <v>270</v>
      </c>
      <c r="B52" s="396" t="s">
        <v>271</v>
      </c>
      <c r="C52" s="397"/>
      <c r="D52" s="398"/>
      <c r="E52" s="91"/>
      <c r="F52" s="58" t="s">
        <v>232</v>
      </c>
      <c r="G52" s="254">
        <v>37</v>
      </c>
      <c r="H52" s="257">
        <v>4</v>
      </c>
    </row>
    <row r="53" spans="1:8" ht="18" customHeight="1" thickBot="1" x14ac:dyDescent="0.3">
      <c r="A53" s="56"/>
      <c r="B53" s="396" t="s">
        <v>272</v>
      </c>
      <c r="C53" s="397"/>
      <c r="D53" s="398"/>
      <c r="E53" s="91"/>
      <c r="F53" s="58" t="s">
        <v>232</v>
      </c>
      <c r="G53" s="256">
        <v>27</v>
      </c>
      <c r="H53" s="257">
        <v>1</v>
      </c>
    </row>
    <row r="54" spans="1:8" ht="18.75" customHeight="1" thickBot="1" x14ac:dyDescent="0.3">
      <c r="A54" s="56"/>
      <c r="B54" s="396" t="s">
        <v>273</v>
      </c>
      <c r="C54" s="397"/>
      <c r="D54" s="398"/>
      <c r="E54" s="91"/>
      <c r="F54" s="58" t="s">
        <v>232</v>
      </c>
      <c r="G54" s="259">
        <v>10</v>
      </c>
      <c r="H54" s="106">
        <v>3</v>
      </c>
    </row>
    <row r="55" spans="1:8" ht="17.25" customHeight="1" thickBot="1" x14ac:dyDescent="0.3">
      <c r="A55" s="55">
        <v>4</v>
      </c>
      <c r="B55" s="392" t="s">
        <v>274</v>
      </c>
      <c r="C55" s="393"/>
      <c r="D55" s="393"/>
      <c r="E55" s="393"/>
      <c r="F55" s="393"/>
      <c r="G55" s="417"/>
      <c r="H55" s="418"/>
    </row>
    <row r="56" spans="1:8" ht="23.25" customHeight="1" thickBot="1" x14ac:dyDescent="0.3">
      <c r="A56" s="55" t="s">
        <v>120</v>
      </c>
      <c r="B56" s="396" t="s">
        <v>275</v>
      </c>
      <c r="C56" s="397"/>
      <c r="D56" s="398"/>
      <c r="E56" s="387" t="s">
        <v>232</v>
      </c>
      <c r="F56" s="388"/>
      <c r="G56" s="246">
        <v>0</v>
      </c>
      <c r="H56" s="246">
        <v>0</v>
      </c>
    </row>
    <row r="57" spans="1:8" ht="21.75" customHeight="1" thickBot="1" x14ac:dyDescent="0.3">
      <c r="A57" s="55" t="s">
        <v>128</v>
      </c>
      <c r="B57" s="396" t="s">
        <v>276</v>
      </c>
      <c r="C57" s="397"/>
      <c r="D57" s="398"/>
      <c r="E57" s="387" t="s">
        <v>232</v>
      </c>
      <c r="F57" s="388"/>
      <c r="G57" s="246">
        <v>10</v>
      </c>
      <c r="H57" s="246">
        <v>0</v>
      </c>
    </row>
    <row r="58" spans="1:8" ht="23.25" customHeight="1" thickBot="1" x14ac:dyDescent="0.3">
      <c r="A58" s="55" t="s">
        <v>277</v>
      </c>
      <c r="B58" s="396" t="s">
        <v>278</v>
      </c>
      <c r="C58" s="397"/>
      <c r="D58" s="398"/>
      <c r="E58" s="387" t="s">
        <v>232</v>
      </c>
      <c r="F58" s="388"/>
      <c r="G58" s="246">
        <v>3</v>
      </c>
      <c r="H58" s="246">
        <v>0</v>
      </c>
    </row>
    <row r="59" spans="1:8" ht="15.75" customHeight="1" thickBot="1" x14ac:dyDescent="0.3">
      <c r="A59" s="55" t="s">
        <v>279</v>
      </c>
      <c r="B59" s="396" t="s">
        <v>280</v>
      </c>
      <c r="C59" s="397"/>
      <c r="D59" s="398"/>
      <c r="E59" s="387" t="s">
        <v>232</v>
      </c>
      <c r="F59" s="388"/>
      <c r="G59" s="242">
        <f>G60+G61+G62+G63+G64+G65+G66</f>
        <v>125</v>
      </c>
      <c r="H59" s="242">
        <f t="shared" ref="H59" si="0">H60+H61+H62+H63+H64+H65+H66</f>
        <v>102</v>
      </c>
    </row>
    <row r="60" spans="1:8" ht="18.75" customHeight="1" thickBot="1" x14ac:dyDescent="0.3">
      <c r="A60" s="56"/>
      <c r="B60" s="396" t="s">
        <v>281</v>
      </c>
      <c r="C60" s="397"/>
      <c r="D60" s="398"/>
      <c r="E60" s="387" t="s">
        <v>232</v>
      </c>
      <c r="F60" s="388"/>
      <c r="G60" s="242">
        <v>6</v>
      </c>
      <c r="H60" s="242">
        <v>6</v>
      </c>
    </row>
    <row r="61" spans="1:8" ht="18.75" customHeight="1" thickBot="1" x14ac:dyDescent="0.3">
      <c r="A61" s="56"/>
      <c r="B61" s="396" t="s">
        <v>282</v>
      </c>
      <c r="C61" s="397"/>
      <c r="D61" s="398"/>
      <c r="E61" s="387" t="s">
        <v>232</v>
      </c>
      <c r="F61" s="388"/>
      <c r="G61" s="242">
        <v>74</v>
      </c>
      <c r="H61" s="242">
        <v>58</v>
      </c>
    </row>
    <row r="62" spans="1:8" ht="18.75" customHeight="1" thickBot="1" x14ac:dyDescent="0.3">
      <c r="A62" s="56"/>
      <c r="B62" s="396" t="s">
        <v>283</v>
      </c>
      <c r="C62" s="397"/>
      <c r="D62" s="398"/>
      <c r="E62" s="387" t="s">
        <v>232</v>
      </c>
      <c r="F62" s="388"/>
      <c r="G62" s="242">
        <v>28</v>
      </c>
      <c r="H62" s="242">
        <v>21</v>
      </c>
    </row>
    <row r="63" spans="1:8" ht="18.75" customHeight="1" thickBot="1" x14ac:dyDescent="0.3">
      <c r="A63" s="56"/>
      <c r="B63" s="396" t="s">
        <v>284</v>
      </c>
      <c r="C63" s="397"/>
      <c r="D63" s="398"/>
      <c r="E63" s="387" t="s">
        <v>232</v>
      </c>
      <c r="F63" s="388"/>
      <c r="G63" s="242">
        <v>0</v>
      </c>
      <c r="H63" s="242">
        <v>0</v>
      </c>
    </row>
    <row r="64" spans="1:8" ht="18.75" customHeight="1" thickBot="1" x14ac:dyDescent="0.3">
      <c r="A64" s="56"/>
      <c r="B64" s="396" t="s">
        <v>285</v>
      </c>
      <c r="C64" s="397"/>
      <c r="D64" s="398"/>
      <c r="E64" s="387" t="s">
        <v>232</v>
      </c>
      <c r="F64" s="388"/>
      <c r="G64" s="242">
        <v>5</v>
      </c>
      <c r="H64" s="242">
        <v>5</v>
      </c>
    </row>
    <row r="65" spans="1:8" ht="18.75" customHeight="1" thickBot="1" x14ac:dyDescent="0.3">
      <c r="A65" s="56"/>
      <c r="B65" s="396" t="s">
        <v>286</v>
      </c>
      <c r="C65" s="397"/>
      <c r="D65" s="398"/>
      <c r="E65" s="387" t="s">
        <v>232</v>
      </c>
      <c r="F65" s="388"/>
      <c r="G65" s="242">
        <v>0</v>
      </c>
      <c r="H65" s="242">
        <v>0</v>
      </c>
    </row>
    <row r="66" spans="1:8" ht="18.75" customHeight="1" thickBot="1" x14ac:dyDescent="0.3">
      <c r="A66" s="56"/>
      <c r="B66" s="396" t="s">
        <v>287</v>
      </c>
      <c r="C66" s="397"/>
      <c r="D66" s="398"/>
      <c r="E66" s="387" t="s">
        <v>232</v>
      </c>
      <c r="F66" s="388"/>
      <c r="G66" s="242">
        <v>12</v>
      </c>
      <c r="H66" s="242">
        <v>12</v>
      </c>
    </row>
    <row r="67" spans="1:8" ht="21" customHeight="1" thickBot="1" x14ac:dyDescent="0.3">
      <c r="A67" s="55" t="s">
        <v>288</v>
      </c>
      <c r="B67" s="396" t="s">
        <v>289</v>
      </c>
      <c r="C67" s="397"/>
      <c r="D67" s="398"/>
      <c r="E67" s="387" t="s">
        <v>267</v>
      </c>
      <c r="F67" s="388"/>
      <c r="G67" s="242">
        <v>2513</v>
      </c>
      <c r="H67" s="62" t="s">
        <v>42</v>
      </c>
    </row>
    <row r="68" spans="1:8" ht="16.5" customHeight="1" thickBot="1" x14ac:dyDescent="0.3">
      <c r="A68" s="55">
        <v>5</v>
      </c>
      <c r="B68" s="392" t="s">
        <v>290</v>
      </c>
      <c r="C68" s="393"/>
      <c r="D68" s="393"/>
      <c r="E68" s="393"/>
      <c r="F68" s="393"/>
      <c r="G68" s="393"/>
      <c r="H68" s="430"/>
    </row>
    <row r="69" spans="1:8" ht="22.5" customHeight="1" thickBot="1" x14ac:dyDescent="0.3">
      <c r="A69" s="55" t="s">
        <v>291</v>
      </c>
      <c r="B69" s="396" t="s">
        <v>292</v>
      </c>
      <c r="C69" s="397"/>
      <c r="D69" s="398"/>
      <c r="E69" s="387" t="s">
        <v>232</v>
      </c>
      <c r="F69" s="388"/>
      <c r="G69" s="247">
        <v>19</v>
      </c>
      <c r="H69" s="247">
        <v>0</v>
      </c>
    </row>
    <row r="70" spans="1:8" ht="21.75" customHeight="1" thickBot="1" x14ac:dyDescent="0.3">
      <c r="A70" s="55" t="s">
        <v>293</v>
      </c>
      <c r="B70" s="396" t="s">
        <v>294</v>
      </c>
      <c r="C70" s="397"/>
      <c r="D70" s="398"/>
      <c r="E70" s="387" t="s">
        <v>232</v>
      </c>
      <c r="F70" s="388"/>
      <c r="G70" s="247">
        <v>4</v>
      </c>
      <c r="H70" s="247">
        <v>2</v>
      </c>
    </row>
    <row r="71" spans="1:8" ht="22.5" customHeight="1" thickBot="1" x14ac:dyDescent="0.3">
      <c r="A71" s="55" t="s">
        <v>295</v>
      </c>
      <c r="B71" s="396" t="s">
        <v>289</v>
      </c>
      <c r="C71" s="397"/>
      <c r="D71" s="398"/>
      <c r="E71" s="387" t="s">
        <v>267</v>
      </c>
      <c r="F71" s="388"/>
      <c r="G71" s="247">
        <v>46</v>
      </c>
      <c r="H71" s="247">
        <v>0</v>
      </c>
    </row>
    <row r="72" spans="1:8" ht="20.25" customHeight="1" thickBot="1" x14ac:dyDescent="0.3">
      <c r="A72" s="55">
        <v>6</v>
      </c>
      <c r="B72" s="392" t="s">
        <v>296</v>
      </c>
      <c r="C72" s="393"/>
      <c r="D72" s="393"/>
      <c r="E72" s="393"/>
      <c r="F72" s="393"/>
      <c r="G72" s="393"/>
      <c r="H72" s="430"/>
    </row>
    <row r="73" spans="1:8" ht="18" customHeight="1" thickBot="1" x14ac:dyDescent="0.3">
      <c r="A73" s="55" t="s">
        <v>297</v>
      </c>
      <c r="B73" s="396" t="s">
        <v>298</v>
      </c>
      <c r="C73" s="397"/>
      <c r="D73" s="398"/>
      <c r="E73" s="387" t="s">
        <v>232</v>
      </c>
      <c r="F73" s="388"/>
      <c r="G73" s="246">
        <v>36</v>
      </c>
      <c r="H73" s="246">
        <v>0</v>
      </c>
    </row>
    <row r="74" spans="1:8" ht="16.5" customHeight="1" thickBot="1" x14ac:dyDescent="0.3">
      <c r="A74" s="56"/>
      <c r="B74" s="396" t="s">
        <v>299</v>
      </c>
      <c r="C74" s="397"/>
      <c r="D74" s="398"/>
      <c r="E74" s="387" t="s">
        <v>232</v>
      </c>
      <c r="F74" s="388"/>
      <c r="G74" s="246">
        <v>26</v>
      </c>
      <c r="H74" s="246">
        <v>0</v>
      </c>
    </row>
    <row r="75" spans="1:8" ht="18" customHeight="1" thickBot="1" x14ac:dyDescent="0.3">
      <c r="A75" s="56"/>
      <c r="B75" s="396" t="s">
        <v>300</v>
      </c>
      <c r="C75" s="397"/>
      <c r="D75" s="398"/>
      <c r="E75" s="387" t="s">
        <v>232</v>
      </c>
      <c r="F75" s="388"/>
      <c r="G75" s="246">
        <v>10</v>
      </c>
      <c r="H75" s="246">
        <v>0</v>
      </c>
    </row>
    <row r="76" spans="1:8" ht="30.75" customHeight="1" thickBot="1" x14ac:dyDescent="0.3">
      <c r="A76" s="55" t="s">
        <v>301</v>
      </c>
      <c r="B76" s="396" t="s">
        <v>302</v>
      </c>
      <c r="C76" s="397"/>
      <c r="D76" s="398"/>
      <c r="E76" s="387" t="s">
        <v>232</v>
      </c>
      <c r="F76" s="388"/>
      <c r="G76" s="246">
        <v>2</v>
      </c>
      <c r="H76" s="246">
        <v>0</v>
      </c>
    </row>
    <row r="77" spans="1:8" ht="24" customHeight="1" thickBot="1" x14ac:dyDescent="0.3">
      <c r="A77" s="55" t="s">
        <v>303</v>
      </c>
      <c r="B77" s="396" t="s">
        <v>304</v>
      </c>
      <c r="C77" s="397"/>
      <c r="D77" s="398"/>
      <c r="E77" s="387" t="s">
        <v>232</v>
      </c>
      <c r="F77" s="388"/>
      <c r="G77" s="246">
        <v>1</v>
      </c>
      <c r="H77" s="246">
        <v>0</v>
      </c>
    </row>
    <row r="78" spans="1:8" ht="19.5" customHeight="1" thickBot="1" x14ac:dyDescent="0.3">
      <c r="A78" s="56"/>
      <c r="B78" s="396" t="s">
        <v>305</v>
      </c>
      <c r="C78" s="397"/>
      <c r="D78" s="398"/>
      <c r="E78" s="387" t="s">
        <v>232</v>
      </c>
      <c r="F78" s="388"/>
      <c r="G78" s="246">
        <v>1</v>
      </c>
      <c r="H78" s="246">
        <v>0</v>
      </c>
    </row>
    <row r="79" spans="1:8" ht="18.75" customHeight="1" thickBot="1" x14ac:dyDescent="0.3">
      <c r="A79" s="56"/>
      <c r="B79" s="396" t="s">
        <v>306</v>
      </c>
      <c r="C79" s="397"/>
      <c r="D79" s="398"/>
      <c r="E79" s="387" t="s">
        <v>232</v>
      </c>
      <c r="F79" s="388"/>
      <c r="G79" s="246">
        <v>0</v>
      </c>
      <c r="H79" s="246">
        <v>0</v>
      </c>
    </row>
    <row r="80" spans="1:8" ht="18" customHeight="1" thickBot="1" x14ac:dyDescent="0.3">
      <c r="A80" s="55" t="s">
        <v>307</v>
      </c>
      <c r="B80" s="392" t="s">
        <v>308</v>
      </c>
      <c r="C80" s="393"/>
      <c r="D80" s="393"/>
      <c r="E80" s="393"/>
      <c r="F80" s="393"/>
      <c r="G80" s="393"/>
      <c r="H80" s="430"/>
    </row>
    <row r="81" spans="1:8" ht="20.25" customHeight="1" thickBot="1" x14ac:dyDescent="0.3">
      <c r="A81" s="56"/>
      <c r="B81" s="396" t="s">
        <v>242</v>
      </c>
      <c r="C81" s="397"/>
      <c r="D81" s="398"/>
      <c r="E81" s="387" t="s">
        <v>259</v>
      </c>
      <c r="F81" s="388"/>
      <c r="G81" s="247">
        <v>19</v>
      </c>
      <c r="H81" s="64" t="s">
        <v>42</v>
      </c>
    </row>
    <row r="82" spans="1:8" ht="19.5" thickBot="1" x14ac:dyDescent="0.3">
      <c r="A82" s="56"/>
      <c r="B82" s="396" t="s">
        <v>243</v>
      </c>
      <c r="C82" s="397"/>
      <c r="D82" s="398"/>
      <c r="E82" s="387" t="s">
        <v>259</v>
      </c>
      <c r="F82" s="388"/>
      <c r="G82" s="247">
        <v>81</v>
      </c>
      <c r="H82" s="64" t="s">
        <v>42</v>
      </c>
    </row>
    <row r="83" spans="1:8" ht="15" customHeight="1" thickBot="1" x14ac:dyDescent="0.3">
      <c r="A83" s="59">
        <v>7</v>
      </c>
      <c r="B83" s="432" t="s">
        <v>309</v>
      </c>
      <c r="C83" s="433"/>
      <c r="D83" s="433"/>
      <c r="E83" s="433"/>
      <c r="F83" s="433"/>
      <c r="G83" s="433"/>
      <c r="H83" s="434"/>
    </row>
    <row r="84" spans="1:8" ht="19.5" customHeight="1" thickBot="1" x14ac:dyDescent="0.3">
      <c r="A84" s="55" t="s">
        <v>310</v>
      </c>
      <c r="B84" s="396" t="s">
        <v>311</v>
      </c>
      <c r="C84" s="397"/>
      <c r="D84" s="398"/>
      <c r="E84" s="387" t="s">
        <v>232</v>
      </c>
      <c r="F84" s="388"/>
      <c r="G84" s="242">
        <f>G85+G86</f>
        <v>20</v>
      </c>
      <c r="H84" s="242">
        <f>H85+H86</f>
        <v>0</v>
      </c>
    </row>
    <row r="85" spans="1:8" ht="36.75" customHeight="1" thickBot="1" x14ac:dyDescent="0.3">
      <c r="A85" s="56"/>
      <c r="B85" s="396" t="s">
        <v>312</v>
      </c>
      <c r="C85" s="397"/>
      <c r="D85" s="398"/>
      <c r="E85" s="387" t="s">
        <v>232</v>
      </c>
      <c r="F85" s="388"/>
      <c r="G85" s="242">
        <v>6</v>
      </c>
      <c r="H85" s="242">
        <v>0</v>
      </c>
    </row>
    <row r="86" spans="1:8" ht="18" customHeight="1" thickBot="1" x14ac:dyDescent="0.3">
      <c r="A86" s="56"/>
      <c r="B86" s="396" t="s">
        <v>313</v>
      </c>
      <c r="C86" s="397"/>
      <c r="D86" s="398"/>
      <c r="E86" s="387" t="s">
        <v>232</v>
      </c>
      <c r="F86" s="388"/>
      <c r="G86" s="242">
        <v>14</v>
      </c>
      <c r="H86" s="242">
        <v>0</v>
      </c>
    </row>
    <row r="87" spans="1:8" ht="32.25" customHeight="1" thickBot="1" x14ac:dyDescent="0.3">
      <c r="A87" s="55" t="s">
        <v>314</v>
      </c>
      <c r="B87" s="396" t="s">
        <v>315</v>
      </c>
      <c r="C87" s="397"/>
      <c r="D87" s="398"/>
      <c r="E87" s="387" t="s">
        <v>232</v>
      </c>
      <c r="F87" s="388"/>
      <c r="G87" s="246">
        <v>22</v>
      </c>
      <c r="H87" s="246">
        <v>6</v>
      </c>
    </row>
    <row r="88" spans="1:8" ht="24" customHeight="1" thickBot="1" x14ac:dyDescent="0.3">
      <c r="A88" s="55">
        <v>8</v>
      </c>
      <c r="B88" s="392" t="s">
        <v>316</v>
      </c>
      <c r="C88" s="393"/>
      <c r="D88" s="393"/>
      <c r="E88" s="393"/>
      <c r="F88" s="393"/>
      <c r="G88" s="393"/>
      <c r="H88" s="430"/>
    </row>
    <row r="89" spans="1:8" ht="18.75" customHeight="1" thickBot="1" x14ac:dyDescent="0.3">
      <c r="A89" s="55" t="s">
        <v>317</v>
      </c>
      <c r="B89" s="396" t="s">
        <v>318</v>
      </c>
      <c r="C89" s="397"/>
      <c r="D89" s="398"/>
      <c r="E89" s="387" t="s">
        <v>232</v>
      </c>
      <c r="F89" s="388"/>
      <c r="G89" s="242">
        <f>G90+G91</f>
        <v>295</v>
      </c>
      <c r="H89" s="242">
        <f>H90+H91</f>
        <v>0</v>
      </c>
    </row>
    <row r="90" spans="1:8" ht="19.5" customHeight="1" thickBot="1" x14ac:dyDescent="0.3">
      <c r="A90" s="56"/>
      <c r="B90" s="396" t="s">
        <v>319</v>
      </c>
      <c r="C90" s="397"/>
      <c r="D90" s="398"/>
      <c r="E90" s="387" t="s">
        <v>232</v>
      </c>
      <c r="F90" s="388"/>
      <c r="G90" s="242">
        <v>21</v>
      </c>
      <c r="H90" s="242">
        <f t="shared" ref="H90:H96" si="1">H91+H92</f>
        <v>0</v>
      </c>
    </row>
    <row r="91" spans="1:8" ht="20.25" customHeight="1" thickBot="1" x14ac:dyDescent="0.3">
      <c r="A91" s="56"/>
      <c r="B91" s="396" t="s">
        <v>320</v>
      </c>
      <c r="C91" s="397"/>
      <c r="D91" s="398"/>
      <c r="E91" s="387" t="s">
        <v>232</v>
      </c>
      <c r="F91" s="388"/>
      <c r="G91" s="246">
        <v>274</v>
      </c>
      <c r="H91" s="242">
        <f t="shared" si="1"/>
        <v>0</v>
      </c>
    </row>
    <row r="92" spans="1:8" ht="18" customHeight="1" thickBot="1" x14ac:dyDescent="0.3">
      <c r="A92" s="149" t="s">
        <v>321</v>
      </c>
      <c r="B92" s="419" t="s">
        <v>322</v>
      </c>
      <c r="C92" s="420"/>
      <c r="D92" s="431"/>
      <c r="E92" s="401" t="s">
        <v>259</v>
      </c>
      <c r="F92" s="403"/>
      <c r="G92" s="248">
        <v>100</v>
      </c>
      <c r="H92" s="248">
        <f t="shared" si="1"/>
        <v>0</v>
      </c>
    </row>
    <row r="93" spans="1:8" ht="19.5" customHeight="1" thickBot="1" x14ac:dyDescent="0.3">
      <c r="A93" s="152" t="s">
        <v>323</v>
      </c>
      <c r="B93" s="441" t="s">
        <v>324</v>
      </c>
      <c r="C93" s="442"/>
      <c r="D93" s="443"/>
      <c r="E93" s="447" t="s">
        <v>259</v>
      </c>
      <c r="F93" s="448"/>
      <c r="G93" s="249">
        <v>96.82</v>
      </c>
      <c r="H93" s="250">
        <f t="shared" si="1"/>
        <v>0</v>
      </c>
    </row>
    <row r="94" spans="1:8" ht="32.25" customHeight="1" thickBot="1" x14ac:dyDescent="0.3">
      <c r="A94" s="153" t="s">
        <v>325</v>
      </c>
      <c r="B94" s="444" t="s">
        <v>326</v>
      </c>
      <c r="C94" s="445"/>
      <c r="D94" s="446"/>
      <c r="E94" s="449" t="s">
        <v>232</v>
      </c>
      <c r="F94" s="450"/>
      <c r="G94" s="251">
        <f>G95+G96</f>
        <v>9</v>
      </c>
      <c r="H94" s="26">
        <f t="shared" si="1"/>
        <v>0</v>
      </c>
    </row>
    <row r="95" spans="1:8" ht="16.5" customHeight="1" thickBot="1" x14ac:dyDescent="0.3">
      <c r="A95" s="56"/>
      <c r="B95" s="427" t="s">
        <v>319</v>
      </c>
      <c r="C95" s="428"/>
      <c r="D95" s="429"/>
      <c r="E95" s="404" t="s">
        <v>232</v>
      </c>
      <c r="F95" s="406"/>
      <c r="G95" s="246">
        <v>0</v>
      </c>
      <c r="H95" s="242">
        <f t="shared" si="1"/>
        <v>0</v>
      </c>
    </row>
    <row r="96" spans="1:8" ht="18.75" customHeight="1" thickBot="1" x14ac:dyDescent="0.3">
      <c r="A96" s="56"/>
      <c r="B96" s="396" t="s">
        <v>327</v>
      </c>
      <c r="C96" s="397"/>
      <c r="D96" s="398"/>
      <c r="E96" s="387" t="s">
        <v>232</v>
      </c>
      <c r="F96" s="388"/>
      <c r="G96" s="246">
        <v>9</v>
      </c>
      <c r="H96" s="242">
        <f t="shared" si="1"/>
        <v>0</v>
      </c>
    </row>
    <row r="97" spans="1:9" ht="17.25" customHeight="1" thickBot="1" x14ac:dyDescent="0.3">
      <c r="A97" s="55">
        <v>9</v>
      </c>
      <c r="B97" s="392" t="s">
        <v>328</v>
      </c>
      <c r="C97" s="393"/>
      <c r="D97" s="393"/>
      <c r="E97" s="393"/>
      <c r="F97" s="393"/>
      <c r="G97" s="393"/>
      <c r="H97" s="430"/>
    </row>
    <row r="98" spans="1:9" ht="32.25" customHeight="1" thickBot="1" x14ac:dyDescent="0.3">
      <c r="A98" s="55" t="s">
        <v>329</v>
      </c>
      <c r="B98" s="396" t="s">
        <v>330</v>
      </c>
      <c r="C98" s="397"/>
      <c r="D98" s="398"/>
      <c r="E98" s="387" t="s">
        <v>232</v>
      </c>
      <c r="F98" s="388"/>
      <c r="G98" s="242">
        <f>G99+G100+G101</f>
        <v>1</v>
      </c>
      <c r="H98" s="242">
        <f>H99+H100+H101</f>
        <v>0</v>
      </c>
    </row>
    <row r="99" spans="1:9" ht="19.5" thickBot="1" x14ac:dyDescent="0.3">
      <c r="A99" s="56"/>
      <c r="B99" s="396" t="s">
        <v>331</v>
      </c>
      <c r="C99" s="397"/>
      <c r="D99" s="398"/>
      <c r="E99" s="387" t="s">
        <v>232</v>
      </c>
      <c r="F99" s="388"/>
      <c r="G99" s="241">
        <v>0</v>
      </c>
      <c r="H99" s="241">
        <v>0</v>
      </c>
    </row>
    <row r="100" spans="1:9" ht="20.25" customHeight="1" thickBot="1" x14ac:dyDescent="0.3">
      <c r="A100" s="56"/>
      <c r="B100" s="396" t="s">
        <v>332</v>
      </c>
      <c r="C100" s="397"/>
      <c r="D100" s="398"/>
      <c r="E100" s="387" t="s">
        <v>232</v>
      </c>
      <c r="F100" s="388"/>
      <c r="G100" s="241">
        <v>1</v>
      </c>
      <c r="H100" s="241">
        <v>0</v>
      </c>
    </row>
    <row r="101" spans="1:9" ht="21.75" customHeight="1" thickBot="1" x14ac:dyDescent="0.3">
      <c r="A101" s="56"/>
      <c r="B101" s="396" t="s">
        <v>333</v>
      </c>
      <c r="C101" s="397"/>
      <c r="D101" s="398"/>
      <c r="E101" s="387" t="s">
        <v>232</v>
      </c>
      <c r="F101" s="388"/>
      <c r="G101" s="241">
        <v>0</v>
      </c>
      <c r="H101" s="241">
        <v>0</v>
      </c>
    </row>
    <row r="102" spans="1:9" ht="19.5" customHeight="1" thickBot="1" x14ac:dyDescent="0.3">
      <c r="A102" s="104">
        <v>10</v>
      </c>
      <c r="B102" s="435" t="s">
        <v>334</v>
      </c>
      <c r="C102" s="436"/>
      <c r="D102" s="437"/>
      <c r="E102" s="387" t="s">
        <v>232</v>
      </c>
      <c r="F102" s="388"/>
      <c r="G102" s="247">
        <v>26</v>
      </c>
      <c r="H102" s="247">
        <v>17</v>
      </c>
    </row>
    <row r="103" spans="1:9" ht="19.5" thickBot="1" x14ac:dyDescent="0.3">
      <c r="A103" s="56"/>
      <c r="B103" s="396" t="s">
        <v>335</v>
      </c>
      <c r="C103" s="397"/>
      <c r="D103" s="398"/>
      <c r="E103" s="387" t="s">
        <v>232</v>
      </c>
      <c r="F103" s="388"/>
      <c r="G103" s="247">
        <v>26</v>
      </c>
      <c r="H103" s="247">
        <v>17</v>
      </c>
    </row>
    <row r="104" spans="1:9" ht="18" customHeight="1" thickBot="1" x14ac:dyDescent="0.3">
      <c r="A104" s="438" t="s">
        <v>336</v>
      </c>
      <c r="B104" s="439"/>
      <c r="C104" s="439"/>
      <c r="D104" s="439"/>
      <c r="E104" s="439"/>
      <c r="F104" s="439"/>
      <c r="G104" s="439"/>
      <c r="H104" s="440"/>
    </row>
    <row r="105" spans="1:9" ht="23.25" customHeight="1" thickBot="1" x14ac:dyDescent="0.3">
      <c r="A105" s="55">
        <v>11</v>
      </c>
      <c r="B105" s="392" t="s">
        <v>337</v>
      </c>
      <c r="C105" s="393"/>
      <c r="D105" s="393"/>
      <c r="E105" s="393"/>
      <c r="F105" s="393"/>
      <c r="G105" s="393"/>
      <c r="H105" s="430"/>
    </row>
    <row r="106" spans="1:9" ht="24.75" customHeight="1" thickBot="1" x14ac:dyDescent="0.3">
      <c r="A106" s="55" t="s">
        <v>338</v>
      </c>
      <c r="B106" s="396" t="s">
        <v>339</v>
      </c>
      <c r="C106" s="397"/>
      <c r="D106" s="398"/>
      <c r="E106" s="387" t="s">
        <v>340</v>
      </c>
      <c r="F106" s="388"/>
      <c r="G106" s="65">
        <f>G107+G108+G109</f>
        <v>188.72</v>
      </c>
      <c r="H106" s="65">
        <f>H107+H108+H109</f>
        <v>169.46</v>
      </c>
    </row>
    <row r="107" spans="1:9" ht="17.25" customHeight="1" thickBot="1" x14ac:dyDescent="0.3">
      <c r="A107" s="56"/>
      <c r="B107" s="396" t="s">
        <v>341</v>
      </c>
      <c r="C107" s="397"/>
      <c r="D107" s="398"/>
      <c r="E107" s="387" t="s">
        <v>340</v>
      </c>
      <c r="F107" s="388"/>
      <c r="G107" s="62">
        <v>172.39</v>
      </c>
      <c r="H107" s="62">
        <v>158.97999999999999</v>
      </c>
      <c r="I107">
        <f>H107/G107</f>
        <v>0.9222112651545914</v>
      </c>
    </row>
    <row r="108" spans="1:9" ht="17.25" customHeight="1" thickBot="1" x14ac:dyDescent="0.3">
      <c r="A108" s="56"/>
      <c r="B108" s="396" t="s">
        <v>342</v>
      </c>
      <c r="C108" s="397"/>
      <c r="D108" s="398"/>
      <c r="E108" s="387" t="s">
        <v>340</v>
      </c>
      <c r="F108" s="388"/>
      <c r="G108" s="62">
        <v>5.0549999999999997</v>
      </c>
      <c r="H108" s="62">
        <v>0.27</v>
      </c>
      <c r="I108">
        <f t="shared" ref="I108:I109" si="2">H108/G108</f>
        <v>5.3412462908011875E-2</v>
      </c>
    </row>
    <row r="109" spans="1:9" ht="20.25" customHeight="1" thickBot="1" x14ac:dyDescent="0.3">
      <c r="A109" s="56"/>
      <c r="B109" s="396" t="s">
        <v>343</v>
      </c>
      <c r="C109" s="397"/>
      <c r="D109" s="398"/>
      <c r="E109" s="387" t="s">
        <v>340</v>
      </c>
      <c r="F109" s="388"/>
      <c r="G109" s="62">
        <v>11.275</v>
      </c>
      <c r="H109" s="62">
        <v>10.210000000000001</v>
      </c>
      <c r="I109">
        <f t="shared" si="2"/>
        <v>0.90554323725055441</v>
      </c>
    </row>
    <row r="110" spans="1:9" ht="21" customHeight="1" thickBot="1" x14ac:dyDescent="0.3">
      <c r="A110" s="55" t="s">
        <v>344</v>
      </c>
      <c r="B110" s="396" t="s">
        <v>345</v>
      </c>
      <c r="C110" s="397"/>
      <c r="D110" s="398"/>
      <c r="E110" s="387" t="s">
        <v>232</v>
      </c>
      <c r="F110" s="388"/>
      <c r="G110" s="245">
        <v>821</v>
      </c>
      <c r="H110" s="245">
        <v>611</v>
      </c>
    </row>
    <row r="111" spans="1:9" ht="27" customHeight="1" thickBot="1" x14ac:dyDescent="0.3">
      <c r="A111" s="55">
        <v>12</v>
      </c>
      <c r="B111" s="392" t="s">
        <v>346</v>
      </c>
      <c r="C111" s="393"/>
      <c r="D111" s="393"/>
      <c r="E111" s="393"/>
      <c r="F111" s="393"/>
      <c r="G111" s="393"/>
      <c r="H111" s="430"/>
    </row>
    <row r="112" spans="1:9" ht="30" customHeight="1" thickBot="1" x14ac:dyDescent="0.3">
      <c r="A112" s="55" t="s">
        <v>347</v>
      </c>
      <c r="B112" s="396" t="s">
        <v>348</v>
      </c>
      <c r="C112" s="397"/>
      <c r="D112" s="398"/>
      <c r="E112" s="387" t="s">
        <v>340</v>
      </c>
      <c r="F112" s="388"/>
      <c r="G112" s="66">
        <f>G113+G114</f>
        <v>288.41000000000003</v>
      </c>
      <c r="H112" s="66">
        <f>H113+H114</f>
        <v>257.55</v>
      </c>
      <c r="I112">
        <f t="shared" ref="I112:I115" si="3">H112/G112</f>
        <v>0.89299954925279978</v>
      </c>
    </row>
    <row r="113" spans="1:10" ht="24.75" customHeight="1" thickBot="1" x14ac:dyDescent="0.3">
      <c r="A113" s="56"/>
      <c r="B113" s="396" t="s">
        <v>349</v>
      </c>
      <c r="C113" s="397"/>
      <c r="D113" s="398"/>
      <c r="E113" s="387" t="s">
        <v>340</v>
      </c>
      <c r="F113" s="388"/>
      <c r="G113" s="63">
        <f>272.21+9.35</f>
        <v>281.56</v>
      </c>
      <c r="H113" s="63">
        <f>252.36</f>
        <v>252.36</v>
      </c>
      <c r="I113">
        <f t="shared" si="3"/>
        <v>0.89629208694416829</v>
      </c>
    </row>
    <row r="114" spans="1:10" ht="24" customHeight="1" thickBot="1" x14ac:dyDescent="0.3">
      <c r="A114" s="56"/>
      <c r="B114" s="396" t="s">
        <v>343</v>
      </c>
      <c r="C114" s="397"/>
      <c r="D114" s="398"/>
      <c r="E114" s="387" t="s">
        <v>340</v>
      </c>
      <c r="F114" s="388"/>
      <c r="G114" s="63">
        <v>6.85</v>
      </c>
      <c r="H114" s="63">
        <v>5.19</v>
      </c>
      <c r="I114">
        <f t="shared" si="3"/>
        <v>0.75766423357664248</v>
      </c>
    </row>
    <row r="115" spans="1:10" ht="21" customHeight="1" thickBot="1" x14ac:dyDescent="0.3">
      <c r="A115" s="55" t="s">
        <v>350</v>
      </c>
      <c r="B115" s="396" t="s">
        <v>345</v>
      </c>
      <c r="C115" s="397"/>
      <c r="D115" s="398"/>
      <c r="E115" s="387" t="s">
        <v>232</v>
      </c>
      <c r="F115" s="451"/>
      <c r="G115" s="243">
        <v>1034</v>
      </c>
      <c r="H115" s="244">
        <v>702</v>
      </c>
      <c r="I115">
        <f t="shared" si="3"/>
        <v>0.67891682785299812</v>
      </c>
      <c r="J115" s="126">
        <f>G115+G110</f>
        <v>1855</v>
      </c>
    </row>
    <row r="116" spans="1:10" ht="18" customHeight="1" thickBot="1" x14ac:dyDescent="0.3">
      <c r="A116" s="55">
        <v>13</v>
      </c>
      <c r="B116" s="392" t="s">
        <v>351</v>
      </c>
      <c r="C116" s="393"/>
      <c r="D116" s="393"/>
      <c r="E116" s="393"/>
      <c r="F116" s="393"/>
      <c r="G116" s="393"/>
      <c r="H116" s="430"/>
    </row>
    <row r="117" spans="1:10" ht="18.75" customHeight="1" thickBot="1" x14ac:dyDescent="0.3">
      <c r="A117" s="55" t="s">
        <v>352</v>
      </c>
      <c r="B117" s="396" t="s">
        <v>353</v>
      </c>
      <c r="C117" s="397"/>
      <c r="D117" s="398"/>
      <c r="E117" s="387" t="s">
        <v>340</v>
      </c>
      <c r="F117" s="388"/>
      <c r="G117" s="63">
        <f>G118+G119</f>
        <v>149.01</v>
      </c>
      <c r="H117" s="63">
        <f>H118+H119</f>
        <v>128.41</v>
      </c>
    </row>
    <row r="118" spans="1:10" ht="16.5" customHeight="1" thickBot="1" x14ac:dyDescent="0.3">
      <c r="A118" s="56"/>
      <c r="B118" s="396" t="s">
        <v>349</v>
      </c>
      <c r="C118" s="397"/>
      <c r="D118" s="398"/>
      <c r="E118" s="387" t="s">
        <v>340</v>
      </c>
      <c r="F118" s="388"/>
      <c r="G118" s="63">
        <f>147.25+1.48</f>
        <v>148.72999999999999</v>
      </c>
      <c r="H118" s="63">
        <v>128.13</v>
      </c>
    </row>
    <row r="119" spans="1:10" ht="18.75" customHeight="1" thickBot="1" x14ac:dyDescent="0.3">
      <c r="A119" s="56"/>
      <c r="B119" s="396" t="s">
        <v>343</v>
      </c>
      <c r="C119" s="397"/>
      <c r="D119" s="398"/>
      <c r="E119" s="387" t="s">
        <v>340</v>
      </c>
      <c r="F119" s="388"/>
      <c r="G119" s="63">
        <v>0.28000000000000003</v>
      </c>
      <c r="H119" s="63">
        <v>0.28000000000000003</v>
      </c>
    </row>
    <row r="120" spans="1:10" ht="16.5" thickBot="1" x14ac:dyDescent="0.3">
      <c r="A120" s="55">
        <v>14</v>
      </c>
      <c r="B120" s="392" t="s">
        <v>354</v>
      </c>
      <c r="C120" s="393"/>
      <c r="D120" s="393"/>
      <c r="E120" s="393"/>
      <c r="F120" s="393"/>
      <c r="G120" s="393"/>
      <c r="H120" s="430"/>
    </row>
    <row r="121" spans="1:10" ht="18" customHeight="1" thickBot="1" x14ac:dyDescent="0.3">
      <c r="A121" s="56"/>
      <c r="B121" s="396" t="s">
        <v>355</v>
      </c>
      <c r="C121" s="397"/>
      <c r="D121" s="398"/>
      <c r="E121" s="387" t="s">
        <v>232</v>
      </c>
      <c r="F121" s="388"/>
      <c r="G121" s="63">
        <v>61</v>
      </c>
      <c r="H121" s="63">
        <v>0</v>
      </c>
    </row>
    <row r="122" spans="1:10" ht="19.5" customHeight="1" thickBot="1" x14ac:dyDescent="0.3">
      <c r="A122" s="55">
        <v>15</v>
      </c>
      <c r="B122" s="392" t="s">
        <v>356</v>
      </c>
      <c r="C122" s="393"/>
      <c r="D122" s="393"/>
      <c r="E122" s="393"/>
      <c r="F122" s="393"/>
      <c r="G122" s="393"/>
      <c r="H122" s="430"/>
    </row>
    <row r="123" spans="1:10" ht="18.75" customHeight="1" thickBot="1" x14ac:dyDescent="0.3">
      <c r="A123" s="56"/>
      <c r="B123" s="396" t="s">
        <v>357</v>
      </c>
      <c r="C123" s="397"/>
      <c r="D123" s="398"/>
      <c r="E123" s="387" t="s">
        <v>232</v>
      </c>
      <c r="F123" s="388"/>
      <c r="G123" s="76">
        <v>0</v>
      </c>
      <c r="H123" s="76">
        <v>0</v>
      </c>
    </row>
    <row r="124" spans="1:10" ht="19.5" customHeight="1" thickBot="1" x14ac:dyDescent="0.3">
      <c r="A124" s="55">
        <v>16</v>
      </c>
      <c r="B124" s="392" t="s">
        <v>358</v>
      </c>
      <c r="C124" s="393"/>
      <c r="D124" s="393"/>
      <c r="E124" s="393"/>
      <c r="F124" s="393"/>
      <c r="G124" s="393"/>
      <c r="H124" s="430"/>
    </row>
    <row r="125" spans="1:10" ht="21" customHeight="1" thickBot="1" x14ac:dyDescent="0.3">
      <c r="A125" s="55" t="s">
        <v>359</v>
      </c>
      <c r="B125" s="396" t="s">
        <v>276</v>
      </c>
      <c r="C125" s="397"/>
      <c r="D125" s="398"/>
      <c r="E125" s="387" t="s">
        <v>232</v>
      </c>
      <c r="F125" s="388"/>
      <c r="G125" s="241">
        <v>62</v>
      </c>
      <c r="H125" s="241">
        <v>0</v>
      </c>
    </row>
    <row r="126" spans="1:10" ht="21" customHeight="1" thickBot="1" x14ac:dyDescent="0.3">
      <c r="A126" s="55" t="s">
        <v>360</v>
      </c>
      <c r="B126" s="396" t="s">
        <v>361</v>
      </c>
      <c r="C126" s="397"/>
      <c r="D126" s="398"/>
      <c r="E126" s="387" t="s">
        <v>232</v>
      </c>
      <c r="F126" s="388"/>
      <c r="G126" s="241">
        <v>5</v>
      </c>
      <c r="H126" s="241">
        <v>0</v>
      </c>
    </row>
    <row r="127" spans="1:10" ht="21" customHeight="1" thickBot="1" x14ac:dyDescent="0.3">
      <c r="A127" s="55" t="s">
        <v>362</v>
      </c>
      <c r="B127" s="396" t="s">
        <v>280</v>
      </c>
      <c r="C127" s="397"/>
      <c r="D127" s="398"/>
      <c r="E127" s="387" t="s">
        <v>232</v>
      </c>
      <c r="F127" s="388"/>
      <c r="G127" s="241">
        <f>G128+G129+G130</f>
        <v>101</v>
      </c>
      <c r="H127" s="241">
        <f>H128+H129+H130</f>
        <v>52</v>
      </c>
    </row>
    <row r="128" spans="1:10" ht="18" customHeight="1" thickBot="1" x14ac:dyDescent="0.3">
      <c r="A128" s="56"/>
      <c r="B128" s="396" t="s">
        <v>283</v>
      </c>
      <c r="C128" s="397"/>
      <c r="D128" s="398"/>
      <c r="E128" s="387" t="s">
        <v>232</v>
      </c>
      <c r="F128" s="388"/>
      <c r="G128" s="241">
        <v>0</v>
      </c>
      <c r="H128" s="241">
        <v>0</v>
      </c>
    </row>
    <row r="129" spans="1:8" ht="17.25" customHeight="1" thickBot="1" x14ac:dyDescent="0.3">
      <c r="A129" s="56"/>
      <c r="B129" s="396" t="s">
        <v>363</v>
      </c>
      <c r="C129" s="397"/>
      <c r="D129" s="398"/>
      <c r="E129" s="387" t="s">
        <v>232</v>
      </c>
      <c r="F129" s="388"/>
      <c r="G129" s="241">
        <v>0</v>
      </c>
      <c r="H129" s="241">
        <v>0</v>
      </c>
    </row>
    <row r="130" spans="1:8" ht="22.5" customHeight="1" thickBot="1" x14ac:dyDescent="0.3">
      <c r="A130" s="56"/>
      <c r="B130" s="396" t="s">
        <v>287</v>
      </c>
      <c r="C130" s="397"/>
      <c r="D130" s="398"/>
      <c r="E130" s="387" t="s">
        <v>232</v>
      </c>
      <c r="F130" s="388"/>
      <c r="G130" s="241">
        <v>101</v>
      </c>
      <c r="H130" s="241">
        <v>52</v>
      </c>
    </row>
    <row r="131" spans="1:8" ht="22.5" customHeight="1" thickBot="1" x14ac:dyDescent="0.3">
      <c r="A131" s="55" t="s">
        <v>364</v>
      </c>
      <c r="B131" s="396" t="s">
        <v>289</v>
      </c>
      <c r="C131" s="397"/>
      <c r="D131" s="398"/>
      <c r="E131" s="387" t="s">
        <v>267</v>
      </c>
      <c r="F131" s="388"/>
      <c r="G131" s="241">
        <v>5747.5</v>
      </c>
      <c r="H131" s="63" t="s">
        <v>42</v>
      </c>
    </row>
    <row r="132" spans="1:8" ht="22.5" customHeight="1" thickBot="1" x14ac:dyDescent="0.3">
      <c r="A132" s="55">
        <v>17</v>
      </c>
      <c r="B132" s="392" t="s">
        <v>365</v>
      </c>
      <c r="C132" s="393"/>
      <c r="D132" s="393"/>
      <c r="E132" s="393"/>
      <c r="F132" s="393"/>
      <c r="G132" s="393"/>
      <c r="H132" s="430"/>
    </row>
    <row r="133" spans="1:8" ht="22.5" customHeight="1" thickBot="1" x14ac:dyDescent="0.3">
      <c r="A133" s="55" t="s">
        <v>366</v>
      </c>
      <c r="B133" s="396" t="s">
        <v>298</v>
      </c>
      <c r="C133" s="397"/>
      <c r="D133" s="398"/>
      <c r="E133" s="387" t="s">
        <v>232</v>
      </c>
      <c r="F133" s="388"/>
      <c r="G133" s="242">
        <v>118</v>
      </c>
      <c r="H133" s="242">
        <v>0</v>
      </c>
    </row>
    <row r="134" spans="1:8" ht="30" customHeight="1" thickBot="1" x14ac:dyDescent="0.3">
      <c r="A134" s="55" t="s">
        <v>367</v>
      </c>
      <c r="B134" s="396" t="s">
        <v>368</v>
      </c>
      <c r="C134" s="397"/>
      <c r="D134" s="398"/>
      <c r="E134" s="387" t="s">
        <v>232</v>
      </c>
      <c r="F134" s="388"/>
      <c r="G134" s="242">
        <f>G135+G136</f>
        <v>2</v>
      </c>
      <c r="H134" s="242">
        <f>H135+H136</f>
        <v>0</v>
      </c>
    </row>
    <row r="135" spans="1:8" ht="30" customHeight="1" thickBot="1" x14ac:dyDescent="0.3">
      <c r="A135" s="56"/>
      <c r="B135" s="396" t="s">
        <v>369</v>
      </c>
      <c r="C135" s="397"/>
      <c r="D135" s="398"/>
      <c r="E135" s="387" t="s">
        <v>232</v>
      </c>
      <c r="F135" s="388"/>
      <c r="G135" s="242">
        <v>0</v>
      </c>
      <c r="H135" s="242">
        <v>0</v>
      </c>
    </row>
    <row r="136" spans="1:8" ht="30" customHeight="1" thickBot="1" x14ac:dyDescent="0.3">
      <c r="A136" s="55" t="s">
        <v>370</v>
      </c>
      <c r="B136" s="396" t="s">
        <v>371</v>
      </c>
      <c r="C136" s="397"/>
      <c r="D136" s="398"/>
      <c r="E136" s="387" t="s">
        <v>232</v>
      </c>
      <c r="F136" s="388"/>
      <c r="G136" s="242">
        <v>2</v>
      </c>
      <c r="H136" s="242">
        <v>0</v>
      </c>
    </row>
    <row r="137" spans="1:8" ht="18.75" customHeight="1" thickBot="1" x14ac:dyDescent="0.3">
      <c r="A137" s="55">
        <v>18</v>
      </c>
      <c r="B137" s="392" t="s">
        <v>372</v>
      </c>
      <c r="C137" s="393"/>
      <c r="D137" s="393"/>
      <c r="E137" s="393"/>
      <c r="F137" s="393"/>
      <c r="G137" s="393"/>
      <c r="H137" s="430"/>
    </row>
    <row r="138" spans="1:8" ht="22.5" customHeight="1" thickBot="1" x14ac:dyDescent="0.3">
      <c r="A138" s="55" t="s">
        <v>373</v>
      </c>
      <c r="B138" s="396" t="s">
        <v>374</v>
      </c>
      <c r="C138" s="397"/>
      <c r="D138" s="398"/>
      <c r="E138" s="387" t="s">
        <v>232</v>
      </c>
      <c r="F138" s="388"/>
      <c r="G138" s="64">
        <v>0</v>
      </c>
      <c r="H138" s="241">
        <v>0</v>
      </c>
    </row>
    <row r="139" spans="1:8" ht="22.5" customHeight="1" thickBot="1" x14ac:dyDescent="0.3">
      <c r="A139" s="55" t="s">
        <v>375</v>
      </c>
      <c r="B139" s="396" t="s">
        <v>376</v>
      </c>
      <c r="C139" s="397"/>
      <c r="D139" s="398"/>
      <c r="E139" s="387" t="s">
        <v>232</v>
      </c>
      <c r="F139" s="388"/>
      <c r="G139" s="64">
        <f>G140+G141</f>
        <v>50</v>
      </c>
      <c r="H139" s="241">
        <f>H140+H141</f>
        <v>0</v>
      </c>
    </row>
    <row r="140" spans="1:8" ht="19.5" customHeight="1" thickBot="1" x14ac:dyDescent="0.3">
      <c r="A140" s="56"/>
      <c r="B140" s="396" t="s">
        <v>377</v>
      </c>
      <c r="C140" s="397"/>
      <c r="D140" s="398"/>
      <c r="E140" s="387" t="s">
        <v>232</v>
      </c>
      <c r="F140" s="388"/>
      <c r="G140" s="63">
        <v>0</v>
      </c>
      <c r="H140" s="241">
        <f t="shared" ref="H140:H165" si="4">H141+H142</f>
        <v>0</v>
      </c>
    </row>
    <row r="141" spans="1:8" ht="18.75" customHeight="1" thickBot="1" x14ac:dyDescent="0.3">
      <c r="A141" s="56"/>
      <c r="B141" s="396" t="s">
        <v>378</v>
      </c>
      <c r="C141" s="397"/>
      <c r="D141" s="398"/>
      <c r="E141" s="387" t="s">
        <v>232</v>
      </c>
      <c r="F141" s="388"/>
      <c r="G141" s="64">
        <v>50</v>
      </c>
      <c r="H141" s="241">
        <f t="shared" si="4"/>
        <v>0</v>
      </c>
    </row>
    <row r="142" spans="1:8" ht="18.75" customHeight="1" thickBot="1" x14ac:dyDescent="0.3">
      <c r="A142" s="55" t="s">
        <v>379</v>
      </c>
      <c r="B142" s="396" t="s">
        <v>380</v>
      </c>
      <c r="C142" s="397"/>
      <c r="D142" s="398"/>
      <c r="E142" s="387" t="s">
        <v>259</v>
      </c>
      <c r="F142" s="388"/>
      <c r="G142" s="64">
        <v>0</v>
      </c>
      <c r="H142" s="241">
        <f t="shared" si="4"/>
        <v>0</v>
      </c>
    </row>
    <row r="143" spans="1:8" ht="18.75" customHeight="1" thickBot="1" x14ac:dyDescent="0.3">
      <c r="A143" s="55" t="s">
        <v>381</v>
      </c>
      <c r="B143" s="396" t="s">
        <v>382</v>
      </c>
      <c r="C143" s="397"/>
      <c r="D143" s="398"/>
      <c r="E143" s="387" t="s">
        <v>259</v>
      </c>
      <c r="F143" s="388"/>
      <c r="G143" s="108">
        <v>0</v>
      </c>
      <c r="H143" s="241">
        <f t="shared" si="4"/>
        <v>0</v>
      </c>
    </row>
    <row r="144" spans="1:8" ht="22.5" customHeight="1" thickBot="1" x14ac:dyDescent="0.3">
      <c r="A144" s="56"/>
      <c r="B144" s="396" t="s">
        <v>377</v>
      </c>
      <c r="C144" s="397"/>
      <c r="D144" s="398"/>
      <c r="E144" s="387" t="s">
        <v>259</v>
      </c>
      <c r="F144" s="388"/>
      <c r="G144" s="63">
        <v>0</v>
      </c>
      <c r="H144" s="241">
        <f t="shared" si="4"/>
        <v>0</v>
      </c>
    </row>
    <row r="145" spans="1:8" ht="21.75" customHeight="1" thickBot="1" x14ac:dyDescent="0.3">
      <c r="A145" s="56"/>
      <c r="B145" s="396" t="s">
        <v>378</v>
      </c>
      <c r="C145" s="397"/>
      <c r="D145" s="398"/>
      <c r="E145" s="387" t="s">
        <v>259</v>
      </c>
      <c r="F145" s="388"/>
      <c r="G145" s="108">
        <f>G141/(G149+G139)*100</f>
        <v>13.227513227513226</v>
      </c>
      <c r="H145" s="241">
        <f t="shared" si="4"/>
        <v>0</v>
      </c>
    </row>
    <row r="146" spans="1:8" ht="36" customHeight="1" thickBot="1" x14ac:dyDescent="0.3">
      <c r="A146" s="55" t="s">
        <v>383</v>
      </c>
      <c r="B146" s="396" t="s">
        <v>384</v>
      </c>
      <c r="C146" s="397"/>
      <c r="D146" s="398"/>
      <c r="E146" s="387" t="s">
        <v>232</v>
      </c>
      <c r="F146" s="388"/>
      <c r="G146" s="103">
        <f>61*2</f>
        <v>122</v>
      </c>
      <c r="H146" s="241">
        <f t="shared" si="4"/>
        <v>0</v>
      </c>
    </row>
    <row r="147" spans="1:8" ht="33" customHeight="1" thickBot="1" x14ac:dyDescent="0.3">
      <c r="A147" s="55" t="s">
        <v>385</v>
      </c>
      <c r="B147" s="396" t="s">
        <v>386</v>
      </c>
      <c r="C147" s="397"/>
      <c r="D147" s="398"/>
      <c r="E147" s="387" t="s">
        <v>232</v>
      </c>
      <c r="F147" s="388"/>
      <c r="G147" s="64">
        <f>G148+G149</f>
        <v>450</v>
      </c>
      <c r="H147" s="241">
        <f t="shared" si="4"/>
        <v>0</v>
      </c>
    </row>
    <row r="148" spans="1:8" ht="20.25" customHeight="1" thickBot="1" x14ac:dyDescent="0.3">
      <c r="A148" s="56"/>
      <c r="B148" s="396" t="s">
        <v>377</v>
      </c>
      <c r="C148" s="397"/>
      <c r="D148" s="398"/>
      <c r="E148" s="387" t="s">
        <v>232</v>
      </c>
      <c r="F148" s="388"/>
      <c r="G148" s="64">
        <f>61*2</f>
        <v>122</v>
      </c>
      <c r="H148" s="241">
        <f t="shared" si="4"/>
        <v>0</v>
      </c>
    </row>
    <row r="149" spans="1:8" ht="18" customHeight="1" thickBot="1" x14ac:dyDescent="0.3">
      <c r="A149" s="56"/>
      <c r="B149" s="396" t="s">
        <v>378</v>
      </c>
      <c r="C149" s="397"/>
      <c r="D149" s="398"/>
      <c r="E149" s="387" t="s">
        <v>232</v>
      </c>
      <c r="F149" s="388"/>
      <c r="G149" s="64">
        <v>328</v>
      </c>
      <c r="H149" s="241">
        <f t="shared" si="4"/>
        <v>0</v>
      </c>
    </row>
    <row r="150" spans="1:8" ht="18.75" customHeight="1" thickBot="1" x14ac:dyDescent="0.3">
      <c r="A150" s="55">
        <v>19</v>
      </c>
      <c r="B150" s="392" t="s">
        <v>328</v>
      </c>
      <c r="C150" s="393"/>
      <c r="D150" s="393"/>
      <c r="E150" s="393"/>
      <c r="F150" s="393"/>
      <c r="G150" s="393"/>
      <c r="H150" s="430"/>
    </row>
    <row r="151" spans="1:8" ht="32.25" customHeight="1" thickBot="1" x14ac:dyDescent="0.3">
      <c r="A151" s="55" t="s">
        <v>387</v>
      </c>
      <c r="B151" s="396" t="s">
        <v>388</v>
      </c>
      <c r="C151" s="397"/>
      <c r="D151" s="398"/>
      <c r="E151" s="387" t="s">
        <v>232</v>
      </c>
      <c r="F151" s="388"/>
      <c r="G151" s="246">
        <f>G152+G153+G154</f>
        <v>28</v>
      </c>
      <c r="H151" s="241">
        <f t="shared" si="4"/>
        <v>0</v>
      </c>
    </row>
    <row r="152" spans="1:8" ht="18.75" customHeight="1" thickBot="1" x14ac:dyDescent="0.3">
      <c r="A152" s="56"/>
      <c r="B152" s="396" t="s">
        <v>331</v>
      </c>
      <c r="C152" s="397"/>
      <c r="D152" s="398"/>
      <c r="E152" s="387" t="s">
        <v>232</v>
      </c>
      <c r="F152" s="388"/>
      <c r="G152" s="246">
        <v>12</v>
      </c>
      <c r="H152" s="241">
        <f t="shared" si="4"/>
        <v>0</v>
      </c>
    </row>
    <row r="153" spans="1:8" ht="19.5" customHeight="1" thickBot="1" x14ac:dyDescent="0.3">
      <c r="A153" s="56"/>
      <c r="B153" s="396" t="s">
        <v>332</v>
      </c>
      <c r="C153" s="397"/>
      <c r="D153" s="398"/>
      <c r="E153" s="387" t="s">
        <v>232</v>
      </c>
      <c r="F153" s="388"/>
      <c r="G153" s="246">
        <v>14</v>
      </c>
      <c r="H153" s="241">
        <f t="shared" si="4"/>
        <v>0</v>
      </c>
    </row>
    <row r="154" spans="1:8" ht="18" customHeight="1" thickBot="1" x14ac:dyDescent="0.3">
      <c r="A154" s="56"/>
      <c r="B154" s="396" t="s">
        <v>333</v>
      </c>
      <c r="C154" s="397"/>
      <c r="D154" s="398"/>
      <c r="E154" s="387" t="s">
        <v>232</v>
      </c>
      <c r="F154" s="388"/>
      <c r="G154" s="246">
        <v>2</v>
      </c>
      <c r="H154" s="241">
        <f t="shared" si="4"/>
        <v>0</v>
      </c>
    </row>
    <row r="155" spans="1:8" ht="17.25" customHeight="1" thickBot="1" x14ac:dyDescent="0.3">
      <c r="A155" s="59">
        <v>20</v>
      </c>
      <c r="B155" s="432" t="s">
        <v>334</v>
      </c>
      <c r="C155" s="433"/>
      <c r="D155" s="433"/>
      <c r="E155" s="433"/>
      <c r="F155" s="433"/>
      <c r="G155" s="433"/>
      <c r="H155" s="434"/>
    </row>
    <row r="156" spans="1:8" ht="20.25" customHeight="1" thickBot="1" x14ac:dyDescent="0.3">
      <c r="A156" s="56"/>
      <c r="B156" s="396" t="s">
        <v>335</v>
      </c>
      <c r="C156" s="397"/>
      <c r="D156" s="398"/>
      <c r="E156" s="387" t="s">
        <v>232</v>
      </c>
      <c r="F156" s="388"/>
      <c r="G156" s="271">
        <f>61+2+3</f>
        <v>66</v>
      </c>
      <c r="H156" s="241">
        <f t="shared" si="4"/>
        <v>0</v>
      </c>
    </row>
    <row r="157" spans="1:8" ht="21" customHeight="1" thickBot="1" x14ac:dyDescent="0.3">
      <c r="A157" s="55">
        <v>21</v>
      </c>
      <c r="B157" s="392" t="s">
        <v>389</v>
      </c>
      <c r="C157" s="393"/>
      <c r="D157" s="430"/>
      <c r="E157" s="387" t="s">
        <v>390</v>
      </c>
      <c r="F157" s="388"/>
      <c r="G157" s="242">
        <v>2864.9189999999999</v>
      </c>
      <c r="H157" s="241">
        <f t="shared" si="4"/>
        <v>0</v>
      </c>
    </row>
    <row r="158" spans="1:8" ht="36" customHeight="1" thickBot="1" x14ac:dyDescent="0.3">
      <c r="A158" s="55">
        <v>22</v>
      </c>
      <c r="B158" s="392" t="s">
        <v>391</v>
      </c>
      <c r="C158" s="393"/>
      <c r="D158" s="430"/>
      <c r="E158" s="387" t="s">
        <v>392</v>
      </c>
      <c r="F158" s="388"/>
      <c r="G158" s="242">
        <v>8.0890000000000004</v>
      </c>
      <c r="H158" s="241">
        <f t="shared" si="4"/>
        <v>0</v>
      </c>
    </row>
    <row r="159" spans="1:8" ht="19.5" customHeight="1" thickBot="1" x14ac:dyDescent="0.3">
      <c r="A159" s="55">
        <v>23</v>
      </c>
      <c r="B159" s="392" t="s">
        <v>393</v>
      </c>
      <c r="C159" s="393"/>
      <c r="D159" s="393"/>
      <c r="E159" s="393"/>
      <c r="F159" s="393"/>
      <c r="G159" s="393"/>
      <c r="H159" s="430"/>
    </row>
    <row r="160" spans="1:8" ht="27.75" customHeight="1" thickBot="1" x14ac:dyDescent="0.3">
      <c r="A160" s="56"/>
      <c r="B160" s="396" t="s">
        <v>394</v>
      </c>
      <c r="C160" s="397"/>
      <c r="D160" s="398"/>
      <c r="E160" s="387" t="s">
        <v>239</v>
      </c>
      <c r="F160" s="388"/>
      <c r="G160" s="62">
        <f>151.731+21.549</f>
        <v>173.28</v>
      </c>
      <c r="H160" s="241">
        <f t="shared" si="4"/>
        <v>0</v>
      </c>
    </row>
    <row r="161" spans="1:9" ht="27.75" customHeight="1" thickBot="1" x14ac:dyDescent="0.3">
      <c r="A161" s="56"/>
      <c r="B161" s="396" t="s">
        <v>395</v>
      </c>
      <c r="C161" s="397"/>
      <c r="D161" s="398"/>
      <c r="E161" s="387" t="s">
        <v>239</v>
      </c>
      <c r="F161" s="388"/>
      <c r="G161" s="62">
        <f>33.314+2.329</f>
        <v>35.643000000000001</v>
      </c>
      <c r="H161" s="241">
        <f t="shared" si="4"/>
        <v>0</v>
      </c>
    </row>
    <row r="162" spans="1:9" ht="27.75" customHeight="1" thickBot="1" x14ac:dyDescent="0.3">
      <c r="A162" s="56"/>
      <c r="B162" s="396" t="s">
        <v>396</v>
      </c>
      <c r="C162" s="397"/>
      <c r="D162" s="398"/>
      <c r="E162" s="387" t="s">
        <v>239</v>
      </c>
      <c r="F162" s="388"/>
      <c r="G162" s="62">
        <f>20.628+0.164+0.372</f>
        <v>21.164000000000001</v>
      </c>
      <c r="H162" s="241">
        <f t="shared" si="4"/>
        <v>0</v>
      </c>
    </row>
    <row r="163" spans="1:9" ht="24.75" customHeight="1" thickBot="1" x14ac:dyDescent="0.3">
      <c r="A163" s="399">
        <v>24</v>
      </c>
      <c r="B163" s="459" t="s">
        <v>397</v>
      </c>
      <c r="C163" s="394"/>
      <c r="D163" s="395"/>
      <c r="E163" s="401" t="s">
        <v>398</v>
      </c>
      <c r="F163" s="403"/>
      <c r="G163" s="62">
        <v>145.28299999999999</v>
      </c>
      <c r="H163" s="241">
        <f t="shared" si="4"/>
        <v>0</v>
      </c>
    </row>
    <row r="164" spans="1:9" ht="27.75" customHeight="1" thickBot="1" x14ac:dyDescent="0.3">
      <c r="A164" s="400"/>
      <c r="B164" s="460"/>
      <c r="C164" s="417"/>
      <c r="D164" s="417"/>
      <c r="E164" s="345" t="s">
        <v>259</v>
      </c>
      <c r="F164" s="347"/>
      <c r="G164" s="62">
        <v>25.86</v>
      </c>
      <c r="H164" s="241">
        <f t="shared" si="4"/>
        <v>0</v>
      </c>
    </row>
    <row r="165" spans="1:9" ht="31.5" customHeight="1" thickBot="1" x14ac:dyDescent="0.3">
      <c r="A165" s="55">
        <v>25</v>
      </c>
      <c r="B165" s="396" t="s">
        <v>399</v>
      </c>
      <c r="C165" s="397"/>
      <c r="D165" s="398"/>
      <c r="E165" s="345" t="s">
        <v>259</v>
      </c>
      <c r="F165" s="347"/>
      <c r="G165" s="103">
        <v>24.38</v>
      </c>
      <c r="H165" s="241">
        <f t="shared" si="4"/>
        <v>0</v>
      </c>
    </row>
    <row r="166" spans="1:9" ht="45" customHeight="1" x14ac:dyDescent="0.25">
      <c r="A166" s="57"/>
      <c r="B166" s="57"/>
      <c r="C166" s="57"/>
      <c r="D166" s="57"/>
      <c r="E166" s="57"/>
      <c r="F166" s="57"/>
      <c r="G166" s="57"/>
      <c r="H166" s="57"/>
    </row>
    <row r="167" spans="1:9" ht="28.5" customHeight="1" x14ac:dyDescent="0.25">
      <c r="A167" s="386" t="s">
        <v>435</v>
      </c>
      <c r="B167" s="386"/>
      <c r="C167" s="57"/>
      <c r="D167" s="90"/>
      <c r="E167" s="57"/>
      <c r="F167" s="386" t="s">
        <v>438</v>
      </c>
      <c r="G167" s="386"/>
      <c r="H167" s="386"/>
      <c r="I167" s="386"/>
    </row>
    <row r="168" spans="1:9" ht="15" customHeight="1" x14ac:dyDescent="0.25">
      <c r="A168" s="280" t="s">
        <v>5</v>
      </c>
      <c r="B168" s="280"/>
      <c r="C168" s="57"/>
      <c r="D168" s="73" t="s">
        <v>142</v>
      </c>
      <c r="E168" s="57"/>
      <c r="F168" s="280" t="s">
        <v>143</v>
      </c>
      <c r="G168" s="280"/>
      <c r="H168" s="280"/>
      <c r="I168" s="280"/>
    </row>
    <row r="169" spans="1:9" ht="15" customHeight="1" x14ac:dyDescent="0.25">
      <c r="A169" s="88"/>
      <c r="B169" s="88"/>
      <c r="C169" s="57"/>
      <c r="D169" s="86"/>
      <c r="E169" s="57"/>
      <c r="F169" s="57"/>
      <c r="G169" s="87"/>
      <c r="H169" s="87"/>
      <c r="I169" s="87"/>
    </row>
    <row r="170" spans="1:9" ht="15" customHeight="1" x14ac:dyDescent="0.25">
      <c r="A170" s="386" t="s">
        <v>409</v>
      </c>
      <c r="B170" s="386"/>
      <c r="C170" s="57"/>
      <c r="D170" s="90"/>
      <c r="E170" s="57"/>
      <c r="F170" s="386" t="s">
        <v>411</v>
      </c>
      <c r="G170" s="386"/>
      <c r="H170" s="386"/>
      <c r="I170" s="386"/>
    </row>
    <row r="171" spans="1:9" ht="15" customHeight="1" x14ac:dyDescent="0.25">
      <c r="A171" s="89"/>
      <c r="B171" s="89"/>
      <c r="C171" s="57"/>
      <c r="D171" s="73" t="s">
        <v>142</v>
      </c>
      <c r="E171" s="57"/>
      <c r="F171" s="281" t="s">
        <v>143</v>
      </c>
      <c r="G171" s="281"/>
      <c r="H171" s="281"/>
      <c r="I171" s="281"/>
    </row>
    <row r="172" spans="1:9" ht="15" customHeight="1" x14ac:dyDescent="0.25">
      <c r="A172" s="89"/>
      <c r="B172" s="89"/>
      <c r="C172" s="57"/>
      <c r="D172" s="86"/>
      <c r="E172" s="57"/>
      <c r="F172" s="57"/>
      <c r="G172" s="87"/>
      <c r="H172" s="87"/>
      <c r="I172" s="87"/>
    </row>
    <row r="173" spans="1:9" ht="15" customHeight="1" x14ac:dyDescent="0.3">
      <c r="A173" s="386" t="s">
        <v>468</v>
      </c>
      <c r="B173" s="386"/>
      <c r="C173" s="272"/>
      <c r="D173" s="273"/>
      <c r="E173" s="272"/>
      <c r="F173" s="386" t="s">
        <v>466</v>
      </c>
      <c r="G173" s="386"/>
      <c r="H173" s="386"/>
      <c r="I173" s="386"/>
    </row>
    <row r="174" spans="1:9" ht="15" customHeight="1" x14ac:dyDescent="0.25">
      <c r="A174" s="280" t="s">
        <v>412</v>
      </c>
      <c r="B174" s="280"/>
      <c r="C174" s="57"/>
      <c r="D174" s="73" t="s">
        <v>142</v>
      </c>
      <c r="E174" s="57"/>
      <c r="F174" s="281" t="s">
        <v>143</v>
      </c>
      <c r="G174" s="281"/>
      <c r="H174" s="281"/>
      <c r="I174" s="281"/>
    </row>
    <row r="175" spans="1:9" x14ac:dyDescent="0.25">
      <c r="A175" s="87"/>
      <c r="B175" s="87"/>
      <c r="C175" s="57"/>
      <c r="D175" s="87"/>
      <c r="E175" s="57"/>
      <c r="F175" s="45"/>
      <c r="G175" s="87"/>
      <c r="H175" s="87"/>
      <c r="I175" s="87"/>
    </row>
    <row r="176" spans="1:9" x14ac:dyDescent="0.25">
      <c r="C176" s="57"/>
      <c r="E176" s="57"/>
    </row>
    <row r="177" spans="5:5" x14ac:dyDescent="0.25">
      <c r="E177" s="57"/>
    </row>
    <row r="225" ht="15" customHeight="1" x14ac:dyDescent="0.25"/>
  </sheetData>
  <autoFilter ref="A12:Q165">
    <filterColumn colId="1" showButton="0"/>
    <filterColumn colId="2" hiddenButton="1" showButton="0"/>
  </autoFilter>
  <mergeCells count="268">
    <mergeCell ref="E164:F164"/>
    <mergeCell ref="E165:F165"/>
    <mergeCell ref="E153:F153"/>
    <mergeCell ref="E154:F154"/>
    <mergeCell ref="E156:F156"/>
    <mergeCell ref="E157:F157"/>
    <mergeCell ref="E158:F158"/>
    <mergeCell ref="E160:F160"/>
    <mergeCell ref="E161:F161"/>
    <mergeCell ref="E162:F162"/>
    <mergeCell ref="E163:F163"/>
    <mergeCell ref="B165:D165"/>
    <mergeCell ref="A7:H7"/>
    <mergeCell ref="A8:H8"/>
    <mergeCell ref="A9:H9"/>
    <mergeCell ref="A10:H10"/>
    <mergeCell ref="D1:H1"/>
    <mergeCell ref="D2:H2"/>
    <mergeCell ref="D3:K3"/>
    <mergeCell ref="A6:H6"/>
    <mergeCell ref="B159:H159"/>
    <mergeCell ref="B160:D160"/>
    <mergeCell ref="B161:D161"/>
    <mergeCell ref="B162:D162"/>
    <mergeCell ref="A163:A164"/>
    <mergeCell ref="B163:D164"/>
    <mergeCell ref="B153:D153"/>
    <mergeCell ref="B154:D154"/>
    <mergeCell ref="B155:H155"/>
    <mergeCell ref="B156:D156"/>
    <mergeCell ref="B157:D157"/>
    <mergeCell ref="B158:D158"/>
    <mergeCell ref="B147:D147"/>
    <mergeCell ref="B148:D148"/>
    <mergeCell ref="B149:D149"/>
    <mergeCell ref="B150:H150"/>
    <mergeCell ref="B151:D151"/>
    <mergeCell ref="B152:D152"/>
    <mergeCell ref="B141:D141"/>
    <mergeCell ref="B142:D142"/>
    <mergeCell ref="B143:D143"/>
    <mergeCell ref="B144:D144"/>
    <mergeCell ref="B145:D145"/>
    <mergeCell ref="B146:D146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1:F151"/>
    <mergeCell ref="E152:F152"/>
    <mergeCell ref="B135:D135"/>
    <mergeCell ref="B136:D136"/>
    <mergeCell ref="B137:H137"/>
    <mergeCell ref="B138:D138"/>
    <mergeCell ref="B139:D139"/>
    <mergeCell ref="B140:D140"/>
    <mergeCell ref="B129:D129"/>
    <mergeCell ref="B130:D130"/>
    <mergeCell ref="B131:D131"/>
    <mergeCell ref="B132:H132"/>
    <mergeCell ref="B133:D133"/>
    <mergeCell ref="B134:D134"/>
    <mergeCell ref="E129:F129"/>
    <mergeCell ref="E130:F130"/>
    <mergeCell ref="E131:F131"/>
    <mergeCell ref="E133:F133"/>
    <mergeCell ref="E134:F134"/>
    <mergeCell ref="E135:F135"/>
    <mergeCell ref="E136:F136"/>
    <mergeCell ref="E138:F138"/>
    <mergeCell ref="E139:F139"/>
    <mergeCell ref="E140:F140"/>
    <mergeCell ref="B123:D123"/>
    <mergeCell ref="B124:H124"/>
    <mergeCell ref="B125:D125"/>
    <mergeCell ref="B126:D126"/>
    <mergeCell ref="B127:D127"/>
    <mergeCell ref="B128:D128"/>
    <mergeCell ref="B117:D117"/>
    <mergeCell ref="B118:D118"/>
    <mergeCell ref="B119:D119"/>
    <mergeCell ref="B120:H120"/>
    <mergeCell ref="B121:D121"/>
    <mergeCell ref="B122:H122"/>
    <mergeCell ref="E117:F117"/>
    <mergeCell ref="E118:F118"/>
    <mergeCell ref="E119:F119"/>
    <mergeCell ref="E121:F121"/>
    <mergeCell ref="E123:F123"/>
    <mergeCell ref="E125:F125"/>
    <mergeCell ref="E126:F126"/>
    <mergeCell ref="E127:F127"/>
    <mergeCell ref="E128:F128"/>
    <mergeCell ref="B111:H111"/>
    <mergeCell ref="B112:D112"/>
    <mergeCell ref="B113:D113"/>
    <mergeCell ref="B114:D114"/>
    <mergeCell ref="B115:D115"/>
    <mergeCell ref="B116:H116"/>
    <mergeCell ref="B105:H105"/>
    <mergeCell ref="B106:D106"/>
    <mergeCell ref="B107:D107"/>
    <mergeCell ref="B108:D108"/>
    <mergeCell ref="B109:D109"/>
    <mergeCell ref="B110:D110"/>
    <mergeCell ref="E106:F106"/>
    <mergeCell ref="E107:F107"/>
    <mergeCell ref="E108:F108"/>
    <mergeCell ref="E109:F109"/>
    <mergeCell ref="E110:F110"/>
    <mergeCell ref="E112:F112"/>
    <mergeCell ref="E113:F113"/>
    <mergeCell ref="E114:F114"/>
    <mergeCell ref="E115:F115"/>
    <mergeCell ref="B99:D99"/>
    <mergeCell ref="B100:D100"/>
    <mergeCell ref="B101:D101"/>
    <mergeCell ref="B102:D102"/>
    <mergeCell ref="B103:D103"/>
    <mergeCell ref="A104:H104"/>
    <mergeCell ref="B93:D93"/>
    <mergeCell ref="B94:D94"/>
    <mergeCell ref="B95:D95"/>
    <mergeCell ref="B96:D96"/>
    <mergeCell ref="B97:H97"/>
    <mergeCell ref="B98:D98"/>
    <mergeCell ref="E93:F93"/>
    <mergeCell ref="E94:F94"/>
    <mergeCell ref="E95:F95"/>
    <mergeCell ref="E96:F96"/>
    <mergeCell ref="E98:F98"/>
    <mergeCell ref="E99:F99"/>
    <mergeCell ref="E100:F100"/>
    <mergeCell ref="E101:F101"/>
    <mergeCell ref="E102:F102"/>
    <mergeCell ref="E103:F103"/>
    <mergeCell ref="B87:D87"/>
    <mergeCell ref="B88:H88"/>
    <mergeCell ref="B89:D89"/>
    <mergeCell ref="B90:D90"/>
    <mergeCell ref="B91:D91"/>
    <mergeCell ref="B92:D92"/>
    <mergeCell ref="B81:D81"/>
    <mergeCell ref="B82:D82"/>
    <mergeCell ref="B83:H83"/>
    <mergeCell ref="B84:D84"/>
    <mergeCell ref="B85:D85"/>
    <mergeCell ref="B86:D86"/>
    <mergeCell ref="E81:F81"/>
    <mergeCell ref="E82:F82"/>
    <mergeCell ref="E84:F84"/>
    <mergeCell ref="E85:F85"/>
    <mergeCell ref="E86:F86"/>
    <mergeCell ref="E87:F87"/>
    <mergeCell ref="E89:F89"/>
    <mergeCell ref="E90:F90"/>
    <mergeCell ref="E91:F91"/>
    <mergeCell ref="E92:F92"/>
    <mergeCell ref="B75:D75"/>
    <mergeCell ref="B76:D76"/>
    <mergeCell ref="B77:D77"/>
    <mergeCell ref="B78:D78"/>
    <mergeCell ref="B79:D79"/>
    <mergeCell ref="B80:H80"/>
    <mergeCell ref="B69:D69"/>
    <mergeCell ref="B70:D70"/>
    <mergeCell ref="B71:D71"/>
    <mergeCell ref="B72:H72"/>
    <mergeCell ref="B73:D73"/>
    <mergeCell ref="B74:D74"/>
    <mergeCell ref="E69:F69"/>
    <mergeCell ref="E70:F70"/>
    <mergeCell ref="E71:F71"/>
    <mergeCell ref="E73:F73"/>
    <mergeCell ref="E74:F74"/>
    <mergeCell ref="E75:F75"/>
    <mergeCell ref="E76:F76"/>
    <mergeCell ref="E77:F77"/>
    <mergeCell ref="E78:F78"/>
    <mergeCell ref="E79:F79"/>
    <mergeCell ref="B63:D63"/>
    <mergeCell ref="B64:D64"/>
    <mergeCell ref="B65:D65"/>
    <mergeCell ref="B66:D66"/>
    <mergeCell ref="B67:D67"/>
    <mergeCell ref="B68:H68"/>
    <mergeCell ref="B57:D57"/>
    <mergeCell ref="B58:D58"/>
    <mergeCell ref="B59:D59"/>
    <mergeCell ref="B60:D60"/>
    <mergeCell ref="B61:D61"/>
    <mergeCell ref="B62:D62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B51:D51"/>
    <mergeCell ref="B52:D52"/>
    <mergeCell ref="B53:D53"/>
    <mergeCell ref="B54:D54"/>
    <mergeCell ref="B55:H55"/>
    <mergeCell ref="B56:D56"/>
    <mergeCell ref="B45:D45"/>
    <mergeCell ref="B46:H46"/>
    <mergeCell ref="B47:D47"/>
    <mergeCell ref="B48:D48"/>
    <mergeCell ref="B49:D49"/>
    <mergeCell ref="B50:D50"/>
    <mergeCell ref="E56:F56"/>
    <mergeCell ref="B39:D39"/>
    <mergeCell ref="B40:D40"/>
    <mergeCell ref="B41:D41"/>
    <mergeCell ref="B42:H42"/>
    <mergeCell ref="B43:D43"/>
    <mergeCell ref="B44:D44"/>
    <mergeCell ref="B33:D33"/>
    <mergeCell ref="B34:D34"/>
    <mergeCell ref="B35:D35"/>
    <mergeCell ref="B36:D36"/>
    <mergeCell ref="B37:D37"/>
    <mergeCell ref="B38:D38"/>
    <mergeCell ref="B27:H27"/>
    <mergeCell ref="B28:D28"/>
    <mergeCell ref="B29:D29"/>
    <mergeCell ref="B30:D30"/>
    <mergeCell ref="B31:H31"/>
    <mergeCell ref="B32:D32"/>
    <mergeCell ref="B21:D21"/>
    <mergeCell ref="B22:D22"/>
    <mergeCell ref="B23:D23"/>
    <mergeCell ref="B24:D24"/>
    <mergeCell ref="B25:D25"/>
    <mergeCell ref="B26:D26"/>
    <mergeCell ref="G11:H11"/>
    <mergeCell ref="A13:H13"/>
    <mergeCell ref="B14:H14"/>
    <mergeCell ref="B15:D15"/>
    <mergeCell ref="B16:D16"/>
    <mergeCell ref="B17:D17"/>
    <mergeCell ref="B18:D18"/>
    <mergeCell ref="B19:D19"/>
    <mergeCell ref="B20:D20"/>
    <mergeCell ref="A11:A12"/>
    <mergeCell ref="B11:D12"/>
    <mergeCell ref="E11:F12"/>
    <mergeCell ref="A168:B168"/>
    <mergeCell ref="A174:B174"/>
    <mergeCell ref="A167:B167"/>
    <mergeCell ref="F167:I167"/>
    <mergeCell ref="F168:I168"/>
    <mergeCell ref="F170:I170"/>
    <mergeCell ref="F171:I171"/>
    <mergeCell ref="F173:I173"/>
    <mergeCell ref="F174:I174"/>
    <mergeCell ref="A170:B170"/>
    <mergeCell ref="A173:B173"/>
  </mergeCells>
  <conditionalFormatting sqref="G16:G20">
    <cfRule type="expression" dxfId="11" priority="18" stopIfTrue="1">
      <formula>ISTEXT(G16)</formula>
    </cfRule>
  </conditionalFormatting>
  <conditionalFormatting sqref="G22:G26">
    <cfRule type="expression" dxfId="10" priority="17" stopIfTrue="1">
      <formula>ISTEXT(G22)</formula>
    </cfRule>
  </conditionalFormatting>
  <conditionalFormatting sqref="G22:G26">
    <cfRule type="timePeriod" dxfId="9" priority="16" stopIfTrue="1" timePeriod="yesterday">
      <formula>FLOOR(G22,1)=TODAY()-1</formula>
    </cfRule>
  </conditionalFormatting>
  <conditionalFormatting sqref="G28:G29">
    <cfRule type="expression" dxfId="8" priority="15" stopIfTrue="1">
      <formula>ISTEXT(G28)</formula>
    </cfRule>
  </conditionalFormatting>
  <conditionalFormatting sqref="G34:G37">
    <cfRule type="expression" dxfId="7" priority="14" stopIfTrue="1">
      <formula>ISTEXT(G34)</formula>
    </cfRule>
  </conditionalFormatting>
  <conditionalFormatting sqref="G38:G39 H38">
    <cfRule type="expression" dxfId="6" priority="13" stopIfTrue="1">
      <formula>ISTEXT(G38)</formula>
    </cfRule>
  </conditionalFormatting>
  <conditionalFormatting sqref="H34:H37">
    <cfRule type="expression" dxfId="5" priority="12" stopIfTrue="1">
      <formula>ISTEXT(H34)</formula>
    </cfRule>
  </conditionalFormatting>
  <conditionalFormatting sqref="H39">
    <cfRule type="expression" dxfId="4" priority="11" stopIfTrue="1">
      <formula>ISTEXT(H39)</formula>
    </cfRule>
  </conditionalFormatting>
  <conditionalFormatting sqref="G48:G49">
    <cfRule type="expression" dxfId="3" priority="10" stopIfTrue="1">
      <formula>ISTEXT(G48)</formula>
    </cfRule>
  </conditionalFormatting>
  <conditionalFormatting sqref="H48:H49">
    <cfRule type="expression" dxfId="2" priority="9" stopIfTrue="1">
      <formula>ISTEXT(H48)</formula>
    </cfRule>
  </conditionalFormatting>
  <conditionalFormatting sqref="G51">
    <cfRule type="expression" dxfId="1" priority="8" stopIfTrue="1">
      <formula>ISTEXT(G51)</formula>
    </cfRule>
  </conditionalFormatting>
  <conditionalFormatting sqref="G52">
    <cfRule type="expression" dxfId="0" priority="7" stopIfTrue="1">
      <formula>ISTEXT(G52)</formula>
    </cfRule>
  </conditionalFormatting>
  <dataValidations count="1">
    <dataValidation type="decimal" allowBlank="1" showInputMessage="1" showErrorMessage="1" sqref="G22:G23">
      <formula1>0</formula1>
      <formula2>100000</formula2>
    </dataValidation>
  </dataValidations>
  <pageMargins left="0.7" right="0.7" top="0.75" bottom="0.75" header="0.3" footer="0.3"/>
  <pageSetup paperSize="9"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7"/>
  <sheetViews>
    <sheetView topLeftCell="A28" workbookViewId="0">
      <selection activeCell="C37" sqref="C37"/>
    </sheetView>
  </sheetViews>
  <sheetFormatPr defaultRowHeight="15" x14ac:dyDescent="0.25"/>
  <cols>
    <col min="3" max="3" width="9.5703125" bestFit="1" customWidth="1"/>
  </cols>
  <sheetData>
    <row r="8" spans="1:4" ht="15.75" x14ac:dyDescent="0.25">
      <c r="A8" s="107">
        <f>-22972.13/(1+0.075)</f>
        <v>-21369.423255813956</v>
      </c>
      <c r="B8" s="1"/>
    </row>
    <row r="9" spans="1:4" x14ac:dyDescent="0.25">
      <c r="A9" s="107"/>
    </row>
    <row r="10" spans="1:4" ht="15.75" x14ac:dyDescent="0.25">
      <c r="B10" s="1">
        <f>1298</f>
        <v>1298</v>
      </c>
      <c r="C10">
        <f>(1+0.075)</f>
        <v>1.075</v>
      </c>
      <c r="D10" s="107">
        <f>B10/C10</f>
        <v>1207.4418604651164</v>
      </c>
    </row>
    <row r="11" spans="1:4" ht="15.75" x14ac:dyDescent="0.25">
      <c r="B11" s="1">
        <f>1298</f>
        <v>1298</v>
      </c>
      <c r="C11" s="107">
        <f>C10*C10</f>
        <v>1.1556249999999999</v>
      </c>
      <c r="D11" s="107">
        <f t="shared" ref="D11:D14" si="0">B11/C11</f>
        <v>1123.2017306652244</v>
      </c>
    </row>
    <row r="12" spans="1:4" ht="15.75" x14ac:dyDescent="0.25">
      <c r="B12" s="1">
        <f>1298</f>
        <v>1298</v>
      </c>
      <c r="C12" s="107">
        <f>C10*C10*C10</f>
        <v>1.2422968749999999</v>
      </c>
      <c r="D12" s="107">
        <f t="shared" si="0"/>
        <v>1044.8388192234647</v>
      </c>
    </row>
    <row r="13" spans="1:4" ht="15.75" x14ac:dyDescent="0.25">
      <c r="B13" s="1">
        <f>1298</f>
        <v>1298</v>
      </c>
      <c r="C13" s="107">
        <f>C10*C10*C10*C10</f>
        <v>1.3354691406249999</v>
      </c>
      <c r="D13" s="107">
        <f t="shared" si="0"/>
        <v>971.94308764973459</v>
      </c>
    </row>
    <row r="14" spans="1:4" ht="15.75" x14ac:dyDescent="0.25">
      <c r="B14" s="1">
        <f>1298</f>
        <v>1298</v>
      </c>
      <c r="C14" s="107">
        <f>C10*C10*C10*C10*C10</f>
        <v>1.4356293261718749</v>
      </c>
      <c r="D14" s="107">
        <f t="shared" si="0"/>
        <v>904.13310479045083</v>
      </c>
    </row>
    <row r="15" spans="1:4" ht="15.75" x14ac:dyDescent="0.25">
      <c r="B15" s="1">
        <f>1298</f>
        <v>1298</v>
      </c>
      <c r="C15" s="107">
        <f>C10*C10*C10*C10*C10*C10</f>
        <v>1.5433015256347655</v>
      </c>
      <c r="D15" s="107">
        <f t="shared" ref="D15:D43" si="1">B15/C15</f>
        <v>841.05405096786114</v>
      </c>
    </row>
    <row r="16" spans="1:4" ht="15.75" x14ac:dyDescent="0.25">
      <c r="B16" s="1">
        <f>1298</f>
        <v>1298</v>
      </c>
      <c r="C16" s="107">
        <f>C10*C10*C10*C10*C10*C10*C10</f>
        <v>1.6590491400573728</v>
      </c>
      <c r="D16" s="107">
        <f t="shared" si="1"/>
        <v>782.37586136545235</v>
      </c>
    </row>
    <row r="17" spans="2:4" ht="15.75" x14ac:dyDescent="0.25">
      <c r="B17" s="1">
        <f>1298</f>
        <v>1298</v>
      </c>
      <c r="C17" s="107">
        <f>C10*C10*C10*C10*C10*C10*C10*C10</f>
        <v>1.7834778255616757</v>
      </c>
      <c r="D17" s="107">
        <f t="shared" si="1"/>
        <v>727.79149894460681</v>
      </c>
    </row>
    <row r="18" spans="2:4" ht="15.75" x14ac:dyDescent="0.25">
      <c r="B18" s="1">
        <f>1298</f>
        <v>1298</v>
      </c>
      <c r="C18" s="107">
        <f>C10*C10*C10*C10*C10*C10*C10*C10*C10</f>
        <v>1.9172386624788014</v>
      </c>
      <c r="D18" s="107">
        <f t="shared" si="1"/>
        <v>677.01534785544823</v>
      </c>
    </row>
    <row r="19" spans="2:4" ht="15.75" x14ac:dyDescent="0.25">
      <c r="B19" s="1">
        <f>1298</f>
        <v>1298</v>
      </c>
      <c r="C19" s="107">
        <f>C10*C10*C10*C10*C10*C10*C10*C10*C10*C10</f>
        <v>2.0610315621647115</v>
      </c>
      <c r="D19" s="107">
        <f t="shared" si="1"/>
        <v>629.78171893530066</v>
      </c>
    </row>
    <row r="20" spans="2:4" ht="15.75" x14ac:dyDescent="0.25">
      <c r="B20" s="1">
        <f>1298</f>
        <v>1298</v>
      </c>
      <c r="C20" s="107">
        <f>C10*C10*C10*C10*C10*C10*C10*C10*C10*C10*C10</f>
        <v>2.2156089293270647</v>
      </c>
      <c r="D20" s="107">
        <f t="shared" si="1"/>
        <v>585.84345947469831</v>
      </c>
    </row>
    <row r="21" spans="2:4" ht="15.75" x14ac:dyDescent="0.25">
      <c r="B21" s="1">
        <f>1298</f>
        <v>1298</v>
      </c>
      <c r="C21" s="107">
        <f>C10*C10*C10*C10*C10*C10*C10*C10*C10*C10*C10*C10</f>
        <v>2.3817795990265944</v>
      </c>
      <c r="D21" s="107">
        <f t="shared" si="1"/>
        <v>544.97065997646359</v>
      </c>
    </row>
    <row r="22" spans="2:4" ht="15.75" x14ac:dyDescent="0.25">
      <c r="B22" s="1">
        <f>1298</f>
        <v>1298</v>
      </c>
      <c r="C22" s="107">
        <f>C21*C10</f>
        <v>2.5604130689535891</v>
      </c>
      <c r="D22" s="107">
        <f t="shared" si="1"/>
        <v>506.94945114089637</v>
      </c>
    </row>
    <row r="23" spans="2:4" ht="15.75" x14ac:dyDescent="0.25">
      <c r="B23" s="1">
        <f>1298</f>
        <v>1298</v>
      </c>
      <c r="C23" s="107">
        <f>C22*C10</f>
        <v>2.7524440491251081</v>
      </c>
      <c r="D23" s="107">
        <f t="shared" si="1"/>
        <v>471.58088478222919</v>
      </c>
    </row>
    <row r="24" spans="2:4" ht="15.75" x14ac:dyDescent="0.25">
      <c r="B24" s="1">
        <f>1298</f>
        <v>1298</v>
      </c>
      <c r="C24" s="107">
        <f>C23*C10</f>
        <v>2.9588773528094912</v>
      </c>
      <c r="D24" s="107">
        <f t="shared" si="1"/>
        <v>438.67989282067833</v>
      </c>
    </row>
    <row r="25" spans="2:4" ht="15.75" x14ac:dyDescent="0.25">
      <c r="B25" s="1">
        <f>1298</f>
        <v>1298</v>
      </c>
      <c r="C25" s="107">
        <f>C24*C10</f>
        <v>3.1807931542702028</v>
      </c>
      <c r="D25" s="107">
        <f t="shared" si="1"/>
        <v>408.07431890295663</v>
      </c>
    </row>
    <row r="26" spans="2:4" ht="15.75" x14ac:dyDescent="0.25">
      <c r="B26" s="1">
        <f>1298</f>
        <v>1298</v>
      </c>
      <c r="C26" s="107">
        <f>C25*C10</f>
        <v>3.4193526408404677</v>
      </c>
      <c r="D26" s="107">
        <f t="shared" si="1"/>
        <v>379.60401758414571</v>
      </c>
    </row>
    <row r="27" spans="2:4" ht="15.75" x14ac:dyDescent="0.25">
      <c r="B27" s="1">
        <f>1298</f>
        <v>1298</v>
      </c>
      <c r="C27" s="107">
        <f>C26*C10</f>
        <v>3.6758040889035026</v>
      </c>
      <c r="D27" s="107">
        <f t="shared" si="1"/>
        <v>353.12001635734487</v>
      </c>
    </row>
    <row r="28" spans="2:4" ht="15.75" x14ac:dyDescent="0.25">
      <c r="B28" s="1">
        <f>1298</f>
        <v>1298</v>
      </c>
      <c r="C28" s="107">
        <f>C27*C10</f>
        <v>3.9514893955712651</v>
      </c>
      <c r="D28" s="107">
        <f t="shared" si="1"/>
        <v>328.48373614636733</v>
      </c>
    </row>
    <row r="29" spans="2:4" ht="15.75" x14ac:dyDescent="0.25">
      <c r="B29" s="1">
        <f>1298</f>
        <v>1298</v>
      </c>
      <c r="C29" s="107">
        <f>C28*C10</f>
        <v>4.2478511002391102</v>
      </c>
      <c r="D29" s="107">
        <f t="shared" si="1"/>
        <v>305.56626618266728</v>
      </c>
    </row>
    <row r="30" spans="2:4" ht="15.75" x14ac:dyDescent="0.25">
      <c r="B30" s="1">
        <f>1298</f>
        <v>1298</v>
      </c>
      <c r="C30" s="107">
        <f>C29*C10</f>
        <v>4.5664399327570431</v>
      </c>
      <c r="D30" s="107">
        <f t="shared" si="1"/>
        <v>284.24768947224868</v>
      </c>
    </row>
    <row r="31" spans="2:4" ht="15.75" x14ac:dyDescent="0.25">
      <c r="B31" s="1">
        <f>1298</f>
        <v>1298</v>
      </c>
      <c r="C31" s="107">
        <f>C30*C10</f>
        <v>4.9089229277138209</v>
      </c>
      <c r="D31" s="107">
        <f t="shared" si="1"/>
        <v>264.41645532302203</v>
      </c>
    </row>
    <row r="32" spans="2:4" ht="15.75" x14ac:dyDescent="0.25">
      <c r="B32" s="1">
        <f>1298</f>
        <v>1298</v>
      </c>
      <c r="C32" s="107">
        <f>C31*C10</f>
        <v>5.2770921472923575</v>
      </c>
      <c r="D32" s="107">
        <f t="shared" si="1"/>
        <v>245.9687956493228</v>
      </c>
    </row>
    <row r="33" spans="1:4" ht="15.75" x14ac:dyDescent="0.25">
      <c r="B33" s="1">
        <f>1298</f>
        <v>1298</v>
      </c>
      <c r="C33" s="107">
        <f>C32*C10</f>
        <v>5.6728740583392838</v>
      </c>
      <c r="D33" s="107">
        <f t="shared" si="1"/>
        <v>228.80818199937008</v>
      </c>
    </row>
    <row r="34" spans="1:4" ht="15.75" x14ac:dyDescent="0.25">
      <c r="B34" s="1">
        <f>1298</f>
        <v>1298</v>
      </c>
      <c r="C34" s="107">
        <f t="shared" ref="C34:C43" si="2">C33*C11</f>
        <v>6.5557150836683347</v>
      </c>
      <c r="D34" s="107">
        <f t="shared" si="1"/>
        <v>197.99518182747005</v>
      </c>
    </row>
    <row r="35" spans="1:4" ht="15.75" x14ac:dyDescent="0.25">
      <c r="B35" s="1">
        <f>1298</f>
        <v>1298</v>
      </c>
      <c r="C35" s="107">
        <f>C34*C10</f>
        <v>7.0473937149434596</v>
      </c>
      <c r="D35" s="107">
        <f t="shared" si="1"/>
        <v>184.18156449066981</v>
      </c>
    </row>
    <row r="36" spans="1:4" ht="15.75" x14ac:dyDescent="0.25">
      <c r="B36" s="1">
        <f>1298</f>
        <v>1298</v>
      </c>
      <c r="C36" s="107">
        <f>C35*C10</f>
        <v>7.5759482435642189</v>
      </c>
      <c r="D36" s="107">
        <f t="shared" si="1"/>
        <v>171.3316878982975</v>
      </c>
    </row>
    <row r="37" spans="1:4" ht="15.75" x14ac:dyDescent="0.25">
      <c r="B37" s="1">
        <f>1298</f>
        <v>1298</v>
      </c>
      <c r="C37" s="107">
        <f t="shared" si="2"/>
        <v>10.876253472021098</v>
      </c>
      <c r="D37" s="107">
        <f t="shared" si="1"/>
        <v>119.34256620067508</v>
      </c>
    </row>
    <row r="38" spans="1:4" ht="15.75" x14ac:dyDescent="0.25">
      <c r="B38" s="1">
        <f>1298</f>
        <v>1298</v>
      </c>
      <c r="C38" s="107">
        <f t="shared" si="2"/>
        <v>16.785338576560576</v>
      </c>
      <c r="D38" s="107">
        <f t="shared" si="1"/>
        <v>77.329390412925974</v>
      </c>
    </row>
    <row r="39" spans="1:4" ht="15.75" x14ac:dyDescent="0.25">
      <c r="B39" s="1">
        <f>1298</f>
        <v>1298</v>
      </c>
      <c r="C39" s="107">
        <f t="shared" si="2"/>
        <v>27.847701531014671</v>
      </c>
      <c r="D39" s="107">
        <f t="shared" si="1"/>
        <v>46.610669054836912</v>
      </c>
    </row>
    <row r="40" spans="1:4" ht="15.75" x14ac:dyDescent="0.25">
      <c r="B40" s="1">
        <f>1298</f>
        <v>1298</v>
      </c>
      <c r="C40" s="107">
        <f t="shared" si="2"/>
        <v>49.665758173424592</v>
      </c>
      <c r="D40" s="107">
        <f t="shared" si="1"/>
        <v>26.134706239006746</v>
      </c>
    </row>
    <row r="41" spans="1:4" ht="15.75" x14ac:dyDescent="0.25">
      <c r="B41" s="1">
        <f>1298</f>
        <v>1298</v>
      </c>
      <c r="C41" s="107">
        <f t="shared" si="2"/>
        <v>95.221111771412168</v>
      </c>
      <c r="D41" s="107">
        <f t="shared" si="1"/>
        <v>13.631430843991605</v>
      </c>
    </row>
    <row r="42" spans="1:4" ht="15.75" x14ac:dyDescent="0.25">
      <c r="B42" s="1">
        <f>1298</f>
        <v>1298</v>
      </c>
      <c r="C42" s="107">
        <f t="shared" si="2"/>
        <v>196.25371674529421</v>
      </c>
      <c r="D42" s="107">
        <f t="shared" si="1"/>
        <v>6.6138874795660323</v>
      </c>
    </row>
    <row r="43" spans="1:4" ht="15.75" x14ac:dyDescent="0.25">
      <c r="B43" s="1">
        <f>1298</f>
        <v>1298</v>
      </c>
      <c r="C43" s="107">
        <f t="shared" si="2"/>
        <v>434.82148723449831</v>
      </c>
      <c r="D43" s="107">
        <f t="shared" si="1"/>
        <v>2.9851330674925718</v>
      </c>
    </row>
    <row r="44" spans="1:4" ht="15.75" x14ac:dyDescent="0.25">
      <c r="B44" s="1"/>
      <c r="D44" s="107">
        <f>SUM(D10:D43)</f>
        <v>15102.047124190001</v>
      </c>
    </row>
    <row r="45" spans="1:4" x14ac:dyDescent="0.25">
      <c r="D45" s="107"/>
    </row>
    <row r="47" spans="1:4" ht="15.75" x14ac:dyDescent="0.25">
      <c r="A47" s="1" t="s">
        <v>416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3" workbookViewId="0">
      <selection activeCell="Q33" sqref="Q33"/>
    </sheetView>
  </sheetViews>
  <sheetFormatPr defaultRowHeight="15" x14ac:dyDescent="0.25"/>
  <cols>
    <col min="1" max="1" width="22.28515625" customWidth="1"/>
    <col min="4" max="4" width="15.7109375" customWidth="1"/>
    <col min="5" max="5" width="9.140625" customWidth="1"/>
    <col min="6" max="6" width="10.42578125" customWidth="1"/>
    <col min="7" max="7" width="12.140625" customWidth="1"/>
    <col min="8" max="8" width="18.42578125" customWidth="1"/>
    <col min="9" max="9" width="11.7109375" customWidth="1"/>
    <col min="10" max="11" width="11.140625" customWidth="1"/>
    <col min="12" max="12" width="13.5703125" customWidth="1"/>
    <col min="13" max="13" width="13.7109375" customWidth="1"/>
    <col min="14" max="14" width="10.7109375" customWidth="1"/>
    <col min="15" max="15" width="11.7109375" customWidth="1"/>
    <col min="16" max="16" width="10.5703125" customWidth="1"/>
    <col min="17" max="17" width="12.5703125" customWidth="1"/>
  </cols>
  <sheetData>
    <row r="1" spans="1:18" ht="20.25" customHeight="1" thickBot="1" x14ac:dyDescent="0.3">
      <c r="A1" s="192" t="s">
        <v>417</v>
      </c>
      <c r="B1" s="478" t="s">
        <v>37</v>
      </c>
      <c r="C1" s="479"/>
      <c r="D1" s="479"/>
      <c r="E1" s="480"/>
      <c r="F1" s="465" t="s">
        <v>68</v>
      </c>
      <c r="G1" s="466"/>
      <c r="H1" s="466"/>
      <c r="I1" s="467"/>
      <c r="J1" s="465" t="s">
        <v>94</v>
      </c>
      <c r="K1" s="466"/>
      <c r="L1" s="466"/>
      <c r="M1" s="467"/>
      <c r="N1" s="471" t="s">
        <v>418</v>
      </c>
      <c r="O1" s="472"/>
      <c r="P1" s="473"/>
      <c r="Q1" s="468" t="s">
        <v>420</v>
      </c>
    </row>
    <row r="2" spans="1:18" ht="15" customHeight="1" x14ac:dyDescent="0.25">
      <c r="A2" s="461" t="s">
        <v>419</v>
      </c>
      <c r="B2" s="461" t="s">
        <v>448</v>
      </c>
      <c r="C2" s="461" t="s">
        <v>446</v>
      </c>
      <c r="D2" s="474" t="s">
        <v>28</v>
      </c>
      <c r="E2" s="463" t="s">
        <v>445</v>
      </c>
      <c r="F2" s="461" t="s">
        <v>448</v>
      </c>
      <c r="G2" s="461" t="s">
        <v>446</v>
      </c>
      <c r="H2" s="474" t="s">
        <v>28</v>
      </c>
      <c r="I2" s="463" t="s">
        <v>445</v>
      </c>
      <c r="J2" s="461" t="s">
        <v>448</v>
      </c>
      <c r="K2" s="461" t="s">
        <v>446</v>
      </c>
      <c r="L2" s="474" t="s">
        <v>28</v>
      </c>
      <c r="M2" s="463" t="s">
        <v>445</v>
      </c>
      <c r="N2" s="461" t="s">
        <v>448</v>
      </c>
      <c r="O2" s="461" t="s">
        <v>446</v>
      </c>
      <c r="P2" s="476" t="s">
        <v>28</v>
      </c>
      <c r="Q2" s="469"/>
    </row>
    <row r="3" spans="1:18" ht="45.75" customHeight="1" thickBot="1" x14ac:dyDescent="0.3">
      <c r="A3" s="462"/>
      <c r="B3" s="462"/>
      <c r="C3" s="462"/>
      <c r="D3" s="475"/>
      <c r="E3" s="464"/>
      <c r="F3" s="462"/>
      <c r="G3" s="462"/>
      <c r="H3" s="475"/>
      <c r="I3" s="464"/>
      <c r="J3" s="462"/>
      <c r="K3" s="462"/>
      <c r="L3" s="475"/>
      <c r="M3" s="464"/>
      <c r="N3" s="462"/>
      <c r="O3" s="462"/>
      <c r="P3" s="477"/>
      <c r="Q3" s="470"/>
    </row>
    <row r="4" spans="1:18" ht="45.75" customHeight="1" thickBot="1" x14ac:dyDescent="0.3">
      <c r="A4" s="207">
        <v>2014</v>
      </c>
      <c r="B4" s="205">
        <v>1226.21</v>
      </c>
      <c r="C4" s="195">
        <v>0</v>
      </c>
      <c r="D4" s="194">
        <v>1785.23</v>
      </c>
      <c r="E4" s="198">
        <f>SUM(B4:D4)</f>
        <v>3011.44</v>
      </c>
      <c r="F4" s="195">
        <v>12565.98</v>
      </c>
      <c r="G4" s="195">
        <v>0</v>
      </c>
      <c r="H4" s="122">
        <v>3522.56</v>
      </c>
      <c r="I4" s="199">
        <f>SUM(F4:H4)</f>
        <v>16088.539999999999</v>
      </c>
      <c r="J4" s="120">
        <f>'[2]6'!$D$51</f>
        <v>52.8</v>
      </c>
      <c r="K4" s="194">
        <v>0</v>
      </c>
      <c r="L4" s="195">
        <v>0</v>
      </c>
      <c r="M4" s="206">
        <f>SUM(J4:L4)</f>
        <v>52.8</v>
      </c>
      <c r="N4" s="121">
        <f>B4+F4+J4</f>
        <v>13844.989999999998</v>
      </c>
      <c r="O4" s="196">
        <f>C4+G4+K4</f>
        <v>0</v>
      </c>
      <c r="P4" s="201">
        <f>D4+H4+L4</f>
        <v>5307.79</v>
      </c>
      <c r="Q4" s="203">
        <f>SUM(N4:P4)</f>
        <v>19152.78</v>
      </c>
    </row>
    <row r="5" spans="1:18" ht="9" customHeight="1" thickBot="1" x14ac:dyDescent="0.3">
      <c r="A5" s="113"/>
      <c r="B5" s="116"/>
      <c r="C5" s="195"/>
      <c r="D5" s="194"/>
      <c r="E5" s="198"/>
      <c r="F5" s="195"/>
      <c r="G5" s="195"/>
      <c r="H5" s="122"/>
      <c r="I5" s="199"/>
      <c r="J5" s="117"/>
      <c r="K5" s="194"/>
      <c r="L5" s="195"/>
      <c r="M5" s="200"/>
      <c r="N5" s="121"/>
      <c r="O5" s="196"/>
      <c r="P5" s="201"/>
      <c r="Q5" s="203"/>
    </row>
    <row r="6" spans="1:18" ht="45.75" customHeight="1" thickBot="1" x14ac:dyDescent="0.3">
      <c r="A6" s="207">
        <v>2015</v>
      </c>
      <c r="B6" s="205">
        <v>1226.21</v>
      </c>
      <c r="C6" s="195">
        <v>0</v>
      </c>
      <c r="D6" s="194">
        <v>0</v>
      </c>
      <c r="E6" s="198">
        <f t="shared" ref="E6:E13" si="0">SUM(B6:D6)</f>
        <v>1226.21</v>
      </c>
      <c r="F6" s="195">
        <v>12565.98</v>
      </c>
      <c r="G6" s="195">
        <v>0</v>
      </c>
      <c r="H6" s="122">
        <v>4352.3900000000003</v>
      </c>
      <c r="I6" s="199">
        <f t="shared" ref="I6:I13" si="1">SUM(F6:H6)</f>
        <v>16918.37</v>
      </c>
      <c r="J6" s="120">
        <f>'[2]6'!$D$51</f>
        <v>52.8</v>
      </c>
      <c r="K6" s="194">
        <v>0</v>
      </c>
      <c r="L6" s="195">
        <v>0</v>
      </c>
      <c r="M6" s="206">
        <f t="shared" ref="M6" si="2">SUM(J6:L6)</f>
        <v>52.8</v>
      </c>
      <c r="N6" s="121">
        <f t="shared" ref="N6:N8" si="3">B6+F6+J6</f>
        <v>13844.989999999998</v>
      </c>
      <c r="O6" s="196">
        <f t="shared" ref="O6:O13" si="4">C6+G6+K6</f>
        <v>0</v>
      </c>
      <c r="P6" s="201">
        <f t="shared" ref="P6:P13" si="5">D6+H6+L6</f>
        <v>4352.3900000000003</v>
      </c>
      <c r="Q6" s="203">
        <f t="shared" ref="Q6:Q13" si="6">SUM(N6:P6)</f>
        <v>18197.379999999997</v>
      </c>
    </row>
    <row r="7" spans="1:18" ht="9.75" customHeight="1" thickBot="1" x14ac:dyDescent="0.3">
      <c r="A7" s="113"/>
      <c r="B7" s="116"/>
      <c r="C7" s="195"/>
      <c r="D7" s="194"/>
      <c r="E7" s="198"/>
      <c r="F7" s="195"/>
      <c r="G7" s="195"/>
      <c r="H7" s="122"/>
      <c r="I7" s="199"/>
      <c r="J7" s="117"/>
      <c r="K7" s="194"/>
      <c r="L7" s="195"/>
      <c r="M7" s="206"/>
      <c r="N7" s="121"/>
      <c r="O7" s="196"/>
      <c r="P7" s="201"/>
      <c r="Q7" s="203"/>
    </row>
    <row r="8" spans="1:18" ht="30" customHeight="1" thickBot="1" x14ac:dyDescent="0.3">
      <c r="A8" s="207">
        <v>2016</v>
      </c>
      <c r="B8" s="205">
        <v>1226.21</v>
      </c>
      <c r="C8" s="195">
        <v>0</v>
      </c>
      <c r="D8" s="194">
        <v>0</v>
      </c>
      <c r="E8" s="198">
        <f t="shared" si="0"/>
        <v>1226.21</v>
      </c>
      <c r="F8" s="195">
        <v>12565.98</v>
      </c>
      <c r="G8" s="195">
        <v>0</v>
      </c>
      <c r="H8" s="122">
        <v>0</v>
      </c>
      <c r="I8" s="199">
        <f t="shared" si="1"/>
        <v>12565.98</v>
      </c>
      <c r="J8" s="120">
        <f>'[2]6'!$D$51</f>
        <v>52.8</v>
      </c>
      <c r="K8" s="194">
        <v>0</v>
      </c>
      <c r="L8" s="195">
        <v>0</v>
      </c>
      <c r="M8" s="206">
        <f>SUM(J8:L8)</f>
        <v>52.8</v>
      </c>
      <c r="N8" s="121">
        <f t="shared" si="3"/>
        <v>13844.989999999998</v>
      </c>
      <c r="O8" s="196">
        <f t="shared" si="4"/>
        <v>0</v>
      </c>
      <c r="P8" s="201">
        <f t="shared" si="5"/>
        <v>0</v>
      </c>
      <c r="Q8" s="203">
        <f t="shared" si="6"/>
        <v>13844.989999999998</v>
      </c>
    </row>
    <row r="9" spans="1:18" ht="28.5" customHeight="1" thickBot="1" x14ac:dyDescent="0.3">
      <c r="A9" s="113" t="s">
        <v>450</v>
      </c>
      <c r="B9" s="205">
        <v>1226.21</v>
      </c>
      <c r="C9" s="195">
        <v>0</v>
      </c>
      <c r="D9" s="194">
        <v>0</v>
      </c>
      <c r="E9" s="198">
        <f t="shared" ref="E9" si="7">SUM(B9:D9)</f>
        <v>1226.21</v>
      </c>
      <c r="F9" s="195">
        <v>12565.98</v>
      </c>
      <c r="G9" s="195">
        <v>0</v>
      </c>
      <c r="H9" s="122">
        <v>0</v>
      </c>
      <c r="I9" s="199">
        <f t="shared" ref="I9" si="8">SUM(F9:H9)</f>
        <v>12565.98</v>
      </c>
      <c r="J9" s="120">
        <f>'[2]6'!$D$51</f>
        <v>52.8</v>
      </c>
      <c r="K9" s="194">
        <v>0</v>
      </c>
      <c r="L9" s="195">
        <v>0</v>
      </c>
      <c r="M9" s="206">
        <f>SUM(J9:L9)</f>
        <v>52.8</v>
      </c>
      <c r="N9" s="121">
        <f t="shared" ref="N9" si="9">B9+F9+J9</f>
        <v>13844.989999999998</v>
      </c>
      <c r="O9" s="196">
        <f t="shared" ref="O9" si="10">C9+G9+K9</f>
        <v>0</v>
      </c>
      <c r="P9" s="201">
        <f t="shared" ref="P9" si="11">D9+H9+L9</f>
        <v>0</v>
      </c>
      <c r="Q9" s="203">
        <f t="shared" ref="Q9" si="12">SUM(N9:P9)</f>
        <v>13844.989999999998</v>
      </c>
    </row>
    <row r="10" spans="1:18" ht="7.5" customHeight="1" thickBot="1" x14ac:dyDescent="0.3">
      <c r="A10" s="113"/>
      <c r="B10" s="116"/>
      <c r="C10" s="195"/>
      <c r="D10" s="194"/>
      <c r="E10" s="198"/>
      <c r="F10" s="195"/>
      <c r="G10" s="195"/>
      <c r="H10" s="122"/>
      <c r="I10" s="199"/>
      <c r="J10" s="117"/>
      <c r="K10" s="194"/>
      <c r="L10" s="195"/>
      <c r="M10" s="200"/>
      <c r="N10" s="121"/>
      <c r="O10" s="196"/>
      <c r="P10" s="201"/>
      <c r="Q10" s="203"/>
    </row>
    <row r="11" spans="1:18" ht="45.75" customHeight="1" thickBot="1" x14ac:dyDescent="0.3">
      <c r="A11" s="207">
        <v>2017</v>
      </c>
      <c r="B11" s="205">
        <v>1226.21</v>
      </c>
      <c r="C11" s="195">
        <v>0</v>
      </c>
      <c r="D11" s="194">
        <v>0</v>
      </c>
      <c r="E11" s="198">
        <f t="shared" ref="E11" si="13">SUM(B11:D11)</f>
        <v>1226.21</v>
      </c>
      <c r="F11" s="195">
        <v>12565.98</v>
      </c>
      <c r="G11" s="195">
        <v>0</v>
      </c>
      <c r="H11" s="122">
        <v>0</v>
      </c>
      <c r="I11" s="199">
        <f t="shared" ref="I11" si="14">SUM(F11:H11)</f>
        <v>12565.98</v>
      </c>
      <c r="J11" s="120">
        <f>'[2]6'!$D$51</f>
        <v>52.8</v>
      </c>
      <c r="K11" s="194">
        <v>0</v>
      </c>
      <c r="L11" s="195">
        <v>0</v>
      </c>
      <c r="M11" s="206">
        <f>SUM(J11:L11)</f>
        <v>52.8</v>
      </c>
      <c r="N11" s="121">
        <f t="shared" ref="N11" si="15">B11+F11+J11</f>
        <v>13844.989999999998</v>
      </c>
      <c r="O11" s="196">
        <f t="shared" ref="O11" si="16">C11+G11+K11</f>
        <v>0</v>
      </c>
      <c r="P11" s="201">
        <f t="shared" ref="P11" si="17">D11+H11+L11</f>
        <v>0</v>
      </c>
      <c r="Q11" s="203">
        <f t="shared" ref="Q11" si="18">SUM(N11:P11)</f>
        <v>13844.989999999998</v>
      </c>
    </row>
    <row r="12" spans="1:18" ht="6" customHeight="1" thickBot="1" x14ac:dyDescent="0.3">
      <c r="A12" s="113"/>
      <c r="B12" s="116"/>
      <c r="C12" s="195"/>
      <c r="D12" s="194"/>
      <c r="E12" s="198"/>
      <c r="F12" s="195"/>
      <c r="G12" s="195"/>
      <c r="H12" s="122"/>
      <c r="I12" s="199"/>
      <c r="J12" s="117"/>
      <c r="K12" s="194"/>
      <c r="L12" s="195"/>
      <c r="M12" s="200"/>
      <c r="N12" s="121"/>
      <c r="O12" s="196"/>
      <c r="P12" s="201"/>
      <c r="Q12" s="203"/>
    </row>
    <row r="13" spans="1:18" ht="31.5" customHeight="1" thickBot="1" x14ac:dyDescent="0.3">
      <c r="A13" s="207">
        <v>2018</v>
      </c>
      <c r="B13" s="116">
        <v>854.65</v>
      </c>
      <c r="C13" s="195">
        <v>0</v>
      </c>
      <c r="D13" s="194">
        <v>0</v>
      </c>
      <c r="E13" s="198">
        <f t="shared" si="0"/>
        <v>854.65</v>
      </c>
      <c r="F13" s="195">
        <v>4232.62</v>
      </c>
      <c r="G13" s="195">
        <v>0</v>
      </c>
      <c r="H13" s="122">
        <v>0</v>
      </c>
      <c r="I13" s="199">
        <f t="shared" si="1"/>
        <v>4232.62</v>
      </c>
      <c r="J13" s="120">
        <f>'[2]6'!$D$51</f>
        <v>52.8</v>
      </c>
      <c r="K13" s="194">
        <v>0</v>
      </c>
      <c r="L13" s="195">
        <v>0</v>
      </c>
      <c r="M13" s="200">
        <f t="shared" ref="M13:M16" si="19">SUM(J13:L13)</f>
        <v>52.8</v>
      </c>
      <c r="N13" s="121">
        <f>B13+F13+J13</f>
        <v>5140.07</v>
      </c>
      <c r="O13" s="196">
        <f t="shared" si="4"/>
        <v>0</v>
      </c>
      <c r="P13" s="201">
        <f t="shared" si="5"/>
        <v>0</v>
      </c>
      <c r="Q13" s="203">
        <f t="shared" si="6"/>
        <v>5140.07</v>
      </c>
    </row>
    <row r="14" spans="1:18" ht="34.5" customHeight="1" thickBot="1" x14ac:dyDescent="0.3">
      <c r="A14" s="113" t="s">
        <v>449</v>
      </c>
      <c r="B14" s="116">
        <v>854.65</v>
      </c>
      <c r="C14" s="195">
        <v>0</v>
      </c>
      <c r="D14" s="194">
        <v>0</v>
      </c>
      <c r="E14" s="198">
        <f t="shared" ref="E14:E16" si="20">SUM(B14:D14)</f>
        <v>854.65</v>
      </c>
      <c r="F14" s="195">
        <v>4232.62</v>
      </c>
      <c r="G14" s="195">
        <v>0</v>
      </c>
      <c r="H14" s="122">
        <v>0</v>
      </c>
      <c r="I14" s="199">
        <f t="shared" ref="I14:I16" si="21">SUM(F14:H14)</f>
        <v>4232.62</v>
      </c>
      <c r="J14" s="120">
        <f>'[2]6'!$D$51</f>
        <v>52.8</v>
      </c>
      <c r="K14" s="194">
        <v>0</v>
      </c>
      <c r="L14" s="195">
        <v>0</v>
      </c>
      <c r="M14" s="200">
        <f t="shared" si="19"/>
        <v>52.8</v>
      </c>
      <c r="N14" s="121">
        <f t="shared" ref="N14:N16" si="22">B14+F14+J14</f>
        <v>5140.07</v>
      </c>
      <c r="O14" s="196">
        <f t="shared" ref="O14:O16" si="23">C14+G14+K14</f>
        <v>0</v>
      </c>
      <c r="P14" s="201">
        <f t="shared" ref="P14:P16" si="24">D14+H14+L14</f>
        <v>0</v>
      </c>
      <c r="Q14" s="203">
        <f t="shared" ref="Q14:Q16" si="25">SUM(N14:P14)</f>
        <v>5140.07</v>
      </c>
    </row>
    <row r="15" spans="1:18" ht="5.25" customHeight="1" thickBot="1" x14ac:dyDescent="0.3">
      <c r="A15" s="113"/>
      <c r="B15" s="116"/>
      <c r="C15" s="195"/>
      <c r="D15" s="194"/>
      <c r="E15" s="198"/>
      <c r="F15" s="195"/>
      <c r="G15" s="195"/>
      <c r="H15" s="122"/>
      <c r="I15" s="199"/>
      <c r="J15" s="117"/>
      <c r="K15" s="194"/>
      <c r="L15" s="195"/>
      <c r="M15" s="200"/>
      <c r="N15" s="121"/>
      <c r="O15" s="196"/>
      <c r="P15" s="201"/>
      <c r="Q15" s="203"/>
    </row>
    <row r="16" spans="1:18" ht="36.75" customHeight="1" thickBot="1" x14ac:dyDescent="0.3">
      <c r="A16" s="207">
        <v>2019</v>
      </c>
      <c r="B16" s="116">
        <v>854.65</v>
      </c>
      <c r="C16" s="195">
        <v>0</v>
      </c>
      <c r="D16" s="194">
        <v>0</v>
      </c>
      <c r="E16" s="198">
        <f t="shared" si="20"/>
        <v>854.65</v>
      </c>
      <c r="F16" s="195">
        <f>4285.42-J16</f>
        <v>4260.67</v>
      </c>
      <c r="G16" s="195">
        <v>0</v>
      </c>
      <c r="H16" s="122">
        <v>0</v>
      </c>
      <c r="I16" s="199">
        <f t="shared" si="21"/>
        <v>4260.67</v>
      </c>
      <c r="J16" s="117">
        <v>24.75</v>
      </c>
      <c r="K16" s="194">
        <v>0</v>
      </c>
      <c r="L16" s="195">
        <v>0</v>
      </c>
      <c r="M16" s="200">
        <f t="shared" si="19"/>
        <v>24.75</v>
      </c>
      <c r="N16" s="121">
        <f t="shared" si="22"/>
        <v>5140.07</v>
      </c>
      <c r="O16" s="196">
        <f t="shared" si="23"/>
        <v>0</v>
      </c>
      <c r="P16" s="201">
        <f t="shared" si="24"/>
        <v>0</v>
      </c>
      <c r="Q16" s="203">
        <f t="shared" si="25"/>
        <v>5140.07</v>
      </c>
      <c r="R16" s="126"/>
    </row>
    <row r="17" spans="1:17" ht="5.25" customHeight="1" thickBot="1" x14ac:dyDescent="0.3">
      <c r="A17" s="113"/>
      <c r="B17" s="116"/>
      <c r="C17" s="195"/>
      <c r="D17" s="194"/>
      <c r="E17" s="198"/>
      <c r="F17" s="195"/>
      <c r="G17" s="195"/>
      <c r="H17" s="122"/>
      <c r="I17" s="199"/>
      <c r="J17" s="117"/>
      <c r="K17" s="194"/>
      <c r="L17" s="195"/>
      <c r="M17" s="200"/>
      <c r="N17" s="121"/>
      <c r="O17" s="196"/>
      <c r="P17" s="201"/>
      <c r="Q17" s="203"/>
    </row>
    <row r="18" spans="1:17" ht="32.25" customHeight="1" thickBot="1" x14ac:dyDescent="0.3">
      <c r="A18" s="207">
        <v>2020</v>
      </c>
      <c r="B18" s="116">
        <v>584.66907000000003</v>
      </c>
      <c r="C18" s="195">
        <v>393.37</v>
      </c>
      <c r="D18" s="194">
        <v>0</v>
      </c>
      <c r="E18" s="198">
        <f>SUM(B18:D18)</f>
        <v>978.03907000000004</v>
      </c>
      <c r="F18" s="195">
        <v>4188.03</v>
      </c>
      <c r="G18" s="195">
        <v>4537.49</v>
      </c>
      <c r="H18" s="122">
        <v>0</v>
      </c>
      <c r="I18" s="199">
        <f>SUM(F18:H18)</f>
        <v>8725.52</v>
      </c>
      <c r="J18" s="117">
        <v>24.75</v>
      </c>
      <c r="K18" s="194">
        <f>1.46</f>
        <v>1.46</v>
      </c>
      <c r="L18" s="195">
        <v>0</v>
      </c>
      <c r="M18" s="200">
        <f>SUM(J18:L18)</f>
        <v>26.21</v>
      </c>
      <c r="N18" s="121">
        <f>B18+F18+J18</f>
        <v>4797.4490699999997</v>
      </c>
      <c r="O18" s="196">
        <f>C18+G18+K18</f>
        <v>4932.32</v>
      </c>
      <c r="P18" s="201">
        <f>D18+H18+L18</f>
        <v>0</v>
      </c>
      <c r="Q18" s="203">
        <f>SUM(N18:P18)</f>
        <v>9729.7690699999985</v>
      </c>
    </row>
    <row r="19" spans="1:17" ht="7.5" customHeight="1" thickBot="1" x14ac:dyDescent="0.3">
      <c r="A19" s="113"/>
      <c r="B19" s="116"/>
      <c r="C19" s="195"/>
      <c r="D19" s="194"/>
      <c r="E19" s="198"/>
      <c r="F19" s="195"/>
      <c r="G19" s="195"/>
      <c r="H19" s="122"/>
      <c r="I19" s="199"/>
      <c r="J19" s="117"/>
      <c r="K19" s="194"/>
      <c r="L19" s="195"/>
      <c r="M19" s="200"/>
      <c r="N19" s="121"/>
      <c r="O19" s="196"/>
      <c r="P19" s="201"/>
      <c r="Q19" s="203"/>
    </row>
    <row r="20" spans="1:17" ht="32.25" customHeight="1" thickBot="1" x14ac:dyDescent="0.3">
      <c r="A20" s="113" t="s">
        <v>451</v>
      </c>
      <c r="B20" s="116">
        <v>584.66907000000003</v>
      </c>
      <c r="C20" s="195">
        <v>393.37</v>
      </c>
      <c r="D20" s="194">
        <v>0</v>
      </c>
      <c r="E20" s="198">
        <f>SUM(B20:D20)</f>
        <v>978.03907000000004</v>
      </c>
      <c r="F20" s="195">
        <v>4188.03</v>
      </c>
      <c r="G20" s="195">
        <v>4537.49</v>
      </c>
      <c r="H20" s="122">
        <v>0</v>
      </c>
      <c r="I20" s="199">
        <f>SUM(F20:H20)</f>
        <v>8725.52</v>
      </c>
      <c r="J20" s="117">
        <v>24.75</v>
      </c>
      <c r="K20" s="194">
        <f>1.46</f>
        <v>1.46</v>
      </c>
      <c r="L20" s="195">
        <v>0</v>
      </c>
      <c r="M20" s="200">
        <f>SUM(J20:L20)</f>
        <v>26.21</v>
      </c>
      <c r="N20" s="121">
        <f>B20+F20+J20</f>
        <v>4797.4490699999997</v>
      </c>
      <c r="O20" s="196">
        <f>C20+G20+K20</f>
        <v>4932.32</v>
      </c>
      <c r="P20" s="201">
        <f>D20+H20+L20</f>
        <v>0</v>
      </c>
      <c r="Q20" s="203">
        <f>SUM(N20:P20)</f>
        <v>9729.7690699999985</v>
      </c>
    </row>
    <row r="21" spans="1:17" ht="9" customHeight="1" thickBot="1" x14ac:dyDescent="0.3">
      <c r="A21" s="113"/>
      <c r="B21" s="116"/>
      <c r="C21" s="195"/>
      <c r="D21" s="194"/>
      <c r="E21" s="198"/>
      <c r="F21" s="195"/>
      <c r="G21" s="195"/>
      <c r="H21" s="122"/>
      <c r="I21" s="199"/>
      <c r="J21" s="117"/>
      <c r="K21" s="194"/>
      <c r="L21" s="195"/>
      <c r="M21" s="200"/>
      <c r="N21" s="121"/>
      <c r="O21" s="196"/>
      <c r="P21" s="201"/>
      <c r="Q21" s="203"/>
    </row>
    <row r="22" spans="1:17" ht="39.75" customHeight="1" thickBot="1" x14ac:dyDescent="0.3">
      <c r="A22" s="207">
        <v>2021</v>
      </c>
      <c r="B22" s="116">
        <v>584.66907000000003</v>
      </c>
      <c r="C22" s="195">
        <v>0</v>
      </c>
      <c r="D22" s="194">
        <v>0</v>
      </c>
      <c r="E22" s="198">
        <f>SUM(B22:D22)</f>
        <v>584.66907000000003</v>
      </c>
      <c r="F22" s="195">
        <v>4188.4806600000002</v>
      </c>
      <c r="G22" s="195">
        <v>0</v>
      </c>
      <c r="H22" s="122">
        <v>20000</v>
      </c>
      <c r="I22" s="199">
        <f>SUM(F22:H22)</f>
        <v>24188.480660000001</v>
      </c>
      <c r="J22" s="117">
        <v>24.75</v>
      </c>
      <c r="K22" s="194">
        <v>0</v>
      </c>
      <c r="L22" s="195">
        <v>0</v>
      </c>
      <c r="M22" s="200">
        <f t="shared" ref="M22:M28" si="26">SUM(J22:L22)</f>
        <v>24.75</v>
      </c>
      <c r="N22" s="121">
        <f t="shared" ref="N22:N28" si="27">B22+F22+J22</f>
        <v>4797.8997300000001</v>
      </c>
      <c r="O22" s="196">
        <f t="shared" ref="O22:O28" si="28">C22+G22+K22</f>
        <v>0</v>
      </c>
      <c r="P22" s="201">
        <f t="shared" ref="P22:P28" si="29">D22+H22+L22</f>
        <v>20000</v>
      </c>
      <c r="Q22" s="203">
        <f t="shared" ref="Q22:Q28" si="30">SUM(N22:P22)</f>
        <v>24797.899730000001</v>
      </c>
    </row>
    <row r="23" spans="1:17" ht="28.5" customHeight="1" thickBot="1" x14ac:dyDescent="0.3">
      <c r="A23" s="207" t="s">
        <v>447</v>
      </c>
      <c r="B23" s="116">
        <v>584.66907000000003</v>
      </c>
      <c r="C23" s="195">
        <v>0</v>
      </c>
      <c r="D23" s="194">
        <v>0</v>
      </c>
      <c r="E23" s="198">
        <f>SUM(B23:D23)</f>
        <v>584.66907000000003</v>
      </c>
      <c r="F23" s="195">
        <v>4188.4806600000002</v>
      </c>
      <c r="G23" s="119">
        <v>671.86</v>
      </c>
      <c r="H23" s="122">
        <v>20000</v>
      </c>
      <c r="I23" s="199">
        <f>SUM(F23:H23)</f>
        <v>24860.340660000002</v>
      </c>
      <c r="J23" s="117">
        <v>24.75</v>
      </c>
      <c r="K23" s="194">
        <v>0</v>
      </c>
      <c r="L23" s="195">
        <v>0</v>
      </c>
      <c r="M23" s="200">
        <f t="shared" ref="M23" si="31">SUM(J23:L23)</f>
        <v>24.75</v>
      </c>
      <c r="N23" s="121">
        <f t="shared" ref="N23" si="32">B23+F23+J23</f>
        <v>4797.8997300000001</v>
      </c>
      <c r="O23" s="196">
        <f t="shared" ref="O23" si="33">C23+G23+K23</f>
        <v>671.86</v>
      </c>
      <c r="P23" s="201">
        <f t="shared" ref="P23" si="34">D23+H23+L23</f>
        <v>20000</v>
      </c>
      <c r="Q23" s="203">
        <f t="shared" ref="Q23" si="35">SUM(N23:P23)</f>
        <v>25469.759729999998</v>
      </c>
    </row>
    <row r="24" spans="1:17" ht="12" customHeight="1" thickBot="1" x14ac:dyDescent="0.3">
      <c r="A24" s="113"/>
      <c r="B24" s="118"/>
      <c r="C24" s="119"/>
      <c r="D24" s="115"/>
      <c r="E24" s="198"/>
      <c r="F24" s="125"/>
      <c r="G24" s="114"/>
      <c r="H24" s="122"/>
      <c r="I24" s="199"/>
      <c r="J24" s="115"/>
      <c r="K24" s="194"/>
      <c r="L24" s="114"/>
      <c r="M24" s="200"/>
      <c r="N24" s="119"/>
      <c r="O24" s="119"/>
      <c r="P24" s="202"/>
      <c r="Q24" s="204"/>
    </row>
    <row r="25" spans="1:17" ht="24.75" customHeight="1" thickBot="1" x14ac:dyDescent="0.3">
      <c r="A25" s="207">
        <v>2022</v>
      </c>
      <c r="B25" s="193">
        <f>додаток3!D35-C25</f>
        <v>618.26459999999997</v>
      </c>
      <c r="C25" s="121">
        <v>11.53</v>
      </c>
      <c r="D25" s="124">
        <v>0</v>
      </c>
      <c r="E25" s="198">
        <f>SUM(B25:D25)</f>
        <v>629.79459999999995</v>
      </c>
      <c r="F25" s="125">
        <v>4640.3</v>
      </c>
      <c r="G25" s="195">
        <v>0</v>
      </c>
      <c r="H25" s="122">
        <v>44155.85</v>
      </c>
      <c r="I25" s="199">
        <f t="shared" ref="I25:I28" si="36">SUM(F25:H25)</f>
        <v>48796.15</v>
      </c>
      <c r="J25" s="114">
        <v>61.54</v>
      </c>
      <c r="K25" s="194">
        <v>0</v>
      </c>
      <c r="L25" s="123">
        <v>0</v>
      </c>
      <c r="M25" s="200">
        <f t="shared" si="26"/>
        <v>61.54</v>
      </c>
      <c r="N25" s="121">
        <f t="shared" si="27"/>
        <v>5320.1045999999997</v>
      </c>
      <c r="O25" s="196">
        <f t="shared" si="28"/>
        <v>11.53</v>
      </c>
      <c r="P25" s="201">
        <f t="shared" si="29"/>
        <v>44155.85</v>
      </c>
      <c r="Q25" s="203">
        <f t="shared" si="30"/>
        <v>49487.484599999996</v>
      </c>
    </row>
    <row r="26" spans="1:17" ht="27" customHeight="1" thickBot="1" x14ac:dyDescent="0.3">
      <c r="A26" s="113" t="s">
        <v>444</v>
      </c>
      <c r="B26" s="193">
        <v>618.26</v>
      </c>
      <c r="C26" s="121">
        <v>11.53</v>
      </c>
      <c r="D26" s="124">
        <v>0</v>
      </c>
      <c r="E26" s="198">
        <f t="shared" ref="E26:E28" si="37">SUM(B26:D26)</f>
        <v>629.79</v>
      </c>
      <c r="F26" s="125">
        <f>додаток5!D49</f>
        <v>4640.3</v>
      </c>
      <c r="G26" s="195">
        <v>0</v>
      </c>
      <c r="H26" s="122">
        <f>додаток5!E49</f>
        <v>29827.885270000002</v>
      </c>
      <c r="I26" s="199">
        <f t="shared" ref="I26" si="38">SUM(F26:H26)</f>
        <v>34468.185270000002</v>
      </c>
      <c r="J26" s="114">
        <v>61.54</v>
      </c>
      <c r="K26" s="194">
        <v>0</v>
      </c>
      <c r="L26" s="123">
        <v>0</v>
      </c>
      <c r="M26" s="200">
        <f t="shared" si="26"/>
        <v>61.54</v>
      </c>
      <c r="N26" s="121">
        <f t="shared" si="27"/>
        <v>5320.1</v>
      </c>
      <c r="O26" s="196">
        <f t="shared" si="28"/>
        <v>11.53</v>
      </c>
      <c r="P26" s="201">
        <f t="shared" si="29"/>
        <v>29827.885270000002</v>
      </c>
      <c r="Q26" s="203">
        <f t="shared" si="30"/>
        <v>35159.515270000004</v>
      </c>
    </row>
    <row r="27" spans="1:17" ht="12.75" customHeight="1" thickBot="1" x14ac:dyDescent="0.3">
      <c r="A27" s="113"/>
      <c r="B27" s="193"/>
      <c r="C27" s="123"/>
      <c r="D27" s="115"/>
      <c r="E27" s="198"/>
      <c r="F27" s="125"/>
      <c r="G27" s="114"/>
      <c r="H27" s="122"/>
      <c r="I27" s="199"/>
      <c r="J27" s="114"/>
      <c r="K27" s="194"/>
      <c r="L27" s="123"/>
      <c r="M27" s="200"/>
      <c r="N27" s="119"/>
      <c r="O27" s="119"/>
      <c r="P27" s="202"/>
      <c r="Q27" s="203"/>
    </row>
    <row r="28" spans="1:17" ht="21" customHeight="1" thickBot="1" x14ac:dyDescent="0.3">
      <c r="A28" s="207">
        <v>2023</v>
      </c>
      <c r="B28" s="193">
        <f>'[3]2021 оч.  виробництво'!$T$12</f>
        <v>599.91115156037722</v>
      </c>
      <c r="C28" s="125">
        <v>0</v>
      </c>
      <c r="D28" s="124">
        <v>0</v>
      </c>
      <c r="E28" s="198">
        <f t="shared" si="37"/>
        <v>599.91115156037722</v>
      </c>
      <c r="F28" s="197">
        <f>'[3]2021(транспртування) '!$T$12</f>
        <v>5943.2895879285734</v>
      </c>
      <c r="G28" s="195">
        <v>0</v>
      </c>
      <c r="H28" s="208">
        <f>'[3]2021(транспртування) '!$T$17</f>
        <v>44155.844858917524</v>
      </c>
      <c r="I28" s="199">
        <f t="shared" si="36"/>
        <v>50099.134446846096</v>
      </c>
      <c r="J28" s="124">
        <f>'[3]2021(постачання)'!$T$12</f>
        <v>16.663317103616571</v>
      </c>
      <c r="K28" s="194">
        <v>0</v>
      </c>
      <c r="L28" s="125">
        <v>0</v>
      </c>
      <c r="M28" s="206">
        <f t="shared" si="26"/>
        <v>16.663317103616571</v>
      </c>
      <c r="N28" s="121">
        <f t="shared" si="27"/>
        <v>6559.8640565925671</v>
      </c>
      <c r="O28" s="196">
        <f t="shared" si="28"/>
        <v>0</v>
      </c>
      <c r="P28" s="201">
        <f t="shared" si="29"/>
        <v>44155.844858917524</v>
      </c>
      <c r="Q28" s="203">
        <f t="shared" si="30"/>
        <v>50715.708915510091</v>
      </c>
    </row>
  </sheetData>
  <mergeCells count="21">
    <mergeCell ref="Q1:Q3"/>
    <mergeCell ref="N1:P1"/>
    <mergeCell ref="A2:A3"/>
    <mergeCell ref="D2:D3"/>
    <mergeCell ref="H2:H3"/>
    <mergeCell ref="L2:L3"/>
    <mergeCell ref="O2:O3"/>
    <mergeCell ref="P2:P3"/>
    <mergeCell ref="B2:B3"/>
    <mergeCell ref="B1:E1"/>
    <mergeCell ref="F2:F3"/>
    <mergeCell ref="J2:J3"/>
    <mergeCell ref="C2:C3"/>
    <mergeCell ref="I2:I3"/>
    <mergeCell ref="F1:I1"/>
    <mergeCell ref="G2:G3"/>
    <mergeCell ref="N2:N3"/>
    <mergeCell ref="E2:E3"/>
    <mergeCell ref="K2:K3"/>
    <mergeCell ref="M2:M3"/>
    <mergeCell ref="J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додаток3</vt:lpstr>
      <vt:lpstr>додаток5</vt:lpstr>
      <vt:lpstr>додаток7</vt:lpstr>
      <vt:lpstr>додаток4</vt:lpstr>
      <vt:lpstr>додаток6</vt:lpstr>
      <vt:lpstr>Лист1</vt:lpstr>
      <vt:lpstr>Лист2</vt:lpstr>
      <vt:lpstr>додаток3!Область_печати</vt:lpstr>
      <vt:lpstr>додаток4!Область_печати</vt:lpstr>
      <vt:lpstr>додаток5!Область_печати</vt:lpstr>
      <vt:lpstr>додаток6!Область_печати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2022-07-11T12:49:08Z</dcterms:modified>
</cp:coreProperties>
</file>