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" sheetId="1" r:id="rId1"/>
  </sheets>
  <definedNames>
    <definedName name="_xlnm.Print_Titles" localSheetId="0">'Лист3'!$8:$8</definedName>
    <definedName name="_xlnm.Print_Area" localSheetId="0">'Лист3'!$A$1:$K$207</definedName>
  </definedNames>
  <calcPr fullCalcOnLoad="1"/>
</workbook>
</file>

<file path=xl/sharedStrings.xml><?xml version="1.0" encoding="utf-8"?>
<sst xmlns="http://schemas.openxmlformats.org/spreadsheetml/2006/main" count="232" uniqueCount="159">
  <si>
    <t>Разом</t>
  </si>
  <si>
    <t>загальний фонд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</si>
  <si>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</si>
  <si>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</si>
  <si>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</si>
  <si>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</si>
  <si>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</si>
  <si>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у тому числі:</t>
  </si>
  <si>
    <t xml:space="preserve"> </t>
  </si>
  <si>
    <t>середні витарти на одне змагання різного рівня, в яких взято участь командою, грн.</t>
  </si>
  <si>
    <t>Разом в т.ч.:</t>
  </si>
  <si>
    <t>кошти міського бюджету</t>
  </si>
  <si>
    <t>інші надходження</t>
  </si>
  <si>
    <t>Всього на виконання підпрограми 2, грн.</t>
  </si>
  <si>
    <t>Всього на виконання підпрограми 1, грн.</t>
  </si>
  <si>
    <t>_____________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</si>
  <si>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</si>
  <si>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звітності)</t>
  </si>
  <si>
    <t>середні витрати на один людино-день участі у міських змаганнях з неолімпійських видів спорту, грн.</t>
  </si>
  <si>
    <t>0215011</t>
  </si>
  <si>
    <r>
      <t>КПКВК 0215011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</si>
  <si>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</si>
  <si>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</si>
  <si>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t>Результативні показники:</t>
  </si>
  <si>
    <t>кількість міських змагань з олімпійських видів спорту, од.</t>
  </si>
  <si>
    <t>середні витрати на один людино-день участі у міських змаганнях з олімпійських видів спорту, грн.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</si>
  <si>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</si>
  <si>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</si>
  <si>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t>кількість людино-днів участі (суддівство) у міських змаганнях з олімпійських видів спорту, од.</t>
  </si>
  <si>
    <t>кількість спортсменів, які братимуть участь у міських змаганнях з олімпійських видів спорту, од.</t>
  </si>
  <si>
    <t>кількість спортсменів, які посіли призові місця у міських змаганнях з олімпійських видів спорту, од.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</si>
  <si>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грн.</t>
    </r>
  </si>
  <si>
    <t>кількість всеукраїнських змагань з олімпійських видів спорту, в яких беруть участь спортсмени збірних команд міста, од.</t>
  </si>
  <si>
    <t>кількість змагань різних рівнів з олімпійських видів спорту (міжнародних змагань, чемпіонатів, кубків Європи та світу)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</si>
  <si>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змаганнях різних рівнів з 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</si>
  <si>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</si>
  <si>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</si>
  <si>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</si>
  <si>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</si>
  <si>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</si>
  <si>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</si>
  <si>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</si>
  <si>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</si>
  <si>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Всього на виконання Підпрограми 5.</t>
  </si>
  <si>
    <t>кількість місцевих ЦФЗН "Спорт для всіх", од.</t>
  </si>
  <si>
    <t>Показник продукту:</t>
  </si>
  <si>
    <t>кількість штатних працівників ЦФЗН "Спорт для всіх", осіб</t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</si>
  <si>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</si>
  <si>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</si>
  <si>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t>Всього на виконання Підпрограми 6.</t>
  </si>
  <si>
    <t>кількість змагань різного рівня, в яких візьме участь команда, од.</t>
  </si>
  <si>
    <t>обсяг витрат на забезпечення участі команди у змаганнях різних рівнів, грн.</t>
  </si>
  <si>
    <t>кількість команд з настільного тенісу, од.</t>
  </si>
  <si>
    <t>0215061</t>
  </si>
  <si>
    <t>0215062</t>
  </si>
  <si>
    <t>0215012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</si>
  <si>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</si>
  <si>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t>Відповідальні виконавці, КПКВК, завдання програми, результативні показники</t>
  </si>
  <si>
    <t>кількість спортсменів, які посіли призові місця у змаганнях різних рівнів з олімпійських видів спорту (міжнародних змагань, чемпіонатів, кубків Європи та світу), осіб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</si>
  <si>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</si>
  <si>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</si>
  <si>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</si>
  <si>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</si>
  <si>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</si>
  <si>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міста, грн.</t>
    </r>
  </si>
  <si>
    <t>кількість заходів, що проводяться ЦФЗН "Спорт для всіх", од.</t>
  </si>
  <si>
    <t>кількість фізкультурно-масових заходів для населення, що проводяться в місті, од.</t>
  </si>
  <si>
    <t>кількість людино-днів проведення заходів, що проводяться ЦФЗН "Спорт для всіх", людино-день</t>
  </si>
  <si>
    <t>кількість людино-днів проведення  фізкультурно-масових заходів для населення, що проводяться в місті, людино-день</t>
  </si>
  <si>
    <t>середні витрати на проведення одного заходу, що проводяться ЦФЗН "Спорт для всіх", грн.</t>
  </si>
  <si>
    <t>середні витрати на проведення одного фізкультурно-масових заходів для населення, що проводяться в місті, грн.</t>
  </si>
  <si>
    <t>середні витрати на один людино-день проведення  фізкультурно-масових заходів для населення, що проводяться в місті, грн.</t>
  </si>
  <si>
    <t>динаміка кількості населення міста, охопленого заходами ЦФЗН "Спорт для всіх", порівняно з минулим роком, %</t>
  </si>
  <si>
    <t>динаміка кількості населення міста, охопленого фізкультурно-масовими заходами для населення, порівняно з минулим роком, %</t>
  </si>
  <si>
    <t>динаміка кількісті заходів, проведених серед населення ЦФЗН "Спорт для всіх", порівняно з минулим роком, %</t>
  </si>
  <si>
    <t>динаміка кількісті фізкультурно-масових заходів, проведених для населення міста,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</si>
  <si>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</si>
  <si>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роком, %</t>
  </si>
  <si>
    <t>динаміка кількості спортсменів штатної збірної команди міста, які посіли призові місця, осіб</t>
  </si>
  <si>
    <t>динаміка кількості спортсменів штатної збірної команди міста, які посіли призові місця, порівнячно з минулим роком, %</t>
  </si>
  <si>
    <r>
      <t xml:space="preserve">Завдання 2.1. </t>
    </r>
    <r>
      <rPr>
        <sz val="12"/>
        <rFont val="Times New Roman"/>
        <family val="1"/>
      </rPr>
      <t>Утримання КП СМР "Суміципальний спортивний клуб "Тенісна Академія", грн.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</si>
  <si>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змаганнях, грн.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</si>
  <si>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настільному тенісу, грн., в т.ч.:</t>
    </r>
  </si>
  <si>
    <t>Разом, в т.ч.:</t>
  </si>
  <si>
    <t>спеціальний фонд</t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</si>
  <si>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міста, грн.</t>
    </r>
  </si>
  <si>
    <r>
      <t xml:space="preserve">Завдання 1. 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грн.</t>
    </r>
  </si>
  <si>
    <t>обсяг витрат на  утримання КП СМР «Муніципальний спортивний клуб «Тенісна Академія», грн.</t>
  </si>
  <si>
    <t>кількість штатних працівників, шт.од.</t>
  </si>
  <si>
    <t>у т.ч. спортсменів-інструкторів, шт.од.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</si>
  <si>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олімпійських видів спорту, грн.</t>
    </r>
  </si>
  <si>
    <t>кількість спортсменів збірних команд та тренерів міста, які беруть участь змаганнях різних рівнів з олімпійських видів спорту (міжнародних змагань, чемпіонатів, кубків Європи та світу), осіб</t>
  </si>
  <si>
    <t>середні витрати на забезпечення участі  одного спортсмена збірних команд, тренера міста у змаганнях різних рівнів з олімпійських видів спорту (міжнародних змагань, чемпіонатів, кубків Європи та світу), грн.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</si>
  <si>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</si>
  <si>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</si>
  <si>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</si>
  <si>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</si>
  <si>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неолімпійських видів спорту, грн.</t>
    </r>
  </si>
  <si>
    <t>кількість спортсменів збірних команд та тренерів міста, які беруть участь в обласних, всеукраїнських змагань з неолімпійських видів спорту, осіб</t>
  </si>
  <si>
    <t>середні витрати на забезпечення участі одного спортсмена збірних команд (тренера) міста у обласних, всеукраїнських змаганнях з неолімпійських видів спорту, грн.</t>
  </si>
  <si>
    <t>кількість спортсменів, які посіли призові місця у обласних, всеукраїнських змагань з неолімпійських видів спорту, осіб</t>
  </si>
  <si>
    <t>динаміка кількості спортсменів міста, які посіли призові місця у обласних,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</si>
  <si>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змаганнях різних рівнів з неолімпійських видів спорту (міжнародних змагань, чемпіонатів, кубків Європи та світу), грн.</t>
    </r>
  </si>
  <si>
    <t>середні витрати на забезпечення участі одного спортсмена збірних команд та тренерів міста у змаганнях різних рівнів з неолімпійських видів спорту (міжнародних змагань, чемпіонатів, кубків Європи та світу), грн.</t>
  </si>
  <si>
    <t>кількість спортсменів, які посіли призові місця у змаганнях різних рівнів з неолімпійських видів спорту (міжнародних змагань, чемпіонатів, кубків Європи та світу), осіб</t>
  </si>
  <si>
    <t>середні витрати на один людино-день проведення заходів, що проводяться ЦФЗН "Спорт для всіх", грн.</t>
  </si>
  <si>
    <t>інші надход-ження</t>
  </si>
  <si>
    <t xml:space="preserve">                                                              Додаток 3</t>
  </si>
  <si>
    <t>2019 рік (план)</t>
  </si>
  <si>
    <t>кошти обласного бюджету</t>
  </si>
  <si>
    <t>спеціаль-ний фонд</t>
  </si>
  <si>
    <t>обласний бюджет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</si>
  <si>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</si>
  <si>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</si>
  <si>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людино-днів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</si>
  <si>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</si>
  <si>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</si>
  <si>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t>кількість спортсменів збірних команд та трнерів міста, які беруть участь в обласних, всеукраїнських змагань з олімпійських видів спорту, осіб.</t>
  </si>
  <si>
    <t>середні витрати на забезпечення участі одного спортсмена збірних команд  (тренера) міста у обласних, всеукраїнських змаганнях з олімпійських видів спорту, грн.</t>
  </si>
  <si>
    <t>кількість спортсменів міста, які протягом року посіли призові місця у обласних, всеукраїнських змаганнях з олімпійських видів спорту, осіб</t>
  </si>
  <si>
    <t>динаміка кількості спортсменів міста, які посіли призові місця у обласних, всеукраїнських змаганнях з олімпійських видів спорту, порівняно з минулим роком, %</t>
  </si>
  <si>
    <t>кількість людино-днів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</si>
  <si>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обласних, всеукраїнських змагань з неолімпійських видів спорту, в яких беруть участь спортсмени збірних команд міста, од.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</si>
  <si>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тренера на змаганнях різних рівнів з олімпійських видів спорту (міжнародних змагань, чемпіонатів, кубків Європи та світу), грн.</t>
    </r>
  </si>
  <si>
    <r>
      <t xml:space="preserve">Завдання 1.3. </t>
    </r>
    <r>
      <rPr>
        <sz val="12"/>
        <rFont val="Times New Roman"/>
        <family val="1"/>
      </rPr>
      <t>Проведення капітального та поточного ремонту приміщень центру, грн.</t>
    </r>
  </si>
  <si>
    <r>
      <t xml:space="preserve">Завдання 2. </t>
    </r>
    <r>
      <rPr>
        <sz val="12"/>
        <rFont val="Times New Roman"/>
        <family val="1"/>
      </rPr>
      <t>Будівництво споруд, установ та закладів фізичної культури і спорту</t>
    </r>
  </si>
  <si>
    <r>
      <rPr>
        <b/>
        <sz val="12"/>
        <rFont val="Times New Roman"/>
        <family val="1"/>
      </rPr>
      <t xml:space="preserve">Завдання 2.1. </t>
    </r>
    <r>
      <rPr>
        <sz val="12"/>
        <rFont val="Times New Roman"/>
        <family val="1"/>
      </rPr>
      <t>Проведення капітального ремонту приміщень центру, грн.</t>
    </r>
  </si>
  <si>
    <t>0217325</t>
  </si>
  <si>
    <r>
      <rPr>
        <b/>
        <sz val="12"/>
        <rFont val="Times New Roman"/>
        <family val="1"/>
      </rPr>
      <t>КПКВК 0215061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</si>
  <si>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rPr>
        <b/>
        <sz val="12"/>
        <rFont val="Times New Roman"/>
        <family val="1"/>
      </rPr>
      <t>КПКВК 0217325</t>
    </r>
    <r>
      <rPr>
        <sz val="12"/>
        <rFont val="Times New Roman"/>
        <family val="1"/>
      </rPr>
      <t xml:space="preserve"> "Будівництво споруд, установ та закладів фізичної культури і спорту"</t>
    </r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</si>
  <si>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"Сумчанка",ГО "Футбольний клуб "Суми", ГО "Академія футзалу "Футзальний клуб "Суми")</t>
  </si>
  <si>
    <t>2020 рік (план)</t>
  </si>
  <si>
    <t>Всього на виконання 
Програми, без урахування Підпрограми 7, грн.</t>
  </si>
  <si>
    <t>Сумський міський голова</t>
  </si>
  <si>
    <t>О.М. Лисенко</t>
  </si>
  <si>
    <t>Результативні показники виконання завдань Програми розвитку фізичної культури і спорту
 Сумської міської територіальної громади на 2019 – 2021 роки</t>
  </si>
  <si>
    <t>бюджет ТГ</t>
  </si>
  <si>
    <t xml:space="preserve">до рішення Сумської міської ради «Про внесення змін до рішення Сумської міської ради від  28 листопада 2018 року                  № 4150-МР «Про Програму розвитку фізичної культури і спорту Сумської міської територіальної громади на 2019 – 2021 роки" (зі змінами)
від                                                         №   
                        </t>
  </si>
  <si>
    <t>Виконавець: Михальова Г.Ф.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</si>
  <si>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</si>
  <si>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r>
      <t xml:space="preserve">Всього на виконання Підпрограми 7.
</t>
    </r>
  </si>
  <si>
    <r>
      <rPr>
        <b/>
        <sz val="12"/>
        <rFont val="Times New Roman"/>
        <family val="1"/>
      </rPr>
      <t xml:space="preserve">КПКВК 1517325 </t>
    </r>
    <r>
      <rPr>
        <sz val="12"/>
        <rFont val="Times New Roman"/>
        <family val="1"/>
      </rPr>
      <t xml:space="preserve">"Реалізація заходів щодо  розвитку та модернізації закладів фізичної культруи та спорту" </t>
    </r>
  </si>
  <si>
    <t>1517325</t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</si>
  <si>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 та КП "МСК з хокею на траві "Сумчанка"</t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</si>
  <si>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грн., з них: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</si>
  <si>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</si>
  <si>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</si>
  <si>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- будівництво стадіону з хокею на траві</t>
  </si>
  <si>
    <t>Показники виконання:</t>
  </si>
  <si>
    <t>площа об"єктів, яка потребує реконструкції, га</t>
  </si>
  <si>
    <t>площа виконаних робіт по реконструкції об"єктів, га</t>
  </si>
  <si>
    <t xml:space="preserve">Показник продукту  </t>
  </si>
  <si>
    <t>кількість об'єктів, які планується реконструювати, од.</t>
  </si>
  <si>
    <t>Показник ефективності</t>
  </si>
  <si>
    <t>середні витрати на реконструкцію 1 га площі об"єкту, грн.</t>
  </si>
  <si>
    <t>Показник якості</t>
  </si>
  <si>
    <t>відсоток реконструйованих об'єктів до загальної площі, %</t>
  </si>
  <si>
    <t>2021 рік (план)</t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</si>
  <si>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 (на виконання Програми економічного і соціального розвитку Сумської міської територіальної громади на 2021 рік та основні напрями розвитку на 2022-2023 роки")</t>
    </r>
    <r>
      <rPr>
        <b/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</si>
</sst>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_(* #,##0.0_);_(* \(#,##0.0\);_(* &quot;-&quot;??_);_(@_)"/>
    <numFmt numFmtId="211" formatCode="0.000"/>
    <numFmt numFmtId="212" formatCode="#,##0.00&quot;р.&quot;"/>
    <numFmt numFmtId="213" formatCode="#,##0&quot;р.&quot;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4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B0F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4" fillId="0" borderId="0" xfId="0" applyFont="1" applyFill="1" applyBorder="1" applyAlignment="1">
      <alignment horizontal="justify" vertical="center" wrapText="1"/>
    </xf>
    <xf numFmtId="206" fontId="4" fillId="0" borderId="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3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justify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justify" vertical="center" wrapText="1"/>
    </xf>
    <xf numFmtId="0" fontId="0" fillId="32" borderId="10" xfId="0" applyFont="1" applyFill="1" applyBorder="1" applyAlignment="1">
      <alignment/>
    </xf>
    <xf numFmtId="0" fontId="3" fillId="32" borderId="12" xfId="0" applyFont="1" applyFill="1" applyBorder="1" applyAlignment="1">
      <alignment horizontal="justify" vertical="center" wrapText="1"/>
    </xf>
    <xf numFmtId="0" fontId="0" fillId="32" borderId="10" xfId="0" applyFont="1" applyFill="1" applyBorder="1" applyAlignment="1">
      <alignment/>
    </xf>
    <xf numFmtId="3" fontId="4" fillId="32" borderId="12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justify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justify" vertical="center" wrapText="1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justify" vertical="center" wrapText="1"/>
    </xf>
    <xf numFmtId="3" fontId="0" fillId="32" borderId="0" xfId="0" applyNumberFormat="1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206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/>
    </xf>
    <xf numFmtId="0" fontId="4" fillId="32" borderId="10" xfId="0" applyNumberFormat="1" applyFont="1" applyFill="1" applyBorder="1" applyAlignment="1">
      <alignment horizontal="justify" vertical="center" wrapText="1"/>
    </xf>
    <xf numFmtId="0" fontId="4" fillId="32" borderId="10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3" fontId="0" fillId="32" borderId="0" xfId="0" applyNumberFormat="1" applyFont="1" applyFill="1" applyAlignment="1">
      <alignment vertical="center"/>
    </xf>
    <xf numFmtId="49" fontId="12" fillId="32" borderId="10" xfId="0" applyNumberFormat="1" applyFont="1" applyFill="1" applyBorder="1" applyAlignment="1">
      <alignment horizontal="center" vertical="center" wrapText="1"/>
    </xf>
    <xf numFmtId="49" fontId="49" fillId="32" borderId="10" xfId="0" applyNumberFormat="1" applyFont="1" applyFill="1" applyBorder="1" applyAlignment="1">
      <alignment horizontal="center" vertical="center"/>
    </xf>
    <xf numFmtId="3" fontId="49" fillId="32" borderId="10" xfId="0" applyNumberFormat="1" applyFont="1" applyFill="1" applyBorder="1" applyAlignment="1">
      <alignment horizontal="center" vertical="center"/>
    </xf>
    <xf numFmtId="3" fontId="50" fillId="32" borderId="10" xfId="0" applyNumberFormat="1" applyFont="1" applyFill="1" applyBorder="1" applyAlignment="1">
      <alignment horizontal="center" vertical="center"/>
    </xf>
    <xf numFmtId="2" fontId="50" fillId="32" borderId="10" xfId="0" applyNumberFormat="1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/>
    </xf>
    <xf numFmtId="3" fontId="4" fillId="32" borderId="11" xfId="0" applyNumberFormat="1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/>
    </xf>
    <xf numFmtId="208" fontId="4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/>
    </xf>
    <xf numFmtId="49" fontId="12" fillId="32" borderId="12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justify" vertical="center" wrapText="1"/>
    </xf>
    <xf numFmtId="3" fontId="3" fillId="32" borderId="13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justify" vertical="center" wrapText="1"/>
    </xf>
    <xf numFmtId="0" fontId="5" fillId="32" borderId="14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left" vertical="top" wrapText="1"/>
    </xf>
    <xf numFmtId="0" fontId="3" fillId="32" borderId="16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justify" vertical="center" wrapText="1"/>
    </xf>
    <xf numFmtId="0" fontId="0" fillId="32" borderId="18" xfId="0" applyFill="1" applyBorder="1" applyAlignment="1">
      <alignment horizontal="justify" vertical="center" wrapText="1"/>
    </xf>
    <xf numFmtId="0" fontId="0" fillId="32" borderId="12" xfId="0" applyFill="1" applyBorder="1" applyAlignment="1">
      <alignment horizontal="justify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justify" vertical="center" wrapText="1"/>
    </xf>
    <xf numFmtId="0" fontId="0" fillId="32" borderId="19" xfId="0" applyFill="1" applyBorder="1" applyAlignment="1">
      <alignment horizontal="justify" vertical="center"/>
    </xf>
    <xf numFmtId="0" fontId="0" fillId="32" borderId="20" xfId="0" applyFill="1" applyBorder="1" applyAlignment="1">
      <alignment horizontal="justify" vertical="center"/>
    </xf>
    <xf numFmtId="0" fontId="5" fillId="32" borderId="14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0" fillId="32" borderId="18" xfId="0" applyFill="1" applyBorder="1" applyAlignment="1">
      <alignment horizontal="left" vertical="center" wrapText="1"/>
    </xf>
    <xf numFmtId="0" fontId="0" fillId="32" borderId="12" xfId="0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justify" vertical="center" wrapText="1"/>
    </xf>
    <xf numFmtId="0" fontId="3" fillId="32" borderId="12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justify" vertical="center" wrapText="1"/>
    </xf>
    <xf numFmtId="0" fontId="3" fillId="32" borderId="16" xfId="0" applyNumberFormat="1" applyFont="1" applyFill="1" applyBorder="1" applyAlignment="1">
      <alignment horizontal="left" vertical="center" wrapText="1"/>
    </xf>
    <xf numFmtId="0" fontId="3" fillId="32" borderId="17" xfId="0" applyNumberFormat="1" applyFont="1" applyFill="1" applyBorder="1" applyAlignment="1">
      <alignment horizontal="left" vertical="center" wrapText="1"/>
    </xf>
    <xf numFmtId="0" fontId="3" fillId="32" borderId="14" xfId="0" applyNumberFormat="1" applyFont="1" applyFill="1" applyBorder="1" applyAlignment="1">
      <alignment horizontal="left" vertical="center" wrapText="1"/>
    </xf>
    <xf numFmtId="0" fontId="3" fillId="32" borderId="15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/>
    </xf>
    <xf numFmtId="0" fontId="0" fillId="32" borderId="18" xfId="0" applyFill="1" applyBorder="1" applyAlignment="1">
      <alignment horizontal="justify"/>
    </xf>
    <xf numFmtId="0" fontId="0" fillId="32" borderId="12" xfId="0" applyFill="1" applyBorder="1" applyAlignment="1">
      <alignment horizontal="justify"/>
    </xf>
    <xf numFmtId="3" fontId="1" fillId="0" borderId="0" xfId="0" applyNumberFormat="1" applyFont="1" applyAlignment="1">
      <alignment horizontal="justify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justify" vertical="center" wrapText="1"/>
    </xf>
    <xf numFmtId="0" fontId="0" fillId="32" borderId="10" xfId="0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9"/>
  <sheetViews>
    <sheetView tabSelected="1" view="pageBreakPreview" zoomScale="89" zoomScaleNormal="70" zoomScaleSheetLayoutView="89" zoomScalePageLayoutView="0" workbookViewId="0" topLeftCell="A193">
      <selection activeCell="A183" sqref="A183:K183"/>
    </sheetView>
  </sheetViews>
  <sheetFormatPr defaultColWidth="9.140625" defaultRowHeight="12.75"/>
  <cols>
    <col min="1" max="1" width="40.7109375" style="31" customWidth="1"/>
    <col min="2" max="2" width="12.00390625" style="18" customWidth="1"/>
    <col min="3" max="4" width="15.140625" style="15" customWidth="1"/>
    <col min="5" max="5" width="12.140625" style="15" customWidth="1"/>
    <col min="6" max="6" width="13.421875" style="15" customWidth="1"/>
    <col min="7" max="7" width="12.7109375" style="15" customWidth="1"/>
    <col min="8" max="8" width="14.57421875" style="15" customWidth="1"/>
    <col min="9" max="9" width="14.7109375" style="15" customWidth="1"/>
    <col min="10" max="10" width="14.00390625" style="15" customWidth="1"/>
    <col min="11" max="11" width="15.28125" style="15" customWidth="1"/>
    <col min="12" max="12" width="0.42578125" style="15" customWidth="1"/>
    <col min="13" max="13" width="10.140625" style="15" bestFit="1" customWidth="1"/>
    <col min="14" max="14" width="11.140625" style="15" bestFit="1" customWidth="1"/>
    <col min="15" max="15" width="15.421875" style="15" customWidth="1"/>
    <col min="16" max="16384" width="9.140625" style="15" customWidth="1"/>
  </cols>
  <sheetData>
    <row r="1" spans="1:11" ht="18.75">
      <c r="A1" s="26"/>
      <c r="B1" s="11"/>
      <c r="C1" s="7"/>
      <c r="D1" s="7"/>
      <c r="E1" s="7"/>
      <c r="F1" s="114" t="s">
        <v>107</v>
      </c>
      <c r="G1" s="115"/>
      <c r="H1" s="115"/>
      <c r="I1" s="115"/>
      <c r="J1" s="115"/>
      <c r="K1" s="115"/>
    </row>
    <row r="2" spans="1:12" ht="156" customHeight="1">
      <c r="A2" s="120"/>
      <c r="B2" s="120"/>
      <c r="C2" s="120"/>
      <c r="D2" s="120"/>
      <c r="E2" s="120"/>
      <c r="G2" s="116" t="s">
        <v>137</v>
      </c>
      <c r="H2" s="117"/>
      <c r="I2" s="117"/>
      <c r="J2" s="117"/>
      <c r="K2" s="117"/>
      <c r="L2" s="21"/>
    </row>
    <row r="3" spans="1:11" ht="5.25" customHeight="1">
      <c r="A3" s="27"/>
      <c r="B3" s="11"/>
      <c r="C3" s="7"/>
      <c r="D3" s="7"/>
      <c r="E3" s="7"/>
      <c r="F3" s="7"/>
      <c r="G3" s="7"/>
      <c r="H3" s="7"/>
      <c r="I3" s="7"/>
      <c r="J3" s="8"/>
      <c r="K3" s="23"/>
    </row>
    <row r="4" spans="1:13" ht="39" customHeight="1">
      <c r="A4" s="121" t="s">
        <v>135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34"/>
      <c r="M4" s="34"/>
    </row>
    <row r="5" spans="1:13" ht="20.25" customHeight="1">
      <c r="A5" s="107" t="s">
        <v>57</v>
      </c>
      <c r="B5" s="94" t="s">
        <v>6</v>
      </c>
      <c r="C5" s="93" t="s">
        <v>108</v>
      </c>
      <c r="D5" s="93"/>
      <c r="E5" s="93"/>
      <c r="F5" s="93" t="s">
        <v>131</v>
      </c>
      <c r="G5" s="93"/>
      <c r="H5" s="93"/>
      <c r="I5" s="106" t="s">
        <v>157</v>
      </c>
      <c r="J5" s="106"/>
      <c r="K5" s="106"/>
      <c r="L5" s="34"/>
      <c r="M5" s="34"/>
    </row>
    <row r="6" spans="1:13" ht="15.75">
      <c r="A6" s="107"/>
      <c r="B6" s="94"/>
      <c r="C6" s="93" t="s">
        <v>0</v>
      </c>
      <c r="D6" s="93" t="s">
        <v>7</v>
      </c>
      <c r="E6" s="93"/>
      <c r="F6" s="93" t="s">
        <v>0</v>
      </c>
      <c r="G6" s="93" t="s">
        <v>7</v>
      </c>
      <c r="H6" s="93"/>
      <c r="I6" s="93" t="s">
        <v>0</v>
      </c>
      <c r="J6" s="106" t="s">
        <v>7</v>
      </c>
      <c r="K6" s="106"/>
      <c r="L6" s="34"/>
      <c r="M6" s="34"/>
    </row>
    <row r="7" spans="1:13" ht="48" customHeight="1">
      <c r="A7" s="107"/>
      <c r="B7" s="94"/>
      <c r="C7" s="93"/>
      <c r="D7" s="35" t="s">
        <v>1</v>
      </c>
      <c r="E7" s="35" t="s">
        <v>110</v>
      </c>
      <c r="F7" s="93"/>
      <c r="G7" s="35" t="s">
        <v>1</v>
      </c>
      <c r="H7" s="35" t="s">
        <v>84</v>
      </c>
      <c r="I7" s="93"/>
      <c r="J7" s="35" t="s">
        <v>1</v>
      </c>
      <c r="K7" s="36" t="s">
        <v>84</v>
      </c>
      <c r="L7" s="34"/>
      <c r="M7" s="34"/>
    </row>
    <row r="8" spans="1:13" ht="15.75">
      <c r="A8" s="37">
        <v>1</v>
      </c>
      <c r="B8" s="38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7">
        <v>11</v>
      </c>
      <c r="L8" s="34"/>
      <c r="M8" s="34"/>
    </row>
    <row r="9" spans="1:15" ht="33" customHeight="1">
      <c r="A9" s="100" t="s">
        <v>132</v>
      </c>
      <c r="B9" s="40" t="s">
        <v>10</v>
      </c>
      <c r="C9" s="39">
        <v>44997248</v>
      </c>
      <c r="D9" s="39">
        <v>41955887</v>
      </c>
      <c r="E9" s="39">
        <v>3041361</v>
      </c>
      <c r="F9" s="39">
        <v>55759739</v>
      </c>
      <c r="G9" s="39">
        <v>50101720</v>
      </c>
      <c r="H9" s="39">
        <v>5658019</v>
      </c>
      <c r="I9" s="39">
        <f>J9+K9</f>
        <v>88616851</v>
      </c>
      <c r="J9" s="39">
        <f>J11+J12</f>
        <v>74862833</v>
      </c>
      <c r="K9" s="39">
        <f>K11+K13</f>
        <v>13754018</v>
      </c>
      <c r="L9" s="41" t="e">
        <f>L17+#REF!+#REF!+#REF!+L125+L147</f>
        <v>#REF!</v>
      </c>
      <c r="M9" s="34"/>
      <c r="N9" s="20"/>
      <c r="O9" s="20"/>
    </row>
    <row r="10" spans="1:14" ht="38.25" customHeight="1">
      <c r="A10" s="101"/>
      <c r="B10" s="42" t="s">
        <v>11</v>
      </c>
      <c r="C10" s="41">
        <v>44680248</v>
      </c>
      <c r="D10" s="41">
        <v>41925887</v>
      </c>
      <c r="E10" s="41">
        <v>2754361</v>
      </c>
      <c r="F10" s="41"/>
      <c r="G10" s="41"/>
      <c r="H10" s="41"/>
      <c r="I10" s="41"/>
      <c r="J10" s="41"/>
      <c r="K10" s="41"/>
      <c r="L10" s="34"/>
      <c r="M10" s="34"/>
      <c r="N10" s="20"/>
    </row>
    <row r="11" spans="1:14" ht="31.5" customHeight="1">
      <c r="A11" s="101"/>
      <c r="B11" s="42" t="s">
        <v>136</v>
      </c>
      <c r="C11" s="41"/>
      <c r="D11" s="41"/>
      <c r="E11" s="41"/>
      <c r="F11" s="41">
        <f>G11+H11</f>
        <v>55641910</v>
      </c>
      <c r="G11" s="41">
        <v>50101720</v>
      </c>
      <c r="H11" s="41">
        <f>5545669-5479</f>
        <v>5540190</v>
      </c>
      <c r="I11" s="41">
        <f>87153881+650000+510000</f>
        <v>88313881</v>
      </c>
      <c r="J11" s="41">
        <f>74217833+510000</f>
        <v>74727833</v>
      </c>
      <c r="K11" s="41">
        <v>13586048</v>
      </c>
      <c r="L11" s="34"/>
      <c r="M11" s="34"/>
      <c r="N11" s="20"/>
    </row>
    <row r="12" spans="1:14" ht="38.25" customHeight="1">
      <c r="A12" s="101"/>
      <c r="B12" s="42" t="s">
        <v>109</v>
      </c>
      <c r="C12" s="41">
        <v>130000</v>
      </c>
      <c r="D12" s="41">
        <v>30000</v>
      </c>
      <c r="E12" s="41">
        <v>100000</v>
      </c>
      <c r="F12" s="41"/>
      <c r="G12" s="41"/>
      <c r="H12" s="41"/>
      <c r="I12" s="41">
        <f>J12</f>
        <v>135000</v>
      </c>
      <c r="J12" s="41">
        <v>135000</v>
      </c>
      <c r="K12" s="41"/>
      <c r="L12" s="34"/>
      <c r="M12" s="34"/>
      <c r="N12" s="20"/>
    </row>
    <row r="13" spans="1:13" ht="29.25" customHeight="1">
      <c r="A13" s="102"/>
      <c r="B13" s="42" t="s">
        <v>12</v>
      </c>
      <c r="C13" s="41">
        <v>187000</v>
      </c>
      <c r="D13" s="41"/>
      <c r="E13" s="41">
        <v>187000</v>
      </c>
      <c r="F13" s="41">
        <f>H13</f>
        <v>117829</v>
      </c>
      <c r="G13" s="41"/>
      <c r="H13" s="41">
        <v>117829</v>
      </c>
      <c r="I13" s="41">
        <f>K13</f>
        <v>167970</v>
      </c>
      <c r="J13" s="41"/>
      <c r="K13" s="41">
        <f>117970+50000</f>
        <v>167970</v>
      </c>
      <c r="L13" s="34"/>
      <c r="M13" s="34"/>
    </row>
    <row r="14" spans="1:13" ht="52.5" customHeight="1">
      <c r="A14" s="95" t="s">
        <v>56</v>
      </c>
      <c r="B14" s="96"/>
      <c r="C14" s="96"/>
      <c r="D14" s="96"/>
      <c r="E14" s="96"/>
      <c r="F14" s="96"/>
      <c r="G14" s="96"/>
      <c r="H14" s="96"/>
      <c r="I14" s="96"/>
      <c r="J14" s="96"/>
      <c r="K14" s="97"/>
      <c r="L14" s="34"/>
      <c r="M14" s="34"/>
    </row>
    <row r="15" spans="1:13" ht="22.5" customHeight="1">
      <c r="A15" s="110" t="s">
        <v>21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34"/>
      <c r="M15" s="34"/>
    </row>
    <row r="16" spans="1:13" ht="22.5" customHeight="1">
      <c r="A16" s="108" t="s">
        <v>22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34"/>
      <c r="M16" s="34"/>
    </row>
    <row r="17" spans="1:13" ht="36.75" customHeight="1">
      <c r="A17" s="124" t="s">
        <v>14</v>
      </c>
      <c r="B17" s="38" t="s">
        <v>10</v>
      </c>
      <c r="C17" s="41">
        <f>C22+C32+C45+C56</f>
        <v>1320000</v>
      </c>
      <c r="D17" s="41">
        <f>D22+D32+D45+D56</f>
        <v>1320000</v>
      </c>
      <c r="E17" s="41"/>
      <c r="F17" s="41">
        <f>F22+F32+F45+F56</f>
        <v>821840</v>
      </c>
      <c r="G17" s="41">
        <f>G22+G32+G45+G56</f>
        <v>821840</v>
      </c>
      <c r="H17" s="41"/>
      <c r="I17" s="41">
        <f>I22+I32+I45+I56</f>
        <v>763000</v>
      </c>
      <c r="J17" s="41">
        <f>J22+J32+J45+J56</f>
        <v>763000</v>
      </c>
      <c r="K17" s="41"/>
      <c r="L17" s="34"/>
      <c r="M17" s="34"/>
    </row>
    <row r="18" spans="1:13" ht="36.75" customHeight="1">
      <c r="A18" s="125"/>
      <c r="B18" s="42" t="s">
        <v>11</v>
      </c>
      <c r="C18" s="41">
        <v>1320000</v>
      </c>
      <c r="D18" s="41">
        <f>C18</f>
        <v>1320000</v>
      </c>
      <c r="E18" s="41"/>
      <c r="F18" s="41"/>
      <c r="G18" s="41"/>
      <c r="H18" s="41"/>
      <c r="I18" s="41"/>
      <c r="J18" s="41"/>
      <c r="K18" s="41"/>
      <c r="L18" s="34"/>
      <c r="M18" s="34"/>
    </row>
    <row r="19" spans="1:13" ht="36.75" customHeight="1">
      <c r="A19" s="125"/>
      <c r="B19" s="42" t="s">
        <v>136</v>
      </c>
      <c r="C19" s="41"/>
      <c r="D19" s="41"/>
      <c r="E19" s="41"/>
      <c r="F19" s="41">
        <f>G19</f>
        <v>821840</v>
      </c>
      <c r="G19" s="41">
        <f>G22+G32+G45+G56</f>
        <v>821840</v>
      </c>
      <c r="H19" s="41"/>
      <c r="I19" s="41">
        <f>J19</f>
        <v>763000</v>
      </c>
      <c r="J19" s="41">
        <f>J17</f>
        <v>763000</v>
      </c>
      <c r="K19" s="41"/>
      <c r="L19" s="34"/>
      <c r="M19" s="34"/>
    </row>
    <row r="20" spans="1:23" ht="57" customHeight="1">
      <c r="A20" s="43" t="s">
        <v>20</v>
      </c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1"/>
      <c r="L20" s="34"/>
      <c r="M20" s="34"/>
      <c r="O20" s="24"/>
      <c r="P20" s="25"/>
      <c r="Q20" s="25"/>
      <c r="R20" s="25"/>
      <c r="S20" s="25"/>
      <c r="T20" s="25"/>
      <c r="U20" s="25"/>
      <c r="V20" s="25"/>
      <c r="W20" s="25"/>
    </row>
    <row r="21" spans="1:13" ht="69" customHeight="1">
      <c r="A21" s="46" t="s">
        <v>16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34"/>
      <c r="M21" s="34"/>
    </row>
    <row r="22" spans="1:13" ht="102" customHeight="1">
      <c r="A22" s="48" t="s">
        <v>112</v>
      </c>
      <c r="B22" s="49"/>
      <c r="C22" s="45">
        <f>D22</f>
        <v>201964</v>
      </c>
      <c r="D22" s="45">
        <f>251964-50000</f>
        <v>201964</v>
      </c>
      <c r="E22" s="45"/>
      <c r="F22" s="45">
        <f>G22</f>
        <v>25000</v>
      </c>
      <c r="G22" s="45">
        <v>25000</v>
      </c>
      <c r="H22" s="45"/>
      <c r="I22" s="45">
        <f>J22</f>
        <v>50000</v>
      </c>
      <c r="J22" s="45">
        <v>50000</v>
      </c>
      <c r="K22" s="50"/>
      <c r="L22" s="34"/>
      <c r="M22" s="34"/>
    </row>
    <row r="23" spans="1:13" ht="19.5" customHeight="1">
      <c r="A23" s="51" t="s">
        <v>23</v>
      </c>
      <c r="B23" s="52"/>
      <c r="C23" s="53"/>
      <c r="D23" s="53"/>
      <c r="E23" s="41"/>
      <c r="F23" s="54"/>
      <c r="G23" s="54"/>
      <c r="H23" s="54"/>
      <c r="I23" s="54"/>
      <c r="J23" s="54"/>
      <c r="K23" s="54"/>
      <c r="L23" s="34"/>
      <c r="M23" s="34"/>
    </row>
    <row r="24" spans="1:13" ht="20.25" customHeight="1">
      <c r="A24" s="55" t="s">
        <v>5</v>
      </c>
      <c r="B24" s="52"/>
      <c r="C24" s="45"/>
      <c r="D24" s="45"/>
      <c r="E24" s="45"/>
      <c r="F24" s="45"/>
      <c r="G24" s="45"/>
      <c r="H24" s="45"/>
      <c r="I24" s="45"/>
      <c r="J24" s="45"/>
      <c r="K24" s="56"/>
      <c r="L24" s="34"/>
      <c r="M24" s="34"/>
    </row>
    <row r="25" spans="1:13" ht="84.75" customHeight="1">
      <c r="A25" s="57" t="s">
        <v>113</v>
      </c>
      <c r="B25" s="52"/>
      <c r="C25" s="45">
        <v>2</v>
      </c>
      <c r="D25" s="45">
        <v>2</v>
      </c>
      <c r="E25" s="45"/>
      <c r="F25" s="45">
        <v>1</v>
      </c>
      <c r="G25" s="45">
        <v>1</v>
      </c>
      <c r="H25" s="45"/>
      <c r="I25" s="45">
        <v>2</v>
      </c>
      <c r="J25" s="45">
        <v>2</v>
      </c>
      <c r="K25" s="45"/>
      <c r="L25" s="34"/>
      <c r="M25" s="58"/>
    </row>
    <row r="26" spans="1:13" ht="18.75" customHeight="1">
      <c r="A26" s="55" t="s">
        <v>2</v>
      </c>
      <c r="B26" s="52"/>
      <c r="C26" s="45"/>
      <c r="D26" s="45"/>
      <c r="E26" s="45"/>
      <c r="F26" s="45"/>
      <c r="G26" s="45"/>
      <c r="H26" s="45"/>
      <c r="I26" s="45"/>
      <c r="J26" s="45"/>
      <c r="K26" s="56"/>
      <c r="L26" s="34"/>
      <c r="M26" s="58"/>
    </row>
    <row r="27" spans="1:13" ht="96.75" customHeight="1">
      <c r="A27" s="57" t="s">
        <v>114</v>
      </c>
      <c r="B27" s="52"/>
      <c r="C27" s="45">
        <v>975</v>
      </c>
      <c r="D27" s="45">
        <v>975</v>
      </c>
      <c r="E27" s="45"/>
      <c r="F27" s="45">
        <f>G27</f>
        <v>270</v>
      </c>
      <c r="G27" s="45">
        <v>270</v>
      </c>
      <c r="H27" s="45"/>
      <c r="I27" s="45">
        <f>J27</f>
        <v>190</v>
      </c>
      <c r="J27" s="45">
        <v>190</v>
      </c>
      <c r="K27" s="56"/>
      <c r="L27" s="34"/>
      <c r="M27" s="58"/>
    </row>
    <row r="28" spans="1:13" ht="23.25" customHeight="1">
      <c r="A28" s="55" t="s">
        <v>3</v>
      </c>
      <c r="B28" s="52"/>
      <c r="C28" s="45"/>
      <c r="D28" s="45"/>
      <c r="E28" s="45"/>
      <c r="F28" s="45"/>
      <c r="G28" s="45"/>
      <c r="H28" s="45"/>
      <c r="I28" s="45"/>
      <c r="J28" s="45"/>
      <c r="K28" s="59"/>
      <c r="L28" s="34"/>
      <c r="M28" s="34"/>
    </row>
    <row r="29" spans="1:13" ht="100.5" customHeight="1">
      <c r="A29" s="57" t="s">
        <v>115</v>
      </c>
      <c r="B29" s="52"/>
      <c r="C29" s="60">
        <f>C22/C27</f>
        <v>207.1425641025641</v>
      </c>
      <c r="D29" s="60">
        <f aca="true" t="shared" si="0" ref="D29:J29">D22/D27</f>
        <v>207.1425641025641</v>
      </c>
      <c r="E29" s="60"/>
      <c r="F29" s="60">
        <f t="shared" si="0"/>
        <v>92.5925925925926</v>
      </c>
      <c r="G29" s="60">
        <f t="shared" si="0"/>
        <v>92.5925925925926</v>
      </c>
      <c r="H29" s="60"/>
      <c r="I29" s="60">
        <f t="shared" si="0"/>
        <v>263.1578947368421</v>
      </c>
      <c r="J29" s="60">
        <f t="shared" si="0"/>
        <v>263.1578947368421</v>
      </c>
      <c r="K29" s="59"/>
      <c r="L29" s="34"/>
      <c r="M29" s="34"/>
    </row>
    <row r="30" spans="1:13" ht="20.25" customHeight="1">
      <c r="A30" s="55" t="s">
        <v>4</v>
      </c>
      <c r="B30" s="52"/>
      <c r="C30" s="45"/>
      <c r="D30" s="45"/>
      <c r="E30" s="45"/>
      <c r="F30" s="45"/>
      <c r="G30" s="45"/>
      <c r="H30" s="45"/>
      <c r="I30" s="45"/>
      <c r="J30" s="45"/>
      <c r="K30" s="59"/>
      <c r="L30" s="34"/>
      <c r="M30" s="34"/>
    </row>
    <row r="31" spans="1:13" ht="107.25" customHeight="1">
      <c r="A31" s="57" t="s">
        <v>116</v>
      </c>
      <c r="B31" s="52"/>
      <c r="C31" s="45">
        <v>33</v>
      </c>
      <c r="D31" s="45">
        <v>33</v>
      </c>
      <c r="E31" s="45"/>
      <c r="F31" s="45">
        <v>100</v>
      </c>
      <c r="G31" s="45">
        <v>100</v>
      </c>
      <c r="H31" s="45"/>
      <c r="I31" s="45">
        <v>150</v>
      </c>
      <c r="J31" s="45">
        <v>150</v>
      </c>
      <c r="K31" s="56"/>
      <c r="L31" s="34"/>
      <c r="M31" s="34"/>
    </row>
    <row r="32" spans="1:13" ht="49.5" customHeight="1">
      <c r="A32" s="57" t="s">
        <v>31</v>
      </c>
      <c r="B32" s="52"/>
      <c r="C32" s="45">
        <f>D32</f>
        <v>690903</v>
      </c>
      <c r="D32" s="45">
        <f>740903-50000</f>
        <v>690903</v>
      </c>
      <c r="E32" s="45"/>
      <c r="F32" s="45">
        <f>G32</f>
        <v>655000</v>
      </c>
      <c r="G32" s="45">
        <v>655000</v>
      </c>
      <c r="H32" s="45"/>
      <c r="I32" s="45">
        <f>J32</f>
        <v>530000</v>
      </c>
      <c r="J32" s="45">
        <v>530000</v>
      </c>
      <c r="K32" s="59"/>
      <c r="L32" s="34"/>
      <c r="M32" s="34"/>
    </row>
    <row r="33" spans="1:13" ht="24.75" customHeight="1">
      <c r="A33" s="51" t="s">
        <v>23</v>
      </c>
      <c r="B33" s="52"/>
      <c r="C33" s="45"/>
      <c r="D33" s="45"/>
      <c r="E33" s="45"/>
      <c r="F33" s="45"/>
      <c r="G33" s="45"/>
      <c r="H33" s="45"/>
      <c r="I33" s="45"/>
      <c r="J33" s="45"/>
      <c r="K33" s="59"/>
      <c r="L33" s="34"/>
      <c r="M33" s="34"/>
    </row>
    <row r="34" spans="1:13" ht="25.5" customHeight="1">
      <c r="A34" s="55" t="s">
        <v>5</v>
      </c>
      <c r="B34" s="52"/>
      <c r="C34" s="45"/>
      <c r="D34" s="45"/>
      <c r="E34" s="45"/>
      <c r="F34" s="45"/>
      <c r="G34" s="45"/>
      <c r="H34" s="45"/>
      <c r="I34" s="45"/>
      <c r="J34" s="45"/>
      <c r="K34" s="59"/>
      <c r="L34" s="34"/>
      <c r="M34" s="34"/>
    </row>
    <row r="35" spans="1:13" ht="38.25" customHeight="1">
      <c r="A35" s="57" t="s">
        <v>24</v>
      </c>
      <c r="B35" s="52"/>
      <c r="C35" s="45">
        <v>82</v>
      </c>
      <c r="D35" s="45">
        <v>82</v>
      </c>
      <c r="E35" s="45"/>
      <c r="F35" s="45">
        <f>G35</f>
        <v>69</v>
      </c>
      <c r="G35" s="45">
        <v>69</v>
      </c>
      <c r="H35" s="45"/>
      <c r="I35" s="45">
        <f>J35</f>
        <v>46</v>
      </c>
      <c r="J35" s="45">
        <v>46</v>
      </c>
      <c r="K35" s="59"/>
      <c r="L35" s="34"/>
      <c r="M35" s="34"/>
    </row>
    <row r="36" spans="1:13" ht="26.25" customHeight="1">
      <c r="A36" s="55" t="s">
        <v>2</v>
      </c>
      <c r="B36" s="52"/>
      <c r="C36" s="45"/>
      <c r="D36" s="45"/>
      <c r="E36" s="45"/>
      <c r="F36" s="45"/>
      <c r="G36" s="45"/>
      <c r="H36" s="45"/>
      <c r="I36" s="45"/>
      <c r="J36" s="45"/>
      <c r="K36" s="59"/>
      <c r="L36" s="34"/>
      <c r="M36" s="34"/>
    </row>
    <row r="37" spans="1:13" ht="53.25" customHeight="1">
      <c r="A37" s="57" t="s">
        <v>28</v>
      </c>
      <c r="B37" s="52"/>
      <c r="C37" s="45">
        <v>2160</v>
      </c>
      <c r="D37" s="45">
        <v>2160</v>
      </c>
      <c r="E37" s="45"/>
      <c r="F37" s="45">
        <f>G37</f>
        <v>2543</v>
      </c>
      <c r="G37" s="45">
        <v>2543</v>
      </c>
      <c r="H37" s="45"/>
      <c r="I37" s="45">
        <f>J37</f>
        <v>1686</v>
      </c>
      <c r="J37" s="45">
        <v>1686</v>
      </c>
      <c r="K37" s="59"/>
      <c r="L37" s="34"/>
      <c r="M37" s="34"/>
    </row>
    <row r="38" spans="1:13" ht="53.25" customHeight="1">
      <c r="A38" s="57" t="s">
        <v>29</v>
      </c>
      <c r="B38" s="52"/>
      <c r="C38" s="45">
        <v>3900</v>
      </c>
      <c r="D38" s="45">
        <v>3900</v>
      </c>
      <c r="E38" s="45"/>
      <c r="F38" s="45">
        <f>G38</f>
        <v>4100</v>
      </c>
      <c r="G38" s="45">
        <v>4100</v>
      </c>
      <c r="H38" s="45"/>
      <c r="I38" s="45">
        <f>J38</f>
        <v>3636</v>
      </c>
      <c r="J38" s="45">
        <v>3636</v>
      </c>
      <c r="K38" s="59"/>
      <c r="L38" s="34"/>
      <c r="M38" s="34"/>
    </row>
    <row r="39" spans="1:13" ht="53.25" customHeight="1">
      <c r="A39" s="57" t="s">
        <v>30</v>
      </c>
      <c r="B39" s="52"/>
      <c r="C39" s="45">
        <v>2450</v>
      </c>
      <c r="D39" s="45">
        <v>2450</v>
      </c>
      <c r="E39" s="45"/>
      <c r="F39" s="45">
        <f>G39</f>
        <v>1950</v>
      </c>
      <c r="G39" s="45">
        <v>1950</v>
      </c>
      <c r="H39" s="45"/>
      <c r="I39" s="45">
        <f>J39</f>
        <v>2003</v>
      </c>
      <c r="J39" s="45">
        <v>2003</v>
      </c>
      <c r="K39" s="59"/>
      <c r="L39" s="34"/>
      <c r="M39" s="34"/>
    </row>
    <row r="40" spans="1:13" ht="20.25" customHeight="1">
      <c r="A40" s="55" t="s">
        <v>3</v>
      </c>
      <c r="B40" s="52"/>
      <c r="C40" s="45"/>
      <c r="D40" s="45"/>
      <c r="E40" s="45"/>
      <c r="F40" s="45"/>
      <c r="G40" s="45"/>
      <c r="H40" s="45"/>
      <c r="I40" s="45"/>
      <c r="J40" s="45"/>
      <c r="K40" s="56"/>
      <c r="L40" s="34"/>
      <c r="M40" s="34"/>
    </row>
    <row r="41" spans="1:13" ht="49.5" customHeight="1">
      <c r="A41" s="57" t="s">
        <v>25</v>
      </c>
      <c r="B41" s="52"/>
      <c r="C41" s="60">
        <f>C32/C37</f>
        <v>319.8625</v>
      </c>
      <c r="D41" s="60">
        <f>D32/D37</f>
        <v>319.8625</v>
      </c>
      <c r="E41" s="60"/>
      <c r="F41" s="60">
        <f>F32/F37</f>
        <v>257.56979944946914</v>
      </c>
      <c r="G41" s="60">
        <f>G32/G37</f>
        <v>257.56979944946914</v>
      </c>
      <c r="H41" s="60"/>
      <c r="I41" s="60">
        <f>I32/I37</f>
        <v>314.3534994068802</v>
      </c>
      <c r="J41" s="60">
        <f>J32/J37</f>
        <v>314.3534994068802</v>
      </c>
      <c r="K41" s="60"/>
      <c r="L41" s="34"/>
      <c r="M41" s="34"/>
    </row>
    <row r="42" spans="1:13" ht="20.25" customHeight="1">
      <c r="A42" s="55" t="s">
        <v>4</v>
      </c>
      <c r="B42" s="52"/>
      <c r="C42" s="60"/>
      <c r="D42" s="60"/>
      <c r="E42" s="60"/>
      <c r="F42" s="60"/>
      <c r="G42" s="60"/>
      <c r="H42" s="60"/>
      <c r="I42" s="60"/>
      <c r="J42" s="60"/>
      <c r="K42" s="61"/>
      <c r="L42" s="34"/>
      <c r="M42" s="34"/>
    </row>
    <row r="43" spans="1:13" ht="58.5" customHeight="1">
      <c r="A43" s="57" t="s">
        <v>26</v>
      </c>
      <c r="B43" s="52"/>
      <c r="C43" s="62">
        <v>101.3</v>
      </c>
      <c r="D43" s="62">
        <v>101.3</v>
      </c>
      <c r="E43" s="60"/>
      <c r="F43" s="62">
        <v>102.8</v>
      </c>
      <c r="G43" s="62">
        <v>102.8</v>
      </c>
      <c r="H43" s="60"/>
      <c r="I43" s="62">
        <v>103</v>
      </c>
      <c r="J43" s="62">
        <v>103</v>
      </c>
      <c r="K43" s="61"/>
      <c r="L43" s="34"/>
      <c r="M43" s="34"/>
    </row>
    <row r="44" spans="1:13" ht="63" customHeight="1">
      <c r="A44" s="57" t="s">
        <v>27</v>
      </c>
      <c r="B44" s="52"/>
      <c r="C44" s="62">
        <v>101</v>
      </c>
      <c r="D44" s="62">
        <v>101</v>
      </c>
      <c r="E44" s="45"/>
      <c r="F44" s="62">
        <v>102.9</v>
      </c>
      <c r="G44" s="62">
        <v>102.9</v>
      </c>
      <c r="H44" s="45"/>
      <c r="I44" s="62">
        <v>103.2</v>
      </c>
      <c r="J44" s="62">
        <v>103.2</v>
      </c>
      <c r="K44" s="63"/>
      <c r="L44" s="34"/>
      <c r="M44" s="34"/>
    </row>
    <row r="45" spans="1:13" ht="87.75" customHeight="1">
      <c r="A45" s="64" t="s">
        <v>90</v>
      </c>
      <c r="B45" s="52"/>
      <c r="C45" s="45">
        <f>D45</f>
        <v>218067</v>
      </c>
      <c r="D45" s="45">
        <v>218067</v>
      </c>
      <c r="E45" s="45"/>
      <c r="F45" s="45">
        <f>G45</f>
        <v>115067</v>
      </c>
      <c r="G45" s="45">
        <v>115067</v>
      </c>
      <c r="H45" s="45"/>
      <c r="I45" s="45">
        <f>J45</f>
        <v>123000</v>
      </c>
      <c r="J45" s="45">
        <v>123000</v>
      </c>
      <c r="K45" s="45"/>
      <c r="L45" s="34"/>
      <c r="M45" s="34"/>
    </row>
    <row r="46" spans="1:13" ht="22.5" customHeight="1">
      <c r="A46" s="51" t="s">
        <v>23</v>
      </c>
      <c r="B46" s="52"/>
      <c r="C46" s="62"/>
      <c r="D46" s="62"/>
      <c r="E46" s="62"/>
      <c r="F46" s="62"/>
      <c r="G46" s="62"/>
      <c r="H46" s="62"/>
      <c r="I46" s="62"/>
      <c r="J46" s="62"/>
      <c r="K46" s="56"/>
      <c r="L46" s="34"/>
      <c r="M46" s="34"/>
    </row>
    <row r="47" spans="1:13" ht="24" customHeight="1">
      <c r="A47" s="55" t="s">
        <v>5</v>
      </c>
      <c r="B47" s="44"/>
      <c r="C47" s="41"/>
      <c r="D47" s="41"/>
      <c r="E47" s="41"/>
      <c r="F47" s="41"/>
      <c r="G47" s="41"/>
      <c r="H47" s="41"/>
      <c r="I47" s="41"/>
      <c r="J47" s="41"/>
      <c r="K47" s="41"/>
      <c r="L47" s="34"/>
      <c r="M47" s="34"/>
    </row>
    <row r="48" spans="1:13" ht="65.25" customHeight="1">
      <c r="A48" s="57" t="s">
        <v>32</v>
      </c>
      <c r="B48" s="44"/>
      <c r="C48" s="45">
        <v>18</v>
      </c>
      <c r="D48" s="45">
        <v>18</v>
      </c>
      <c r="E48" s="45"/>
      <c r="F48" s="45">
        <f>G48</f>
        <v>8</v>
      </c>
      <c r="G48" s="45">
        <v>8</v>
      </c>
      <c r="H48" s="45"/>
      <c r="I48" s="45">
        <f>J48</f>
        <v>6</v>
      </c>
      <c r="J48" s="45">
        <v>6</v>
      </c>
      <c r="K48" s="45"/>
      <c r="L48" s="34"/>
      <c r="M48" s="34"/>
    </row>
    <row r="49" spans="1:13" ht="21.75" customHeight="1">
      <c r="A49" s="55" t="s">
        <v>2</v>
      </c>
      <c r="B49" s="44"/>
      <c r="C49" s="45"/>
      <c r="D49" s="45"/>
      <c r="E49" s="45"/>
      <c r="F49" s="45"/>
      <c r="G49" s="45"/>
      <c r="H49" s="45"/>
      <c r="I49" s="45"/>
      <c r="J49" s="45"/>
      <c r="K49" s="41"/>
      <c r="L49" s="34"/>
      <c r="M49" s="34"/>
    </row>
    <row r="50" spans="1:13" s="16" customFormat="1" ht="63" customHeight="1">
      <c r="A50" s="57" t="s">
        <v>117</v>
      </c>
      <c r="B50" s="52"/>
      <c r="C50" s="45">
        <v>132</v>
      </c>
      <c r="D50" s="45">
        <v>132</v>
      </c>
      <c r="E50" s="45"/>
      <c r="F50" s="45">
        <f>G50</f>
        <v>50</v>
      </c>
      <c r="G50" s="45">
        <v>50</v>
      </c>
      <c r="H50" s="45"/>
      <c r="I50" s="45">
        <f>J50</f>
        <v>50</v>
      </c>
      <c r="J50" s="45">
        <v>50</v>
      </c>
      <c r="K50" s="65"/>
      <c r="L50" s="66"/>
      <c r="M50" s="66"/>
    </row>
    <row r="51" spans="1:15" s="16" customFormat="1" ht="27" customHeight="1">
      <c r="A51" s="55" t="s">
        <v>3</v>
      </c>
      <c r="B51" s="52"/>
      <c r="C51" s="45"/>
      <c r="D51" s="45"/>
      <c r="E51" s="45"/>
      <c r="F51" s="45"/>
      <c r="G51" s="45"/>
      <c r="H51" s="45"/>
      <c r="I51" s="45"/>
      <c r="J51" s="45"/>
      <c r="K51" s="59"/>
      <c r="L51" s="66"/>
      <c r="M51" s="67"/>
      <c r="O51" s="22"/>
    </row>
    <row r="52" spans="1:15" s="16" customFormat="1" ht="79.5" customHeight="1">
      <c r="A52" s="57" t="s">
        <v>118</v>
      </c>
      <c r="B52" s="52"/>
      <c r="C52" s="60">
        <f>C45/C50</f>
        <v>1652.0227272727273</v>
      </c>
      <c r="D52" s="60">
        <f>D45/D50</f>
        <v>1652.0227272727273</v>
      </c>
      <c r="E52" s="60"/>
      <c r="F52" s="60">
        <f>F45/F50</f>
        <v>2301.34</v>
      </c>
      <c r="G52" s="60">
        <f>G45/G50</f>
        <v>2301.34</v>
      </c>
      <c r="H52" s="60"/>
      <c r="I52" s="60">
        <f>I45/I50</f>
        <v>2460</v>
      </c>
      <c r="J52" s="60">
        <f>J45/J50</f>
        <v>2460</v>
      </c>
      <c r="K52" s="59"/>
      <c r="L52" s="66"/>
      <c r="M52" s="66"/>
      <c r="O52" s="22"/>
    </row>
    <row r="53" spans="1:13" s="16" customFormat="1" ht="27.75" customHeight="1">
      <c r="A53" s="55" t="s">
        <v>4</v>
      </c>
      <c r="B53" s="52"/>
      <c r="C53" s="45"/>
      <c r="D53" s="45"/>
      <c r="E53" s="45"/>
      <c r="F53" s="45"/>
      <c r="G53" s="45"/>
      <c r="H53" s="45"/>
      <c r="I53" s="45"/>
      <c r="J53" s="45"/>
      <c r="K53" s="59"/>
      <c r="L53" s="66"/>
      <c r="M53" s="66"/>
    </row>
    <row r="54" spans="1:13" s="16" customFormat="1" ht="66" customHeight="1">
      <c r="A54" s="57" t="s">
        <v>119</v>
      </c>
      <c r="B54" s="52"/>
      <c r="C54" s="45">
        <v>45</v>
      </c>
      <c r="D54" s="45">
        <v>45</v>
      </c>
      <c r="E54" s="45"/>
      <c r="F54" s="45">
        <v>48</v>
      </c>
      <c r="G54" s="45">
        <v>48</v>
      </c>
      <c r="H54" s="45"/>
      <c r="I54" s="45">
        <f>J54</f>
        <v>50</v>
      </c>
      <c r="J54" s="45">
        <v>50</v>
      </c>
      <c r="K54" s="59"/>
      <c r="L54" s="66"/>
      <c r="M54" s="66"/>
    </row>
    <row r="55" spans="1:13" s="16" customFormat="1" ht="78.75" customHeight="1">
      <c r="A55" s="57" t="s">
        <v>120</v>
      </c>
      <c r="B55" s="52"/>
      <c r="C55" s="62">
        <v>104.6</v>
      </c>
      <c r="D55" s="62">
        <v>104.6</v>
      </c>
      <c r="E55" s="45"/>
      <c r="F55" s="62">
        <v>106.7</v>
      </c>
      <c r="G55" s="62">
        <v>106.7</v>
      </c>
      <c r="H55" s="45"/>
      <c r="I55" s="62">
        <f>J55</f>
        <v>104</v>
      </c>
      <c r="J55" s="62">
        <v>104</v>
      </c>
      <c r="K55" s="59"/>
      <c r="L55" s="66"/>
      <c r="M55" s="66"/>
    </row>
    <row r="56" spans="1:13" s="16" customFormat="1" ht="98.25" customHeight="1">
      <c r="A56" s="64" t="s">
        <v>123</v>
      </c>
      <c r="B56" s="52"/>
      <c r="C56" s="45">
        <f>D56</f>
        <v>209066</v>
      </c>
      <c r="D56" s="45">
        <v>209066</v>
      </c>
      <c r="E56" s="45"/>
      <c r="F56" s="45">
        <f>G56</f>
        <v>26773</v>
      </c>
      <c r="G56" s="45">
        <v>26773</v>
      </c>
      <c r="H56" s="45"/>
      <c r="I56" s="45">
        <f>J56</f>
        <v>60000</v>
      </c>
      <c r="J56" s="45">
        <v>60000</v>
      </c>
      <c r="K56" s="65"/>
      <c r="L56" s="66"/>
      <c r="M56" s="66"/>
    </row>
    <row r="57" spans="1:13" s="16" customFormat="1" ht="27" customHeight="1">
      <c r="A57" s="51" t="s">
        <v>23</v>
      </c>
      <c r="B57" s="52"/>
      <c r="C57" s="45"/>
      <c r="D57" s="45"/>
      <c r="E57" s="45"/>
      <c r="F57" s="45"/>
      <c r="G57" s="45"/>
      <c r="H57" s="45"/>
      <c r="I57" s="45"/>
      <c r="J57" s="45"/>
      <c r="K57" s="59"/>
      <c r="L57" s="66"/>
      <c r="M57" s="66"/>
    </row>
    <row r="58" spans="1:13" s="16" customFormat="1" ht="21" customHeight="1">
      <c r="A58" s="55" t="s">
        <v>5</v>
      </c>
      <c r="B58" s="52"/>
      <c r="C58" s="45"/>
      <c r="D58" s="45"/>
      <c r="E58" s="45"/>
      <c r="F58" s="45"/>
      <c r="G58" s="45"/>
      <c r="H58" s="45"/>
      <c r="I58" s="45"/>
      <c r="J58" s="45"/>
      <c r="K58" s="59"/>
      <c r="L58" s="66"/>
      <c r="M58" s="66"/>
    </row>
    <row r="59" spans="1:13" s="16" customFormat="1" ht="93.75" customHeight="1">
      <c r="A59" s="57" t="s">
        <v>33</v>
      </c>
      <c r="B59" s="52"/>
      <c r="C59" s="45">
        <v>2</v>
      </c>
      <c r="D59" s="45">
        <v>2</v>
      </c>
      <c r="E59" s="45"/>
      <c r="F59" s="45">
        <f>G59</f>
        <v>1</v>
      </c>
      <c r="G59" s="45">
        <v>1</v>
      </c>
      <c r="H59" s="45"/>
      <c r="I59" s="45">
        <v>2</v>
      </c>
      <c r="J59" s="45">
        <v>2</v>
      </c>
      <c r="K59" s="59"/>
      <c r="L59" s="66"/>
      <c r="M59" s="66"/>
    </row>
    <row r="60" spans="1:13" s="16" customFormat="1" ht="25.5" customHeight="1">
      <c r="A60" s="55" t="s">
        <v>2</v>
      </c>
      <c r="B60" s="52"/>
      <c r="C60" s="45"/>
      <c r="D60" s="45"/>
      <c r="E60" s="45"/>
      <c r="F60" s="45"/>
      <c r="G60" s="45"/>
      <c r="H60" s="45"/>
      <c r="I60" s="45"/>
      <c r="J60" s="45"/>
      <c r="K60" s="59"/>
      <c r="L60" s="66"/>
      <c r="M60" s="66"/>
    </row>
    <row r="61" spans="1:13" s="16" customFormat="1" ht="83.25" customHeight="1">
      <c r="A61" s="57" t="s">
        <v>91</v>
      </c>
      <c r="B61" s="52"/>
      <c r="C61" s="45">
        <v>18</v>
      </c>
      <c r="D61" s="45">
        <v>18</v>
      </c>
      <c r="E61" s="45"/>
      <c r="F61" s="45">
        <f>G61</f>
        <v>5</v>
      </c>
      <c r="G61" s="45">
        <v>5</v>
      </c>
      <c r="H61" s="45"/>
      <c r="I61" s="45">
        <f>J61</f>
        <v>10</v>
      </c>
      <c r="J61" s="45">
        <v>10</v>
      </c>
      <c r="K61" s="59"/>
      <c r="L61" s="66"/>
      <c r="M61" s="66"/>
    </row>
    <row r="62" spans="1:13" s="16" customFormat="1" ht="19.5" customHeight="1">
      <c r="A62" s="55" t="s">
        <v>3</v>
      </c>
      <c r="B62" s="52"/>
      <c r="C62" s="45"/>
      <c r="D62" s="45"/>
      <c r="E62" s="45"/>
      <c r="F62" s="45"/>
      <c r="G62" s="45"/>
      <c r="H62" s="45"/>
      <c r="I62" s="45"/>
      <c r="J62" s="45"/>
      <c r="K62" s="65"/>
      <c r="L62" s="66"/>
      <c r="M62" s="66"/>
    </row>
    <row r="63" spans="1:13" s="16" customFormat="1" ht="93" customHeight="1">
      <c r="A63" s="57" t="s">
        <v>92</v>
      </c>
      <c r="B63" s="52"/>
      <c r="C63" s="60">
        <f>C56/C61</f>
        <v>11614.777777777777</v>
      </c>
      <c r="D63" s="60">
        <f>D56/D61</f>
        <v>11614.777777777777</v>
      </c>
      <c r="E63" s="60"/>
      <c r="F63" s="60">
        <f>F56/F61</f>
        <v>5354.6</v>
      </c>
      <c r="G63" s="60">
        <f>G56/G61</f>
        <v>5354.6</v>
      </c>
      <c r="H63" s="60"/>
      <c r="I63" s="60">
        <f>I56/I61</f>
        <v>6000</v>
      </c>
      <c r="J63" s="60">
        <f>J56/J61</f>
        <v>6000</v>
      </c>
      <c r="K63" s="61"/>
      <c r="L63" s="66"/>
      <c r="M63" s="66"/>
    </row>
    <row r="64" spans="1:13" s="16" customFormat="1" ht="26.25" customHeight="1">
      <c r="A64" s="55" t="s">
        <v>4</v>
      </c>
      <c r="B64" s="52"/>
      <c r="C64" s="60"/>
      <c r="D64" s="60"/>
      <c r="E64" s="60"/>
      <c r="F64" s="60"/>
      <c r="G64" s="60"/>
      <c r="H64" s="60"/>
      <c r="I64" s="60"/>
      <c r="J64" s="60"/>
      <c r="K64" s="61"/>
      <c r="L64" s="66"/>
      <c r="M64" s="66"/>
    </row>
    <row r="65" spans="1:13" s="16" customFormat="1" ht="77.25" customHeight="1">
      <c r="A65" s="57" t="s">
        <v>58</v>
      </c>
      <c r="B65" s="52"/>
      <c r="C65" s="45">
        <v>4</v>
      </c>
      <c r="D65" s="45">
        <v>4</v>
      </c>
      <c r="E65" s="45"/>
      <c r="F65" s="45">
        <v>5</v>
      </c>
      <c r="G65" s="45">
        <v>5</v>
      </c>
      <c r="H65" s="45"/>
      <c r="I65" s="45">
        <v>6</v>
      </c>
      <c r="J65" s="45">
        <v>6</v>
      </c>
      <c r="K65" s="61"/>
      <c r="L65" s="66"/>
      <c r="M65" s="66"/>
    </row>
    <row r="66" spans="1:13" s="16" customFormat="1" ht="97.5" customHeight="1">
      <c r="A66" s="57" t="s">
        <v>34</v>
      </c>
      <c r="B66" s="52"/>
      <c r="C66" s="62">
        <v>101</v>
      </c>
      <c r="D66" s="62">
        <v>101</v>
      </c>
      <c r="E66" s="60"/>
      <c r="F66" s="62">
        <v>125</v>
      </c>
      <c r="G66" s="62">
        <v>125</v>
      </c>
      <c r="H66" s="60"/>
      <c r="I66" s="62">
        <v>120</v>
      </c>
      <c r="J66" s="62">
        <v>120</v>
      </c>
      <c r="K66" s="65"/>
      <c r="L66" s="66"/>
      <c r="M66" s="66"/>
    </row>
    <row r="67" spans="1:13" s="16" customFormat="1" ht="25.5" customHeight="1">
      <c r="A67" s="110" t="s">
        <v>35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66"/>
      <c r="M67" s="66"/>
    </row>
    <row r="68" spans="1:13" s="16" customFormat="1" ht="27" customHeight="1">
      <c r="A68" s="108" t="s">
        <v>36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66"/>
      <c r="M68" s="66"/>
    </row>
    <row r="69" spans="1:13" s="16" customFormat="1" ht="25.5" customHeight="1">
      <c r="A69" s="90" t="s">
        <v>13</v>
      </c>
      <c r="B69" s="68" t="s">
        <v>10</v>
      </c>
      <c r="C69" s="41">
        <f>C75+C85+C98+C109</f>
        <v>1685000</v>
      </c>
      <c r="D69" s="41">
        <f>D75+D85+D98+D109</f>
        <v>1685000</v>
      </c>
      <c r="E69" s="41"/>
      <c r="F69" s="41">
        <f>F75+F85+F98+F109</f>
        <v>1292000</v>
      </c>
      <c r="G69" s="41">
        <f>G75+G85+G98+G109</f>
        <v>1292000</v>
      </c>
      <c r="H69" s="41"/>
      <c r="I69" s="41">
        <f>I75+I85+I98+I109</f>
        <v>1032000</v>
      </c>
      <c r="J69" s="41">
        <f>J75+J85+J98+J109</f>
        <v>1032000</v>
      </c>
      <c r="K69" s="41"/>
      <c r="L69" s="66"/>
      <c r="M69" s="66"/>
    </row>
    <row r="70" spans="1:13" s="16" customFormat="1" ht="39.75" customHeight="1">
      <c r="A70" s="91"/>
      <c r="B70" s="42" t="s">
        <v>11</v>
      </c>
      <c r="C70" s="41">
        <v>1680000</v>
      </c>
      <c r="D70" s="41">
        <v>1680000</v>
      </c>
      <c r="E70" s="41"/>
      <c r="F70" s="41"/>
      <c r="G70" s="41"/>
      <c r="H70" s="41"/>
      <c r="I70" s="41"/>
      <c r="J70" s="41"/>
      <c r="K70" s="41"/>
      <c r="L70" s="66"/>
      <c r="M70" s="66"/>
    </row>
    <row r="71" spans="1:13" s="16" customFormat="1" ht="28.5" customHeight="1">
      <c r="A71" s="91"/>
      <c r="B71" s="42" t="s">
        <v>111</v>
      </c>
      <c r="C71" s="41">
        <v>5000</v>
      </c>
      <c r="D71" s="41">
        <v>5000</v>
      </c>
      <c r="E71" s="41"/>
      <c r="F71" s="41"/>
      <c r="G71" s="41"/>
      <c r="H71" s="41"/>
      <c r="I71" s="41"/>
      <c r="J71" s="41"/>
      <c r="K71" s="41"/>
      <c r="L71" s="66"/>
      <c r="M71" s="66"/>
    </row>
    <row r="72" spans="1:13" s="16" customFormat="1" ht="24" customHeight="1">
      <c r="A72" s="92"/>
      <c r="B72" s="42" t="s">
        <v>136</v>
      </c>
      <c r="C72" s="41"/>
      <c r="D72" s="41"/>
      <c r="E72" s="41"/>
      <c r="F72" s="41">
        <f>F69</f>
        <v>1292000</v>
      </c>
      <c r="G72" s="41">
        <f>G69</f>
        <v>1292000</v>
      </c>
      <c r="H72" s="41"/>
      <c r="I72" s="41">
        <f>I69</f>
        <v>1032000</v>
      </c>
      <c r="J72" s="41">
        <f>J69</f>
        <v>1032000</v>
      </c>
      <c r="K72" s="41"/>
      <c r="L72" s="66"/>
      <c r="M72" s="66"/>
    </row>
    <row r="73" spans="1:13" s="16" customFormat="1" ht="60" customHeight="1">
      <c r="A73" s="43" t="s">
        <v>37</v>
      </c>
      <c r="B73" s="44" t="s">
        <v>55</v>
      </c>
      <c r="C73" s="45"/>
      <c r="D73" s="45"/>
      <c r="E73" s="45"/>
      <c r="F73" s="45"/>
      <c r="G73" s="45"/>
      <c r="H73" s="45"/>
      <c r="I73" s="45"/>
      <c r="J73" s="45"/>
      <c r="K73" s="41"/>
      <c r="L73" s="66"/>
      <c r="M73" s="66"/>
    </row>
    <row r="74" spans="1:13" s="16" customFormat="1" ht="67.5" customHeight="1">
      <c r="A74" s="46" t="s">
        <v>16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66"/>
      <c r="M74" s="66"/>
    </row>
    <row r="75" spans="1:13" s="16" customFormat="1" ht="98.25" customHeight="1">
      <c r="A75" s="48" t="s">
        <v>93</v>
      </c>
      <c r="B75" s="49"/>
      <c r="C75" s="45">
        <f>D75</f>
        <v>248686</v>
      </c>
      <c r="D75" s="45">
        <f>343686-100000+5000</f>
        <v>248686</v>
      </c>
      <c r="E75" s="45"/>
      <c r="F75" s="45">
        <f>G75</f>
        <v>236512</v>
      </c>
      <c r="G75" s="45">
        <f>49512+187000</f>
        <v>236512</v>
      </c>
      <c r="H75" s="45"/>
      <c r="I75" s="45">
        <f>J75</f>
        <v>319600</v>
      </c>
      <c r="J75" s="45">
        <v>319600</v>
      </c>
      <c r="K75" s="50"/>
      <c r="L75" s="66"/>
      <c r="M75" s="66"/>
    </row>
    <row r="76" spans="1:13" s="16" customFormat="1" ht="21.75" customHeight="1">
      <c r="A76" s="51" t="s">
        <v>23</v>
      </c>
      <c r="B76" s="52"/>
      <c r="C76" s="53"/>
      <c r="D76" s="53"/>
      <c r="E76" s="41"/>
      <c r="F76" s="54"/>
      <c r="G76" s="54"/>
      <c r="H76" s="54"/>
      <c r="I76" s="54"/>
      <c r="J76" s="54"/>
      <c r="K76" s="54"/>
      <c r="L76" s="66"/>
      <c r="M76" s="66"/>
    </row>
    <row r="77" spans="1:13" s="16" customFormat="1" ht="21.75" customHeight="1">
      <c r="A77" s="55" t="s">
        <v>5</v>
      </c>
      <c r="B77" s="52"/>
      <c r="C77" s="45"/>
      <c r="D77" s="45"/>
      <c r="E77" s="45"/>
      <c r="F77" s="45"/>
      <c r="G77" s="45"/>
      <c r="H77" s="45"/>
      <c r="I77" s="45"/>
      <c r="J77" s="45"/>
      <c r="K77" s="56"/>
      <c r="L77" s="66"/>
      <c r="M77" s="66"/>
    </row>
    <row r="78" spans="1:13" s="16" customFormat="1" ht="90.75" customHeight="1">
      <c r="A78" s="57" t="s">
        <v>94</v>
      </c>
      <c r="B78" s="52"/>
      <c r="C78" s="45">
        <v>7</v>
      </c>
      <c r="D78" s="45">
        <v>7</v>
      </c>
      <c r="E78" s="45"/>
      <c r="F78" s="45">
        <v>6</v>
      </c>
      <c r="G78" s="45">
        <v>6</v>
      </c>
      <c r="H78" s="45"/>
      <c r="I78" s="45">
        <f>J78</f>
        <v>14</v>
      </c>
      <c r="J78" s="45">
        <v>14</v>
      </c>
      <c r="K78" s="45"/>
      <c r="L78" s="66"/>
      <c r="M78" s="66"/>
    </row>
    <row r="79" spans="1:13" s="16" customFormat="1" ht="25.5" customHeight="1">
      <c r="A79" s="55" t="s">
        <v>2</v>
      </c>
      <c r="B79" s="52"/>
      <c r="C79" s="45"/>
      <c r="D79" s="45"/>
      <c r="E79" s="45"/>
      <c r="F79" s="45"/>
      <c r="G79" s="45"/>
      <c r="H79" s="45"/>
      <c r="I79" s="45"/>
      <c r="J79" s="45"/>
      <c r="K79" s="56"/>
      <c r="L79" s="66"/>
      <c r="M79" s="66"/>
    </row>
    <row r="80" spans="1:13" s="16" customFormat="1" ht="94.5" customHeight="1">
      <c r="A80" s="57" t="s">
        <v>121</v>
      </c>
      <c r="B80" s="52"/>
      <c r="C80" s="45">
        <v>1404</v>
      </c>
      <c r="D80" s="45">
        <v>1404</v>
      </c>
      <c r="E80" s="45"/>
      <c r="F80" s="45">
        <v>890</v>
      </c>
      <c r="G80" s="45">
        <v>890</v>
      </c>
      <c r="H80" s="45"/>
      <c r="I80" s="45">
        <f>J80</f>
        <v>1139</v>
      </c>
      <c r="J80" s="45">
        <v>1139</v>
      </c>
      <c r="K80" s="56"/>
      <c r="L80" s="66"/>
      <c r="M80" s="66"/>
    </row>
    <row r="81" spans="1:13" s="16" customFormat="1" ht="27.75" customHeight="1">
      <c r="A81" s="55" t="s">
        <v>3</v>
      </c>
      <c r="B81" s="52"/>
      <c r="C81" s="45"/>
      <c r="D81" s="45"/>
      <c r="E81" s="45"/>
      <c r="F81" s="45"/>
      <c r="G81" s="45"/>
      <c r="H81" s="45"/>
      <c r="I81" s="45"/>
      <c r="J81" s="45"/>
      <c r="K81" s="59"/>
      <c r="L81" s="66"/>
      <c r="M81" s="66"/>
    </row>
    <row r="82" spans="1:13" s="16" customFormat="1" ht="98.25" customHeight="1">
      <c r="A82" s="57" t="s">
        <v>95</v>
      </c>
      <c r="B82" s="52"/>
      <c r="C82" s="60">
        <f>C75/C80</f>
        <v>177.12678062678063</v>
      </c>
      <c r="D82" s="60">
        <f>D75/D80</f>
        <v>177.12678062678063</v>
      </c>
      <c r="E82" s="60"/>
      <c r="F82" s="60">
        <f>F75/F80</f>
        <v>265.7438202247191</v>
      </c>
      <c r="G82" s="60">
        <f>G75/G80</f>
        <v>265.7438202247191</v>
      </c>
      <c r="H82" s="60"/>
      <c r="I82" s="60">
        <f>I75/I80</f>
        <v>280.5970149253731</v>
      </c>
      <c r="J82" s="60">
        <f>J75/J80</f>
        <v>280.5970149253731</v>
      </c>
      <c r="K82" s="59"/>
      <c r="L82" s="66"/>
      <c r="M82" s="66"/>
    </row>
    <row r="83" spans="1:13" s="16" customFormat="1" ht="23.25" customHeight="1">
      <c r="A83" s="55" t="s">
        <v>4</v>
      </c>
      <c r="B83" s="52"/>
      <c r="C83" s="45"/>
      <c r="D83" s="45"/>
      <c r="E83" s="45"/>
      <c r="F83" s="45"/>
      <c r="G83" s="45"/>
      <c r="H83" s="45"/>
      <c r="I83" s="45"/>
      <c r="J83" s="45"/>
      <c r="K83" s="59"/>
      <c r="L83" s="66"/>
      <c r="M83" s="66"/>
    </row>
    <row r="84" spans="1:13" s="16" customFormat="1" ht="108.75" customHeight="1">
      <c r="A84" s="57" t="s">
        <v>96</v>
      </c>
      <c r="B84" s="52"/>
      <c r="C84" s="45">
        <v>109</v>
      </c>
      <c r="D84" s="45">
        <v>109</v>
      </c>
      <c r="E84" s="45"/>
      <c r="F84" s="45">
        <v>110</v>
      </c>
      <c r="G84" s="45">
        <v>110</v>
      </c>
      <c r="H84" s="45"/>
      <c r="I84" s="45">
        <f>J84</f>
        <v>116.67</v>
      </c>
      <c r="J84" s="45">
        <v>116.67</v>
      </c>
      <c r="K84" s="56"/>
      <c r="L84" s="66"/>
      <c r="M84" s="66"/>
    </row>
    <row r="85" spans="1:13" s="16" customFormat="1" ht="46.5" customHeight="1">
      <c r="A85" s="57" t="s">
        <v>38</v>
      </c>
      <c r="B85" s="52"/>
      <c r="C85" s="45">
        <f>D85</f>
        <v>773505</v>
      </c>
      <c r="D85" s="45">
        <v>773505</v>
      </c>
      <c r="E85" s="45"/>
      <c r="F85" s="45">
        <f>G85</f>
        <v>660000</v>
      </c>
      <c r="G85" s="45">
        <v>660000</v>
      </c>
      <c r="H85" s="45"/>
      <c r="I85" s="45">
        <f>J85</f>
        <v>533100</v>
      </c>
      <c r="J85" s="45">
        <v>533100</v>
      </c>
      <c r="K85" s="59"/>
      <c r="L85" s="66"/>
      <c r="M85" s="66"/>
    </row>
    <row r="86" spans="1:13" s="16" customFormat="1" ht="28.5" customHeight="1">
      <c r="A86" s="51" t="s">
        <v>23</v>
      </c>
      <c r="B86" s="52"/>
      <c r="C86" s="45"/>
      <c r="D86" s="45"/>
      <c r="E86" s="45"/>
      <c r="F86" s="45"/>
      <c r="G86" s="45"/>
      <c r="H86" s="45"/>
      <c r="I86" s="45"/>
      <c r="J86" s="45"/>
      <c r="K86" s="59"/>
      <c r="L86" s="66"/>
      <c r="M86" s="66"/>
    </row>
    <row r="87" spans="1:13" s="16" customFormat="1" ht="26.25" customHeight="1">
      <c r="A87" s="55" t="s">
        <v>5</v>
      </c>
      <c r="B87" s="52"/>
      <c r="C87" s="45"/>
      <c r="D87" s="45"/>
      <c r="E87" s="45"/>
      <c r="F87" s="45"/>
      <c r="G87" s="45"/>
      <c r="H87" s="45"/>
      <c r="I87" s="45"/>
      <c r="J87" s="45"/>
      <c r="K87" s="59"/>
      <c r="L87" s="66"/>
      <c r="M87" s="66"/>
    </row>
    <row r="88" spans="1:13" s="16" customFormat="1" ht="31.5" customHeight="1">
      <c r="A88" s="57" t="s">
        <v>39</v>
      </c>
      <c r="B88" s="52"/>
      <c r="C88" s="45">
        <v>54</v>
      </c>
      <c r="D88" s="45">
        <v>54</v>
      </c>
      <c r="E88" s="45"/>
      <c r="F88" s="45">
        <v>60</v>
      </c>
      <c r="G88" s="45">
        <v>60</v>
      </c>
      <c r="H88" s="45"/>
      <c r="I88" s="45">
        <f>J88</f>
        <v>49</v>
      </c>
      <c r="J88" s="45">
        <v>49</v>
      </c>
      <c r="K88" s="59"/>
      <c r="L88" s="66"/>
      <c r="M88" s="66"/>
    </row>
    <row r="89" spans="1:13" s="16" customFormat="1" ht="24.75" customHeight="1">
      <c r="A89" s="55" t="s">
        <v>2</v>
      </c>
      <c r="B89" s="52"/>
      <c r="C89" s="45"/>
      <c r="D89" s="45"/>
      <c r="E89" s="45"/>
      <c r="F89" s="45"/>
      <c r="G89" s="45"/>
      <c r="H89" s="45"/>
      <c r="I89" s="45"/>
      <c r="J89" s="45"/>
      <c r="K89" s="59"/>
      <c r="L89" s="66"/>
      <c r="M89" s="66"/>
    </row>
    <row r="90" spans="1:13" s="16" customFormat="1" ht="53.25" customHeight="1">
      <c r="A90" s="57" t="s">
        <v>59</v>
      </c>
      <c r="B90" s="52"/>
      <c r="C90" s="45">
        <v>2100</v>
      </c>
      <c r="D90" s="45">
        <v>2100</v>
      </c>
      <c r="E90" s="45"/>
      <c r="F90" s="45">
        <f>G90</f>
        <v>2224</v>
      </c>
      <c r="G90" s="45">
        <v>2224</v>
      </c>
      <c r="H90" s="45"/>
      <c r="I90" s="45">
        <f>J90</f>
        <v>1800</v>
      </c>
      <c r="J90" s="45">
        <v>1800</v>
      </c>
      <c r="K90" s="59"/>
      <c r="L90" s="66"/>
      <c r="M90" s="66"/>
    </row>
    <row r="91" spans="1:13" s="16" customFormat="1" ht="49.5" customHeight="1">
      <c r="A91" s="57" t="s">
        <v>60</v>
      </c>
      <c r="B91" s="52"/>
      <c r="C91" s="45">
        <v>5800</v>
      </c>
      <c r="D91" s="45">
        <v>5800</v>
      </c>
      <c r="E91" s="45"/>
      <c r="F91" s="45">
        <v>6150</v>
      </c>
      <c r="G91" s="45">
        <v>6150</v>
      </c>
      <c r="H91" s="45"/>
      <c r="I91" s="45">
        <f>J91</f>
        <v>4749</v>
      </c>
      <c r="J91" s="45">
        <v>4749</v>
      </c>
      <c r="K91" s="59"/>
      <c r="L91" s="66"/>
      <c r="M91" s="66"/>
    </row>
    <row r="92" spans="1:13" s="16" customFormat="1" ht="49.5" customHeight="1">
      <c r="A92" s="57" t="s">
        <v>61</v>
      </c>
      <c r="B92" s="52"/>
      <c r="C92" s="45">
        <v>2420</v>
      </c>
      <c r="D92" s="45">
        <v>2420</v>
      </c>
      <c r="E92" s="45"/>
      <c r="F92" s="45">
        <v>2500</v>
      </c>
      <c r="G92" s="45">
        <v>2500</v>
      </c>
      <c r="H92" s="45"/>
      <c r="I92" s="45">
        <f>J92</f>
        <v>2450</v>
      </c>
      <c r="J92" s="45">
        <v>2450</v>
      </c>
      <c r="K92" s="59"/>
      <c r="L92" s="66"/>
      <c r="M92" s="66"/>
    </row>
    <row r="93" spans="1:13" s="16" customFormat="1" ht="19.5" customHeight="1">
      <c r="A93" s="55" t="s">
        <v>3</v>
      </c>
      <c r="B93" s="52"/>
      <c r="C93" s="45"/>
      <c r="D93" s="45"/>
      <c r="E93" s="45"/>
      <c r="F93" s="45"/>
      <c r="G93" s="45"/>
      <c r="H93" s="45"/>
      <c r="I93" s="45"/>
      <c r="J93" s="45"/>
      <c r="K93" s="56"/>
      <c r="L93" s="66"/>
      <c r="M93" s="66"/>
    </row>
    <row r="94" spans="1:13" s="16" customFormat="1" ht="51.75" customHeight="1">
      <c r="A94" s="57" t="s">
        <v>18</v>
      </c>
      <c r="B94" s="52"/>
      <c r="C94" s="60">
        <f>C85/C90</f>
        <v>368.3357142857143</v>
      </c>
      <c r="D94" s="60">
        <f>D85/D90</f>
        <v>368.3357142857143</v>
      </c>
      <c r="E94" s="60"/>
      <c r="F94" s="60">
        <f>F85/F90</f>
        <v>296.76258992805754</v>
      </c>
      <c r="G94" s="60">
        <f>G85/G90</f>
        <v>296.76258992805754</v>
      </c>
      <c r="H94" s="60"/>
      <c r="I94" s="60">
        <f>I85/I90</f>
        <v>296.1666666666667</v>
      </c>
      <c r="J94" s="60">
        <f>J85/J90</f>
        <v>296.1666666666667</v>
      </c>
      <c r="K94" s="60"/>
      <c r="L94" s="66"/>
      <c r="M94" s="66"/>
    </row>
    <row r="95" spans="1:13" s="16" customFormat="1" ht="20.25" customHeight="1">
      <c r="A95" s="55" t="s">
        <v>4</v>
      </c>
      <c r="B95" s="52"/>
      <c r="C95" s="60"/>
      <c r="D95" s="60"/>
      <c r="E95" s="60"/>
      <c r="F95" s="60"/>
      <c r="G95" s="60"/>
      <c r="H95" s="60"/>
      <c r="I95" s="60"/>
      <c r="J95" s="60"/>
      <c r="K95" s="61"/>
      <c r="L95" s="66"/>
      <c r="M95" s="66"/>
    </row>
    <row r="96" spans="1:13" s="16" customFormat="1" ht="53.25" customHeight="1">
      <c r="A96" s="57" t="s">
        <v>26</v>
      </c>
      <c r="B96" s="52"/>
      <c r="C96" s="62">
        <v>101.3</v>
      </c>
      <c r="D96" s="62">
        <v>101.3</v>
      </c>
      <c r="E96" s="60"/>
      <c r="F96" s="62">
        <v>102.8</v>
      </c>
      <c r="G96" s="62">
        <v>102.8</v>
      </c>
      <c r="H96" s="60"/>
      <c r="I96" s="62">
        <f>J96</f>
        <v>101.6</v>
      </c>
      <c r="J96" s="62">
        <v>101.6</v>
      </c>
      <c r="K96" s="61"/>
      <c r="L96" s="66"/>
      <c r="M96" s="66"/>
    </row>
    <row r="97" spans="1:13" s="16" customFormat="1" ht="65.25" customHeight="1">
      <c r="A97" s="57" t="s">
        <v>27</v>
      </c>
      <c r="B97" s="52"/>
      <c r="C97" s="62">
        <v>101</v>
      </c>
      <c r="D97" s="62">
        <v>101</v>
      </c>
      <c r="E97" s="45"/>
      <c r="F97" s="62">
        <v>101</v>
      </c>
      <c r="G97" s="62">
        <v>101</v>
      </c>
      <c r="H97" s="45"/>
      <c r="I97" s="62">
        <f>J97</f>
        <v>102</v>
      </c>
      <c r="J97" s="62">
        <v>102</v>
      </c>
      <c r="K97" s="63"/>
      <c r="L97" s="66"/>
      <c r="M97" s="66"/>
    </row>
    <row r="98" spans="1:13" s="16" customFormat="1" ht="78" customHeight="1">
      <c r="A98" s="64" t="s">
        <v>97</v>
      </c>
      <c r="B98" s="52"/>
      <c r="C98" s="45">
        <f>D98</f>
        <v>336721</v>
      </c>
      <c r="D98" s="45">
        <f>236721+100000</f>
        <v>336721</v>
      </c>
      <c r="E98" s="45"/>
      <c r="F98" s="45">
        <f>G98</f>
        <v>229994</v>
      </c>
      <c r="G98" s="45">
        <f>416994-187000</f>
        <v>229994</v>
      </c>
      <c r="H98" s="45"/>
      <c r="I98" s="45">
        <f>J98</f>
        <v>139000</v>
      </c>
      <c r="J98" s="45">
        <v>139000</v>
      </c>
      <c r="K98" s="45"/>
      <c r="L98" s="66"/>
      <c r="M98" s="66"/>
    </row>
    <row r="99" spans="1:13" s="16" customFormat="1" ht="20.25" customHeight="1">
      <c r="A99" s="51" t="s">
        <v>23</v>
      </c>
      <c r="B99" s="52"/>
      <c r="C99" s="62"/>
      <c r="D99" s="62"/>
      <c r="E99" s="62"/>
      <c r="F99" s="62"/>
      <c r="G99" s="62"/>
      <c r="H99" s="62"/>
      <c r="I99" s="62"/>
      <c r="J99" s="62"/>
      <c r="K99" s="56"/>
      <c r="L99" s="66"/>
      <c r="M99" s="66"/>
    </row>
    <row r="100" spans="1:13" s="16" customFormat="1" ht="21.75" customHeight="1">
      <c r="A100" s="55" t="s">
        <v>5</v>
      </c>
      <c r="B100" s="69"/>
      <c r="C100" s="70"/>
      <c r="D100" s="70"/>
      <c r="E100" s="70"/>
      <c r="F100" s="70"/>
      <c r="G100" s="70"/>
      <c r="H100" s="70"/>
      <c r="I100" s="70"/>
      <c r="J100" s="70"/>
      <c r="K100" s="70"/>
      <c r="L100" s="66"/>
      <c r="M100" s="66"/>
    </row>
    <row r="101" spans="1:13" s="16" customFormat="1" ht="60" customHeight="1">
      <c r="A101" s="57" t="s">
        <v>122</v>
      </c>
      <c r="B101" s="44"/>
      <c r="C101" s="45">
        <v>15</v>
      </c>
      <c r="D101" s="45">
        <v>15</v>
      </c>
      <c r="E101" s="45"/>
      <c r="F101" s="45">
        <v>14</v>
      </c>
      <c r="G101" s="45">
        <v>14</v>
      </c>
      <c r="H101" s="45"/>
      <c r="I101" s="45">
        <f>J101</f>
        <v>9</v>
      </c>
      <c r="J101" s="45">
        <v>9</v>
      </c>
      <c r="K101" s="71"/>
      <c r="L101" s="66"/>
      <c r="M101" s="66"/>
    </row>
    <row r="102" spans="1:13" s="16" customFormat="1" ht="20.25" customHeight="1">
      <c r="A102" s="55" t="s">
        <v>2</v>
      </c>
      <c r="B102" s="44"/>
      <c r="C102" s="45"/>
      <c r="D102" s="45"/>
      <c r="E102" s="45"/>
      <c r="F102" s="45"/>
      <c r="G102" s="45"/>
      <c r="H102" s="45"/>
      <c r="I102" s="45"/>
      <c r="J102" s="45"/>
      <c r="K102" s="41"/>
      <c r="L102" s="66"/>
      <c r="M102" s="66"/>
    </row>
    <row r="103" spans="1:13" s="16" customFormat="1" ht="63.75" customHeight="1">
      <c r="A103" s="57" t="s">
        <v>98</v>
      </c>
      <c r="B103" s="52"/>
      <c r="C103" s="45">
        <v>220</v>
      </c>
      <c r="D103" s="45">
        <v>220</v>
      </c>
      <c r="E103" s="45"/>
      <c r="F103" s="45">
        <f>G103</f>
        <v>97</v>
      </c>
      <c r="G103" s="45">
        <v>97</v>
      </c>
      <c r="H103" s="45"/>
      <c r="I103" s="45">
        <f>J103</f>
        <v>65</v>
      </c>
      <c r="J103" s="45">
        <v>65</v>
      </c>
      <c r="K103" s="65"/>
      <c r="L103" s="66"/>
      <c r="M103" s="66"/>
    </row>
    <row r="104" spans="1:13" s="16" customFormat="1" ht="18" customHeight="1">
      <c r="A104" s="55" t="s">
        <v>3</v>
      </c>
      <c r="B104" s="52"/>
      <c r="C104" s="45"/>
      <c r="D104" s="45"/>
      <c r="E104" s="45"/>
      <c r="F104" s="45"/>
      <c r="G104" s="45"/>
      <c r="H104" s="45"/>
      <c r="I104" s="45"/>
      <c r="J104" s="45"/>
      <c r="K104" s="59"/>
      <c r="L104" s="66"/>
      <c r="M104" s="66"/>
    </row>
    <row r="105" spans="1:13" s="16" customFormat="1" ht="73.5" customHeight="1">
      <c r="A105" s="57" t="s">
        <v>99</v>
      </c>
      <c r="B105" s="52"/>
      <c r="C105" s="60">
        <f>C98/C103</f>
        <v>1530.55</v>
      </c>
      <c r="D105" s="60">
        <f>D98/D103</f>
        <v>1530.55</v>
      </c>
      <c r="E105" s="60"/>
      <c r="F105" s="60">
        <f>F98/F103</f>
        <v>2371.0721649484535</v>
      </c>
      <c r="G105" s="60">
        <f>G98/G103</f>
        <v>2371.0721649484535</v>
      </c>
      <c r="H105" s="60"/>
      <c r="I105" s="60">
        <f>I98/I103</f>
        <v>2138.4615384615386</v>
      </c>
      <c r="J105" s="60">
        <f>J98/J103</f>
        <v>2138.4615384615386</v>
      </c>
      <c r="K105" s="59"/>
      <c r="L105" s="66"/>
      <c r="M105" s="66"/>
    </row>
    <row r="106" spans="1:13" s="16" customFormat="1" ht="21" customHeight="1">
      <c r="A106" s="55" t="s">
        <v>4</v>
      </c>
      <c r="B106" s="52"/>
      <c r="C106" s="45"/>
      <c r="D106" s="45"/>
      <c r="E106" s="45"/>
      <c r="F106" s="45"/>
      <c r="G106" s="45"/>
      <c r="H106" s="45"/>
      <c r="I106" s="45"/>
      <c r="J106" s="45"/>
      <c r="K106" s="59"/>
      <c r="L106" s="66"/>
      <c r="M106" s="66"/>
    </row>
    <row r="107" spans="1:13" s="16" customFormat="1" ht="50.25" customHeight="1">
      <c r="A107" s="57" t="s">
        <v>100</v>
      </c>
      <c r="B107" s="52"/>
      <c r="C107" s="45">
        <v>45</v>
      </c>
      <c r="D107" s="45">
        <v>45</v>
      </c>
      <c r="E107" s="45"/>
      <c r="F107" s="45">
        <v>48</v>
      </c>
      <c r="G107" s="45">
        <v>48</v>
      </c>
      <c r="H107" s="45"/>
      <c r="I107" s="45">
        <v>50</v>
      </c>
      <c r="J107" s="45">
        <v>50</v>
      </c>
      <c r="K107" s="59"/>
      <c r="L107" s="66"/>
      <c r="M107" s="66"/>
    </row>
    <row r="108" spans="1:13" s="16" customFormat="1" ht="80.25" customHeight="1">
      <c r="A108" s="57" t="s">
        <v>101</v>
      </c>
      <c r="B108" s="52"/>
      <c r="C108" s="62">
        <v>104.6</v>
      </c>
      <c r="D108" s="62">
        <v>104.6</v>
      </c>
      <c r="E108" s="45"/>
      <c r="F108" s="62">
        <v>106.7</v>
      </c>
      <c r="G108" s="62">
        <v>106.7</v>
      </c>
      <c r="H108" s="45"/>
      <c r="I108" s="62">
        <v>104.2</v>
      </c>
      <c r="J108" s="62">
        <v>104.2</v>
      </c>
      <c r="K108" s="59"/>
      <c r="L108" s="66"/>
      <c r="M108" s="66"/>
    </row>
    <row r="109" spans="1:13" s="16" customFormat="1" ht="100.5" customHeight="1">
      <c r="A109" s="64" t="s">
        <v>102</v>
      </c>
      <c r="B109" s="52"/>
      <c r="C109" s="45">
        <f>D109</f>
        <v>326088</v>
      </c>
      <c r="D109" s="45">
        <v>326088</v>
      </c>
      <c r="E109" s="45"/>
      <c r="F109" s="45">
        <f>G109</f>
        <v>165494</v>
      </c>
      <c r="G109" s="45">
        <v>165494</v>
      </c>
      <c r="H109" s="45"/>
      <c r="I109" s="45">
        <f>J109</f>
        <v>40300</v>
      </c>
      <c r="J109" s="45">
        <v>40300</v>
      </c>
      <c r="K109" s="65"/>
      <c r="L109" s="66"/>
      <c r="M109" s="66"/>
    </row>
    <row r="110" spans="1:13" s="16" customFormat="1" ht="21" customHeight="1">
      <c r="A110" s="51" t="s">
        <v>23</v>
      </c>
      <c r="B110" s="52"/>
      <c r="C110" s="45"/>
      <c r="D110" s="45"/>
      <c r="E110" s="45"/>
      <c r="F110" s="45"/>
      <c r="G110" s="45"/>
      <c r="H110" s="45"/>
      <c r="I110" s="45"/>
      <c r="J110" s="45"/>
      <c r="K110" s="59"/>
      <c r="L110" s="66"/>
      <c r="M110" s="66"/>
    </row>
    <row r="111" spans="1:13" s="16" customFormat="1" ht="19.5" customHeight="1">
      <c r="A111" s="55" t="s">
        <v>5</v>
      </c>
      <c r="B111" s="52"/>
      <c r="C111" s="45"/>
      <c r="D111" s="45"/>
      <c r="E111" s="45"/>
      <c r="F111" s="45"/>
      <c r="G111" s="45"/>
      <c r="H111" s="45"/>
      <c r="I111" s="45"/>
      <c r="J111" s="45"/>
      <c r="K111" s="59"/>
      <c r="L111" s="66"/>
      <c r="M111" s="66"/>
    </row>
    <row r="112" spans="1:13" s="16" customFormat="1" ht="93" customHeight="1">
      <c r="A112" s="57" t="s">
        <v>62</v>
      </c>
      <c r="B112" s="52"/>
      <c r="C112" s="45">
        <v>7</v>
      </c>
      <c r="D112" s="45">
        <v>7</v>
      </c>
      <c r="E112" s="45"/>
      <c r="F112" s="45">
        <f>G112</f>
        <v>4</v>
      </c>
      <c r="G112" s="45">
        <v>4</v>
      </c>
      <c r="H112" s="45"/>
      <c r="I112" s="45">
        <v>3</v>
      </c>
      <c r="J112" s="45">
        <v>3</v>
      </c>
      <c r="K112" s="59"/>
      <c r="L112" s="66"/>
      <c r="M112" s="66"/>
    </row>
    <row r="113" spans="1:13" s="16" customFormat="1" ht="26.25" customHeight="1">
      <c r="A113" s="55" t="s">
        <v>2</v>
      </c>
      <c r="B113" s="52"/>
      <c r="C113" s="45"/>
      <c r="D113" s="45"/>
      <c r="E113" s="45"/>
      <c r="F113" s="45"/>
      <c r="G113" s="45"/>
      <c r="H113" s="45"/>
      <c r="I113" s="45"/>
      <c r="J113" s="45"/>
      <c r="K113" s="59"/>
      <c r="L113" s="66"/>
      <c r="M113" s="66"/>
    </row>
    <row r="114" spans="1:13" s="16" customFormat="1" ht="84" customHeight="1">
      <c r="A114" s="57" t="s">
        <v>63</v>
      </c>
      <c r="B114" s="52"/>
      <c r="C114" s="45">
        <v>35</v>
      </c>
      <c r="D114" s="45">
        <v>35</v>
      </c>
      <c r="E114" s="45"/>
      <c r="F114" s="45">
        <f>G114</f>
        <v>20</v>
      </c>
      <c r="G114" s="45">
        <v>20</v>
      </c>
      <c r="H114" s="45"/>
      <c r="I114" s="45">
        <f>J114</f>
        <v>18</v>
      </c>
      <c r="J114" s="45">
        <v>18</v>
      </c>
      <c r="K114" s="59"/>
      <c r="L114" s="66"/>
      <c r="M114" s="66"/>
    </row>
    <row r="115" spans="1:13" s="16" customFormat="1" ht="23.25" customHeight="1">
      <c r="A115" s="55" t="s">
        <v>3</v>
      </c>
      <c r="B115" s="52"/>
      <c r="C115" s="45"/>
      <c r="D115" s="45"/>
      <c r="E115" s="45"/>
      <c r="F115" s="45"/>
      <c r="G115" s="45"/>
      <c r="H115" s="45"/>
      <c r="I115" s="45"/>
      <c r="J115" s="45"/>
      <c r="K115" s="65"/>
      <c r="L115" s="66"/>
      <c r="M115" s="66"/>
    </row>
    <row r="116" spans="1:13" s="16" customFormat="1" ht="97.5" customHeight="1">
      <c r="A116" s="57" t="s">
        <v>103</v>
      </c>
      <c r="B116" s="52"/>
      <c r="C116" s="60">
        <f>C109/C114</f>
        <v>9316.8</v>
      </c>
      <c r="D116" s="60">
        <f>D109/D114</f>
        <v>9316.8</v>
      </c>
      <c r="E116" s="60"/>
      <c r="F116" s="60">
        <f>F109/F114</f>
        <v>8274.7</v>
      </c>
      <c r="G116" s="60">
        <f>G109/G114</f>
        <v>8274.7</v>
      </c>
      <c r="H116" s="60"/>
      <c r="I116" s="60">
        <f>I109/I114</f>
        <v>2238.8888888888887</v>
      </c>
      <c r="J116" s="60">
        <f>J109/J114</f>
        <v>2238.8888888888887</v>
      </c>
      <c r="K116" s="61"/>
      <c r="L116" s="66"/>
      <c r="M116" s="66"/>
    </row>
    <row r="117" spans="1:13" s="16" customFormat="1" ht="23.25" customHeight="1">
      <c r="A117" s="55" t="s">
        <v>4</v>
      </c>
      <c r="B117" s="52"/>
      <c r="C117" s="60"/>
      <c r="D117" s="60"/>
      <c r="E117" s="60"/>
      <c r="F117" s="60"/>
      <c r="G117" s="60"/>
      <c r="H117" s="60"/>
      <c r="I117" s="60"/>
      <c r="J117" s="60"/>
      <c r="K117" s="61"/>
      <c r="L117" s="66"/>
      <c r="M117" s="66"/>
    </row>
    <row r="118" spans="1:13" s="16" customFormat="1" ht="82.5" customHeight="1">
      <c r="A118" s="57" t="s">
        <v>104</v>
      </c>
      <c r="B118" s="52"/>
      <c r="C118" s="45">
        <v>10</v>
      </c>
      <c r="D118" s="45">
        <v>10</v>
      </c>
      <c r="E118" s="45"/>
      <c r="F118" s="45">
        <v>12</v>
      </c>
      <c r="G118" s="45">
        <v>12</v>
      </c>
      <c r="H118" s="45"/>
      <c r="I118" s="45">
        <f>J118</f>
        <v>13</v>
      </c>
      <c r="J118" s="45">
        <v>13</v>
      </c>
      <c r="K118" s="72"/>
      <c r="L118" s="66"/>
      <c r="M118" s="66"/>
    </row>
    <row r="119" spans="1:13" s="16" customFormat="1" ht="97.5" customHeight="1">
      <c r="A119" s="57" t="s">
        <v>40</v>
      </c>
      <c r="B119" s="52"/>
      <c r="C119" s="62">
        <v>101</v>
      </c>
      <c r="D119" s="62">
        <v>101</v>
      </c>
      <c r="E119" s="60"/>
      <c r="F119" s="62">
        <v>120</v>
      </c>
      <c r="G119" s="62">
        <v>120</v>
      </c>
      <c r="H119" s="60"/>
      <c r="I119" s="62">
        <v>108.3</v>
      </c>
      <c r="J119" s="62">
        <v>108.3</v>
      </c>
      <c r="K119" s="65"/>
      <c r="L119" s="66"/>
      <c r="M119" s="66"/>
    </row>
    <row r="120" spans="1:13" ht="20.25" customHeight="1">
      <c r="A120" s="98" t="s">
        <v>41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34"/>
      <c r="M120" s="34"/>
    </row>
    <row r="121" spans="1:13" ht="21.75" customHeight="1">
      <c r="A121" s="88" t="s">
        <v>42</v>
      </c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34"/>
      <c r="M121" s="34"/>
    </row>
    <row r="122" spans="1:18" ht="27" customHeight="1">
      <c r="A122" s="90" t="s">
        <v>43</v>
      </c>
      <c r="B122" s="68" t="s">
        <v>10</v>
      </c>
      <c r="C122" s="41">
        <f>C128</f>
        <v>4662515</v>
      </c>
      <c r="D122" s="41">
        <f aca="true" t="shared" si="1" ref="D122:J122">D128</f>
        <v>3741125</v>
      </c>
      <c r="E122" s="41">
        <f t="shared" si="1"/>
        <v>921390</v>
      </c>
      <c r="F122" s="41">
        <f t="shared" si="1"/>
        <v>7584636</v>
      </c>
      <c r="G122" s="41">
        <f t="shared" si="1"/>
        <v>4734363</v>
      </c>
      <c r="H122" s="41">
        <f>H128+H133</f>
        <v>2850273</v>
      </c>
      <c r="I122" s="41">
        <f>I124</f>
        <v>15884048</v>
      </c>
      <c r="J122" s="41">
        <f t="shared" si="1"/>
        <v>5134048</v>
      </c>
      <c r="K122" s="41">
        <f>K124</f>
        <v>10750000</v>
      </c>
      <c r="L122" s="34"/>
      <c r="M122" s="34"/>
      <c r="R122" s="19" t="s">
        <v>8</v>
      </c>
    </row>
    <row r="123" spans="1:18" ht="36.75" customHeight="1">
      <c r="A123" s="91"/>
      <c r="B123" s="42" t="s">
        <v>11</v>
      </c>
      <c r="C123" s="41">
        <f>C122</f>
        <v>4662515</v>
      </c>
      <c r="D123" s="41">
        <f>D122</f>
        <v>3741125</v>
      </c>
      <c r="E123" s="41">
        <f>E122</f>
        <v>921390</v>
      </c>
      <c r="F123" s="41"/>
      <c r="G123" s="41"/>
      <c r="H123" s="41"/>
      <c r="I123" s="41"/>
      <c r="J123" s="41"/>
      <c r="K123" s="41"/>
      <c r="L123" s="34"/>
      <c r="M123" s="34"/>
      <c r="R123" s="19"/>
    </row>
    <row r="124" spans="1:18" ht="17.25" customHeight="1">
      <c r="A124" s="92"/>
      <c r="B124" s="42" t="s">
        <v>136</v>
      </c>
      <c r="C124" s="41"/>
      <c r="D124" s="41"/>
      <c r="E124" s="41"/>
      <c r="F124" s="41">
        <f>F122</f>
        <v>7584636</v>
      </c>
      <c r="G124" s="41">
        <f>G122</f>
        <v>4734363</v>
      </c>
      <c r="H124" s="41">
        <f>H122</f>
        <v>2850273</v>
      </c>
      <c r="I124" s="41">
        <f>J124+K124</f>
        <v>15884048</v>
      </c>
      <c r="J124" s="41">
        <f>J122</f>
        <v>5134048</v>
      </c>
      <c r="K124" s="41">
        <f>K128+K133</f>
        <v>10750000</v>
      </c>
      <c r="L124" s="34"/>
      <c r="M124" s="34"/>
      <c r="R124" s="19"/>
    </row>
    <row r="125" spans="1:13" ht="81" customHeight="1">
      <c r="A125" s="57" t="s">
        <v>128</v>
      </c>
      <c r="B125" s="44"/>
      <c r="C125" s="71"/>
      <c r="D125" s="71"/>
      <c r="E125" s="71"/>
      <c r="F125" s="71"/>
      <c r="G125" s="71"/>
      <c r="H125" s="71"/>
      <c r="I125" s="71"/>
      <c r="J125" s="71"/>
      <c r="K125" s="71"/>
      <c r="L125" s="34"/>
      <c r="M125" s="34"/>
    </row>
    <row r="126" spans="1:13" ht="56.25" customHeight="1">
      <c r="A126" s="57" t="s">
        <v>129</v>
      </c>
      <c r="B126" s="44"/>
      <c r="C126" s="71"/>
      <c r="D126" s="71"/>
      <c r="E126" s="71"/>
      <c r="F126" s="71"/>
      <c r="G126" s="71"/>
      <c r="H126" s="71"/>
      <c r="I126" s="71"/>
      <c r="J126" s="71"/>
      <c r="K126" s="71"/>
      <c r="L126" s="34"/>
      <c r="M126" s="34"/>
    </row>
    <row r="127" spans="1:13" ht="65.25" customHeight="1">
      <c r="A127" s="57" t="s">
        <v>17</v>
      </c>
      <c r="B127" s="52"/>
      <c r="C127" s="71"/>
      <c r="D127" s="71"/>
      <c r="E127" s="71"/>
      <c r="F127" s="71"/>
      <c r="G127" s="71"/>
      <c r="H127" s="71"/>
      <c r="I127" s="71"/>
      <c r="J127" s="71"/>
      <c r="K127" s="73"/>
      <c r="L127" s="34"/>
      <c r="M127" s="34"/>
    </row>
    <row r="128" spans="1:13" ht="63" customHeight="1">
      <c r="A128" s="55" t="s">
        <v>86</v>
      </c>
      <c r="B128" s="44" t="s">
        <v>53</v>
      </c>
      <c r="C128" s="45">
        <f aca="true" t="shared" si="2" ref="C128:K128">C129+C130+C131</f>
        <v>4662515</v>
      </c>
      <c r="D128" s="45">
        <f t="shared" si="2"/>
        <v>3741125</v>
      </c>
      <c r="E128" s="45">
        <f t="shared" si="2"/>
        <v>921390</v>
      </c>
      <c r="F128" s="45">
        <f>F129+F130+F131+F133</f>
        <v>7584636</v>
      </c>
      <c r="G128" s="45">
        <f t="shared" si="2"/>
        <v>4734363</v>
      </c>
      <c r="H128" s="45">
        <f>H129+H130+H131</f>
        <v>1950273</v>
      </c>
      <c r="I128" s="45">
        <f t="shared" si="2"/>
        <v>7334048</v>
      </c>
      <c r="J128" s="45">
        <f t="shared" si="2"/>
        <v>5134048</v>
      </c>
      <c r="K128" s="45">
        <f t="shared" si="2"/>
        <v>2200000</v>
      </c>
      <c r="L128" s="34"/>
      <c r="M128" s="34"/>
    </row>
    <row r="129" spans="1:13" ht="78" customHeight="1">
      <c r="A129" s="55" t="s">
        <v>85</v>
      </c>
      <c r="B129" s="52"/>
      <c r="C129" s="45">
        <f>D129+E129</f>
        <v>3759285</v>
      </c>
      <c r="D129" s="45">
        <f>3029044+100000+208851</f>
        <v>3337895</v>
      </c>
      <c r="E129" s="45">
        <v>421390</v>
      </c>
      <c r="F129" s="45">
        <f>G129+H129</f>
        <v>5980159</v>
      </c>
      <c r="G129" s="45">
        <f>3104602+225284+500000+100000+100000</f>
        <v>4029886</v>
      </c>
      <c r="H129" s="45">
        <f>266273+1500000+184000</f>
        <v>1950273</v>
      </c>
      <c r="I129" s="45">
        <f>J129+K129</f>
        <v>7029100</v>
      </c>
      <c r="J129" s="45">
        <v>4829100</v>
      </c>
      <c r="K129" s="74">
        <v>2200000</v>
      </c>
      <c r="L129" s="34"/>
      <c r="M129" s="34"/>
    </row>
    <row r="130" spans="1:13" ht="52.5" customHeight="1">
      <c r="A130" s="57" t="s">
        <v>64</v>
      </c>
      <c r="B130" s="52"/>
      <c r="C130" s="45">
        <v>93230</v>
      </c>
      <c r="D130" s="45">
        <f>C130-E130</f>
        <v>93230</v>
      </c>
      <c r="E130" s="45"/>
      <c r="F130" s="45">
        <v>99477</v>
      </c>
      <c r="G130" s="45">
        <f>F130-H130</f>
        <v>99477</v>
      </c>
      <c r="H130" s="45"/>
      <c r="I130" s="45">
        <v>104948</v>
      </c>
      <c r="J130" s="45">
        <f>I130-K130</f>
        <v>104948</v>
      </c>
      <c r="K130" s="71"/>
      <c r="L130" s="34"/>
      <c r="M130" s="34"/>
    </row>
    <row r="131" spans="1:13" ht="48" customHeight="1">
      <c r="A131" s="55" t="s">
        <v>124</v>
      </c>
      <c r="B131" s="52"/>
      <c r="C131" s="45">
        <f>D131+E131</f>
        <v>810000</v>
      </c>
      <c r="D131" s="45">
        <v>310000</v>
      </c>
      <c r="E131" s="45">
        <v>500000</v>
      </c>
      <c r="F131" s="45">
        <v>605000</v>
      </c>
      <c r="G131" s="45">
        <v>605000</v>
      </c>
      <c r="H131" s="45"/>
      <c r="I131" s="45">
        <f>J131</f>
        <v>200000</v>
      </c>
      <c r="J131" s="45">
        <v>200000</v>
      </c>
      <c r="K131" s="71"/>
      <c r="L131" s="34"/>
      <c r="M131" s="34"/>
    </row>
    <row r="132" spans="1:13" ht="45.75" customHeight="1">
      <c r="A132" s="55" t="s">
        <v>125</v>
      </c>
      <c r="B132" s="44" t="s">
        <v>127</v>
      </c>
      <c r="C132" s="45"/>
      <c r="D132" s="45"/>
      <c r="E132" s="45"/>
      <c r="F132" s="45"/>
      <c r="G132" s="45"/>
      <c r="H132" s="45"/>
      <c r="I132" s="45"/>
      <c r="J132" s="45"/>
      <c r="K132" s="71"/>
      <c r="L132" s="34"/>
      <c r="M132" s="34"/>
    </row>
    <row r="133" spans="1:13" ht="41.25" customHeight="1">
      <c r="A133" s="57" t="s">
        <v>126</v>
      </c>
      <c r="B133" s="52"/>
      <c r="C133" s="45"/>
      <c r="D133" s="45"/>
      <c r="E133" s="45"/>
      <c r="F133" s="45">
        <v>900000</v>
      </c>
      <c r="G133" s="45"/>
      <c r="H133" s="45">
        <v>900000</v>
      </c>
      <c r="I133" s="45">
        <f>K133</f>
        <v>8550000</v>
      </c>
      <c r="J133" s="45"/>
      <c r="K133" s="45">
        <v>8550000</v>
      </c>
      <c r="L133" s="34"/>
      <c r="M133" s="34"/>
    </row>
    <row r="134" spans="1:13" ht="23.25" customHeight="1">
      <c r="A134" s="51" t="s">
        <v>23</v>
      </c>
      <c r="B134" s="52"/>
      <c r="C134" s="71"/>
      <c r="D134" s="71"/>
      <c r="E134" s="71"/>
      <c r="F134" s="71"/>
      <c r="G134" s="71"/>
      <c r="H134" s="71"/>
      <c r="I134" s="71"/>
      <c r="J134" s="71"/>
      <c r="K134" s="71"/>
      <c r="L134" s="34"/>
      <c r="M134" s="34"/>
    </row>
    <row r="135" spans="1:13" ht="21" customHeight="1">
      <c r="A135" s="55" t="s">
        <v>5</v>
      </c>
      <c r="B135" s="52"/>
      <c r="C135" s="71"/>
      <c r="D135" s="71"/>
      <c r="E135" s="71"/>
      <c r="F135" s="71"/>
      <c r="G135" s="71"/>
      <c r="H135" s="71"/>
      <c r="I135" s="71"/>
      <c r="J135" s="71"/>
      <c r="K135" s="71"/>
      <c r="L135" s="34"/>
      <c r="M135" s="34"/>
    </row>
    <row r="136" spans="1:13" ht="31.5" customHeight="1">
      <c r="A136" s="57" t="s">
        <v>44</v>
      </c>
      <c r="B136" s="52"/>
      <c r="C136" s="45">
        <v>1</v>
      </c>
      <c r="D136" s="45">
        <v>1</v>
      </c>
      <c r="E136" s="45">
        <v>1</v>
      </c>
      <c r="F136" s="45">
        <v>1</v>
      </c>
      <c r="G136" s="45">
        <v>1</v>
      </c>
      <c r="H136" s="45">
        <v>1</v>
      </c>
      <c r="I136" s="45">
        <v>1</v>
      </c>
      <c r="J136" s="45">
        <v>1</v>
      </c>
      <c r="K136" s="45">
        <v>1</v>
      </c>
      <c r="L136" s="34"/>
      <c r="M136" s="34"/>
    </row>
    <row r="137" spans="1:13" ht="35.25" customHeight="1">
      <c r="A137" s="57" t="s">
        <v>65</v>
      </c>
      <c r="B137" s="52"/>
      <c r="C137" s="45">
        <v>10</v>
      </c>
      <c r="D137" s="45">
        <v>10</v>
      </c>
      <c r="E137" s="45"/>
      <c r="F137" s="45">
        <v>10</v>
      </c>
      <c r="G137" s="45">
        <v>10</v>
      </c>
      <c r="H137" s="45"/>
      <c r="I137" s="45">
        <v>12</v>
      </c>
      <c r="J137" s="45">
        <v>12</v>
      </c>
      <c r="K137" s="75"/>
      <c r="L137" s="34"/>
      <c r="M137" s="34"/>
    </row>
    <row r="138" spans="1:13" ht="50.25" customHeight="1">
      <c r="A138" s="57" t="s">
        <v>66</v>
      </c>
      <c r="B138" s="52"/>
      <c r="C138" s="45">
        <v>39</v>
      </c>
      <c r="D138" s="45">
        <v>39</v>
      </c>
      <c r="E138" s="45"/>
      <c r="F138" s="45">
        <v>39</v>
      </c>
      <c r="G138" s="45">
        <v>39</v>
      </c>
      <c r="H138" s="45"/>
      <c r="I138" s="45">
        <v>40</v>
      </c>
      <c r="J138" s="45">
        <v>40</v>
      </c>
      <c r="K138" s="63"/>
      <c r="L138" s="34"/>
      <c r="M138" s="34"/>
    </row>
    <row r="139" spans="1:13" ht="27.75" customHeight="1">
      <c r="A139" s="57" t="s">
        <v>46</v>
      </c>
      <c r="B139" s="52"/>
      <c r="C139" s="76">
        <f>D139+E139</f>
        <v>35</v>
      </c>
      <c r="D139" s="76">
        <v>32</v>
      </c>
      <c r="E139" s="76">
        <v>3</v>
      </c>
      <c r="F139" s="76">
        <f>G139+H139</f>
        <v>35</v>
      </c>
      <c r="G139" s="76">
        <v>32</v>
      </c>
      <c r="H139" s="76">
        <v>3</v>
      </c>
      <c r="I139" s="76">
        <f>J139+K139</f>
        <v>35</v>
      </c>
      <c r="J139" s="76">
        <v>32</v>
      </c>
      <c r="K139" s="76">
        <v>3</v>
      </c>
      <c r="L139" s="34"/>
      <c r="M139" s="34"/>
    </row>
    <row r="140" spans="1:13" ht="28.5" customHeight="1">
      <c r="A140" s="55" t="s">
        <v>45</v>
      </c>
      <c r="B140" s="52"/>
      <c r="C140" s="45"/>
      <c r="D140" s="45"/>
      <c r="E140" s="45"/>
      <c r="F140" s="45"/>
      <c r="G140" s="45"/>
      <c r="H140" s="45"/>
      <c r="I140" s="45"/>
      <c r="J140" s="45"/>
      <c r="K140" s="63"/>
      <c r="L140" s="34"/>
      <c r="M140" s="34"/>
    </row>
    <row r="141" spans="1:13" ht="47.25" customHeight="1">
      <c r="A141" s="57" t="s">
        <v>67</v>
      </c>
      <c r="B141" s="52"/>
      <c r="C141" s="45">
        <f>D141</f>
        <v>113</v>
      </c>
      <c r="D141" s="45">
        <v>113</v>
      </c>
      <c r="E141" s="45"/>
      <c r="F141" s="45">
        <f>G141</f>
        <v>120</v>
      </c>
      <c r="G141" s="45">
        <v>120</v>
      </c>
      <c r="H141" s="45"/>
      <c r="I141" s="45">
        <f>J141</f>
        <v>130</v>
      </c>
      <c r="J141" s="45">
        <v>130</v>
      </c>
      <c r="K141" s="63"/>
      <c r="L141" s="34"/>
      <c r="M141" s="34"/>
    </row>
    <row r="142" spans="1:13" ht="60.75" customHeight="1">
      <c r="A142" s="57" t="s">
        <v>68</v>
      </c>
      <c r="B142" s="52"/>
      <c r="C142" s="45">
        <f>D142</f>
        <v>396</v>
      </c>
      <c r="D142" s="45">
        <v>396</v>
      </c>
      <c r="E142" s="45"/>
      <c r="F142" s="45">
        <f>G142</f>
        <v>403</v>
      </c>
      <c r="G142" s="45">
        <v>403</v>
      </c>
      <c r="H142" s="45"/>
      <c r="I142" s="45">
        <f>J142</f>
        <v>410</v>
      </c>
      <c r="J142" s="45">
        <v>410</v>
      </c>
      <c r="K142" s="63"/>
      <c r="L142" s="34"/>
      <c r="M142" s="34"/>
    </row>
    <row r="143" spans="1:13" ht="21" customHeight="1">
      <c r="A143" s="55" t="s">
        <v>3</v>
      </c>
      <c r="B143" s="52"/>
      <c r="C143" s="60"/>
      <c r="D143" s="60"/>
      <c r="E143" s="60"/>
      <c r="F143" s="60"/>
      <c r="G143" s="60"/>
      <c r="H143" s="60"/>
      <c r="I143" s="60"/>
      <c r="J143" s="60"/>
      <c r="K143" s="75"/>
      <c r="L143" s="34"/>
      <c r="M143" s="34"/>
    </row>
    <row r="144" spans="1:13" ht="51.75" customHeight="1">
      <c r="A144" s="57" t="s">
        <v>69</v>
      </c>
      <c r="B144" s="52"/>
      <c r="C144" s="60">
        <f>D144</f>
        <v>1344</v>
      </c>
      <c r="D144" s="60">
        <f>13440/D137</f>
        <v>1344</v>
      </c>
      <c r="E144" s="60"/>
      <c r="F144" s="60">
        <f>G144</f>
        <v>1434.1</v>
      </c>
      <c r="G144" s="60">
        <f>14341/G137</f>
        <v>1434.1</v>
      </c>
      <c r="H144" s="60"/>
      <c r="I144" s="60">
        <f>J144</f>
        <v>1260.75</v>
      </c>
      <c r="J144" s="60">
        <f>15129/J137</f>
        <v>1260.75</v>
      </c>
      <c r="K144" s="63"/>
      <c r="L144" s="34"/>
      <c r="M144" s="34"/>
    </row>
    <row r="145" spans="1:13" ht="54.75" customHeight="1">
      <c r="A145" s="57" t="s">
        <v>70</v>
      </c>
      <c r="B145" s="52"/>
      <c r="C145" s="60">
        <f>D145</f>
        <v>1556.923076923077</v>
      </c>
      <c r="D145" s="60">
        <f>60720/D138</f>
        <v>1556.923076923077</v>
      </c>
      <c r="E145" s="60"/>
      <c r="F145" s="60">
        <f>G145</f>
        <v>1661.2307692307693</v>
      </c>
      <c r="G145" s="60">
        <f>64788/G138</f>
        <v>1661.2307692307693</v>
      </c>
      <c r="H145" s="60"/>
      <c r="I145" s="60">
        <f>J145</f>
        <v>1708.8</v>
      </c>
      <c r="J145" s="60">
        <f>68352/J138</f>
        <v>1708.8</v>
      </c>
      <c r="K145" s="63"/>
      <c r="L145" s="34"/>
      <c r="M145" s="34"/>
    </row>
    <row r="146" spans="1:13" ht="57" customHeight="1">
      <c r="A146" s="57" t="s">
        <v>105</v>
      </c>
      <c r="B146" s="52"/>
      <c r="C146" s="60">
        <f>D146</f>
        <v>118.93805309734513</v>
      </c>
      <c r="D146" s="60">
        <f>13440/D141</f>
        <v>118.93805309734513</v>
      </c>
      <c r="E146" s="60"/>
      <c r="F146" s="60">
        <f>G146</f>
        <v>119.50833333333334</v>
      </c>
      <c r="G146" s="60">
        <f>14341/G141</f>
        <v>119.50833333333334</v>
      </c>
      <c r="H146" s="60"/>
      <c r="I146" s="60">
        <f>J146</f>
        <v>116.37692307692308</v>
      </c>
      <c r="J146" s="60">
        <f>15129/J141</f>
        <v>116.37692307692308</v>
      </c>
      <c r="K146" s="63"/>
      <c r="L146" s="34"/>
      <c r="M146" s="34"/>
    </row>
    <row r="147" spans="1:13" ht="65.25" customHeight="1">
      <c r="A147" s="57" t="s">
        <v>71</v>
      </c>
      <c r="B147" s="77"/>
      <c r="C147" s="60">
        <f>D147</f>
        <v>153.33333333333334</v>
      </c>
      <c r="D147" s="60">
        <f>60720/D142</f>
        <v>153.33333333333334</v>
      </c>
      <c r="E147" s="60"/>
      <c r="F147" s="60">
        <f>G147</f>
        <v>160.76426799007444</v>
      </c>
      <c r="G147" s="60">
        <f>64788/G142</f>
        <v>160.76426799007444</v>
      </c>
      <c r="H147" s="60"/>
      <c r="I147" s="60">
        <f>J147</f>
        <v>166.71219512195123</v>
      </c>
      <c r="J147" s="60">
        <f>68352/J142</f>
        <v>166.71219512195123</v>
      </c>
      <c r="K147" s="41"/>
      <c r="L147" s="34"/>
      <c r="M147" s="34"/>
    </row>
    <row r="148" spans="1:13" ht="21.75" customHeight="1">
      <c r="A148" s="55" t="s">
        <v>4</v>
      </c>
      <c r="B148" s="52"/>
      <c r="C148" s="71"/>
      <c r="D148" s="71"/>
      <c r="E148" s="71"/>
      <c r="F148" s="71"/>
      <c r="G148" s="71"/>
      <c r="H148" s="71"/>
      <c r="I148" s="71"/>
      <c r="J148" s="71"/>
      <c r="K148" s="71"/>
      <c r="L148" s="34"/>
      <c r="M148" s="34"/>
    </row>
    <row r="149" spans="1:13" ht="51.75" customHeight="1">
      <c r="A149" s="57" t="s">
        <v>72</v>
      </c>
      <c r="B149" s="52"/>
      <c r="C149" s="62">
        <v>102.9</v>
      </c>
      <c r="D149" s="62">
        <v>102.9</v>
      </c>
      <c r="E149" s="62"/>
      <c r="F149" s="62">
        <v>103</v>
      </c>
      <c r="G149" s="62">
        <v>103</v>
      </c>
      <c r="H149" s="62"/>
      <c r="I149" s="62">
        <v>103.1</v>
      </c>
      <c r="J149" s="62">
        <v>103.1</v>
      </c>
      <c r="K149" s="71"/>
      <c r="L149" s="34"/>
      <c r="M149" s="34"/>
    </row>
    <row r="150" spans="1:13" ht="68.25" customHeight="1">
      <c r="A150" s="57" t="s">
        <v>73</v>
      </c>
      <c r="B150" s="52"/>
      <c r="C150" s="62">
        <v>101</v>
      </c>
      <c r="D150" s="62">
        <v>101</v>
      </c>
      <c r="E150" s="49"/>
      <c r="F150" s="62">
        <v>101.1</v>
      </c>
      <c r="G150" s="62">
        <v>101.1</v>
      </c>
      <c r="H150" s="49"/>
      <c r="I150" s="62">
        <v>102</v>
      </c>
      <c r="J150" s="62">
        <v>102</v>
      </c>
      <c r="K150" s="71"/>
      <c r="L150" s="34"/>
      <c r="M150" s="34"/>
    </row>
    <row r="151" spans="1:13" ht="57.75" customHeight="1">
      <c r="A151" s="57" t="s">
        <v>74</v>
      </c>
      <c r="B151" s="52"/>
      <c r="C151" s="62">
        <v>108.2</v>
      </c>
      <c r="D151" s="62">
        <v>108.2</v>
      </c>
      <c r="E151" s="62"/>
      <c r="F151" s="62">
        <v>110</v>
      </c>
      <c r="G151" s="62">
        <v>110</v>
      </c>
      <c r="H151" s="62"/>
      <c r="I151" s="62">
        <v>109</v>
      </c>
      <c r="J151" s="62">
        <v>109</v>
      </c>
      <c r="K151" s="71"/>
      <c r="L151" s="34"/>
      <c r="M151" s="34"/>
    </row>
    <row r="152" spans="1:13" ht="54" customHeight="1">
      <c r="A152" s="57" t="s">
        <v>75</v>
      </c>
      <c r="B152" s="52"/>
      <c r="C152" s="62">
        <v>102.7</v>
      </c>
      <c r="D152" s="62">
        <v>102.7</v>
      </c>
      <c r="E152" s="62"/>
      <c r="F152" s="62">
        <v>102.6</v>
      </c>
      <c r="G152" s="62">
        <v>102.6</v>
      </c>
      <c r="H152" s="62"/>
      <c r="I152" s="62">
        <v>102.5</v>
      </c>
      <c r="J152" s="62">
        <v>102.5</v>
      </c>
      <c r="K152" s="78"/>
      <c r="L152" s="34"/>
      <c r="M152" s="34"/>
    </row>
    <row r="153" spans="1:13" ht="20.25" customHeight="1">
      <c r="A153" s="122" t="s">
        <v>47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34"/>
      <c r="M153" s="34"/>
    </row>
    <row r="154" spans="1:13" ht="20.25" customHeight="1">
      <c r="A154" s="88" t="s">
        <v>48</v>
      </c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34"/>
      <c r="M154" s="34"/>
    </row>
    <row r="155" spans="1:13" ht="30.75" customHeight="1">
      <c r="A155" s="103" t="s">
        <v>49</v>
      </c>
      <c r="B155" s="79" t="s">
        <v>83</v>
      </c>
      <c r="C155" s="41">
        <v>6950948</v>
      </c>
      <c r="D155" s="41">
        <v>6843948</v>
      </c>
      <c r="E155" s="41">
        <v>107000</v>
      </c>
      <c r="F155" s="41">
        <v>11435894</v>
      </c>
      <c r="G155" s="41">
        <v>10923544</v>
      </c>
      <c r="H155" s="41">
        <v>512350</v>
      </c>
      <c r="I155" s="41">
        <v>19882438</v>
      </c>
      <c r="J155" s="41">
        <v>19664468</v>
      </c>
      <c r="K155" s="41">
        <v>217970</v>
      </c>
      <c r="L155" s="34"/>
      <c r="M155" s="34"/>
    </row>
    <row r="156" spans="1:13" ht="36.75" customHeight="1">
      <c r="A156" s="103"/>
      <c r="B156" s="42" t="s">
        <v>11</v>
      </c>
      <c r="C156" s="41">
        <v>6843948</v>
      </c>
      <c r="D156" s="41">
        <v>6843948</v>
      </c>
      <c r="E156" s="41"/>
      <c r="F156" s="41"/>
      <c r="G156" s="41"/>
      <c r="H156" s="41"/>
      <c r="I156" s="41"/>
      <c r="J156" s="41"/>
      <c r="K156" s="41"/>
      <c r="L156" s="34"/>
      <c r="M156" s="34"/>
    </row>
    <row r="157" spans="1:13" ht="19.5" customHeight="1">
      <c r="A157" s="103"/>
      <c r="B157" s="42" t="s">
        <v>136</v>
      </c>
      <c r="C157" s="41"/>
      <c r="D157" s="41"/>
      <c r="E157" s="41"/>
      <c r="F157" s="41">
        <v>11323544</v>
      </c>
      <c r="G157" s="41">
        <v>10923544</v>
      </c>
      <c r="H157" s="41">
        <v>400000</v>
      </c>
      <c r="I157" s="41">
        <f>J157+K157</f>
        <v>19764468</v>
      </c>
      <c r="J157" s="41">
        <v>19664468</v>
      </c>
      <c r="K157" s="41">
        <v>100000</v>
      </c>
      <c r="L157" s="34"/>
      <c r="M157" s="34"/>
    </row>
    <row r="158" spans="1:13" ht="27" customHeight="1">
      <c r="A158" s="104"/>
      <c r="B158" s="42" t="s">
        <v>106</v>
      </c>
      <c r="C158" s="41">
        <f>E158</f>
        <v>107000</v>
      </c>
      <c r="D158" s="41"/>
      <c r="E158" s="41">
        <v>107000</v>
      </c>
      <c r="F158" s="41">
        <v>112350</v>
      </c>
      <c r="G158" s="41"/>
      <c r="H158" s="41">
        <v>112350</v>
      </c>
      <c r="I158" s="41">
        <v>117970</v>
      </c>
      <c r="J158" s="41"/>
      <c r="K158" s="41">
        <v>117970</v>
      </c>
      <c r="L158" s="34"/>
      <c r="M158" s="34"/>
    </row>
    <row r="159" spans="1:13" ht="73.5" customHeight="1">
      <c r="A159" s="80" t="s">
        <v>76</v>
      </c>
      <c r="B159" s="38" t="s">
        <v>54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34"/>
      <c r="M159" s="34"/>
    </row>
    <row r="160" spans="1:13" ht="126" customHeight="1">
      <c r="A160" s="57" t="s">
        <v>130</v>
      </c>
      <c r="B160" s="52"/>
      <c r="C160" s="45"/>
      <c r="D160" s="45"/>
      <c r="E160" s="45"/>
      <c r="F160" s="45"/>
      <c r="G160" s="45"/>
      <c r="H160" s="45"/>
      <c r="I160" s="45"/>
      <c r="J160" s="45"/>
      <c r="K160" s="59"/>
      <c r="L160" s="34"/>
      <c r="M160" s="34"/>
    </row>
    <row r="161" spans="1:13" ht="32.25" customHeight="1">
      <c r="A161" s="90" t="s">
        <v>82</v>
      </c>
      <c r="B161" s="68" t="s">
        <v>83</v>
      </c>
      <c r="C161" s="81">
        <f>C162+C164</f>
        <v>2183220</v>
      </c>
      <c r="D161" s="81">
        <f>D162+D164</f>
        <v>2076220</v>
      </c>
      <c r="E161" s="81">
        <f>E162+E164</f>
        <v>107000</v>
      </c>
      <c r="F161" s="81">
        <f>F163+F164</f>
        <v>2510667</v>
      </c>
      <c r="G161" s="81">
        <f>G162+G163</f>
        <v>2398317</v>
      </c>
      <c r="H161" s="81">
        <f>H164</f>
        <v>112350</v>
      </c>
      <c r="I161" s="81">
        <f>I162+I163</f>
        <v>2942038</v>
      </c>
      <c r="J161" s="81">
        <f>J162+J163</f>
        <v>2824068</v>
      </c>
      <c r="K161" s="81">
        <f>K162+K163</f>
        <v>117970</v>
      </c>
      <c r="L161" s="34"/>
      <c r="M161" s="34"/>
    </row>
    <row r="162" spans="1:13" ht="40.5" customHeight="1">
      <c r="A162" s="118"/>
      <c r="B162" s="42" t="s">
        <v>11</v>
      </c>
      <c r="C162" s="41">
        <f>D162</f>
        <v>2076220</v>
      </c>
      <c r="D162" s="41">
        <f>D165+D166</f>
        <v>2076220</v>
      </c>
      <c r="E162" s="41"/>
      <c r="F162" s="41"/>
      <c r="G162" s="41"/>
      <c r="H162" s="41"/>
      <c r="I162" s="41"/>
      <c r="J162" s="41"/>
      <c r="K162" s="41"/>
      <c r="L162" s="34"/>
      <c r="M162" s="34"/>
    </row>
    <row r="163" spans="1:13" ht="27.75" customHeight="1">
      <c r="A163" s="118"/>
      <c r="B163" s="42" t="s">
        <v>136</v>
      </c>
      <c r="C163" s="41"/>
      <c r="D163" s="41"/>
      <c r="E163" s="41"/>
      <c r="F163" s="41">
        <f>G163</f>
        <v>2398317</v>
      </c>
      <c r="G163" s="41">
        <f>G165+G166</f>
        <v>2398317</v>
      </c>
      <c r="H163" s="41"/>
      <c r="I163" s="41">
        <f>I165+I166</f>
        <v>2942038</v>
      </c>
      <c r="J163" s="41">
        <f>J165+J166</f>
        <v>2824068</v>
      </c>
      <c r="K163" s="41">
        <f>K165+K166</f>
        <v>117970</v>
      </c>
      <c r="L163" s="34"/>
      <c r="M163" s="34"/>
    </row>
    <row r="164" spans="1:13" ht="40.5" customHeight="1">
      <c r="A164" s="119"/>
      <c r="B164" s="42" t="s">
        <v>106</v>
      </c>
      <c r="C164" s="41">
        <f>E164</f>
        <v>107000</v>
      </c>
      <c r="D164" s="41"/>
      <c r="E164" s="41">
        <f>E165</f>
        <v>107000</v>
      </c>
      <c r="F164" s="41">
        <f>H164</f>
        <v>112350</v>
      </c>
      <c r="G164" s="41"/>
      <c r="H164" s="41">
        <f>H165</f>
        <v>112350</v>
      </c>
      <c r="I164" s="41">
        <f>K164</f>
        <v>117970</v>
      </c>
      <c r="J164" s="41"/>
      <c r="K164" s="41">
        <f>K165</f>
        <v>117970</v>
      </c>
      <c r="L164" s="34"/>
      <c r="M164" s="34"/>
    </row>
    <row r="165" spans="1:13" ht="53.25" customHeight="1">
      <c r="A165" s="55" t="s">
        <v>80</v>
      </c>
      <c r="B165" s="40"/>
      <c r="C165" s="45">
        <f>D165+E165</f>
        <v>1869740</v>
      </c>
      <c r="D165" s="45">
        <f>1912740-150000</f>
        <v>1762740</v>
      </c>
      <c r="E165" s="45">
        <v>107000</v>
      </c>
      <c r="F165" s="45">
        <f>G165+H165</f>
        <v>2176184</v>
      </c>
      <c r="G165" s="45">
        <v>2063834</v>
      </c>
      <c r="H165" s="45">
        <v>112350</v>
      </c>
      <c r="I165" s="45">
        <f>J165+K165</f>
        <v>2684577</v>
      </c>
      <c r="J165" s="45">
        <v>2566607</v>
      </c>
      <c r="K165" s="45">
        <v>117970</v>
      </c>
      <c r="L165" s="34"/>
      <c r="M165" s="34"/>
    </row>
    <row r="166" spans="1:13" ht="53.25" customHeight="1">
      <c r="A166" s="55" t="s">
        <v>81</v>
      </c>
      <c r="B166" s="40"/>
      <c r="C166" s="45">
        <f>D166</f>
        <v>313480</v>
      </c>
      <c r="D166" s="45">
        <v>313480</v>
      </c>
      <c r="E166" s="45"/>
      <c r="F166" s="45">
        <f>G166</f>
        <v>334483</v>
      </c>
      <c r="G166" s="45">
        <v>334483</v>
      </c>
      <c r="H166" s="45"/>
      <c r="I166" s="45">
        <f>J166</f>
        <v>257461</v>
      </c>
      <c r="J166" s="45">
        <v>257461</v>
      </c>
      <c r="K166" s="45"/>
      <c r="L166" s="34"/>
      <c r="M166" s="34"/>
    </row>
    <row r="167" spans="1:13" ht="23.25" customHeight="1">
      <c r="A167" s="51" t="s">
        <v>23</v>
      </c>
      <c r="B167" s="52"/>
      <c r="C167" s="45"/>
      <c r="D167" s="45"/>
      <c r="E167" s="45"/>
      <c r="F167" s="45"/>
      <c r="G167" s="45"/>
      <c r="H167" s="45"/>
      <c r="I167" s="45"/>
      <c r="J167" s="45"/>
      <c r="K167" s="45"/>
      <c r="L167" s="34"/>
      <c r="M167" s="34"/>
    </row>
    <row r="168" spans="1:13" ht="22.5" customHeight="1">
      <c r="A168" s="55" t="s">
        <v>5</v>
      </c>
      <c r="B168" s="52"/>
      <c r="C168" s="45"/>
      <c r="D168" s="45"/>
      <c r="E168" s="45"/>
      <c r="F168" s="45"/>
      <c r="G168" s="45"/>
      <c r="H168" s="45"/>
      <c r="I168" s="45"/>
      <c r="J168" s="45"/>
      <c r="K168" s="45"/>
      <c r="L168" s="34"/>
      <c r="M168" s="34"/>
    </row>
    <row r="169" spans="1:13" ht="32.25" customHeight="1">
      <c r="A169" s="57" t="s">
        <v>52</v>
      </c>
      <c r="B169" s="52"/>
      <c r="C169" s="45">
        <v>1</v>
      </c>
      <c r="D169" s="45">
        <v>1</v>
      </c>
      <c r="E169" s="45"/>
      <c r="F169" s="45">
        <v>1</v>
      </c>
      <c r="G169" s="45">
        <v>1</v>
      </c>
      <c r="H169" s="45"/>
      <c r="I169" s="45">
        <v>1</v>
      </c>
      <c r="J169" s="45">
        <v>1</v>
      </c>
      <c r="K169" s="63"/>
      <c r="L169" s="34"/>
      <c r="M169" s="34"/>
    </row>
    <row r="170" spans="1:13" ht="57" customHeight="1">
      <c r="A170" s="57" t="s">
        <v>87</v>
      </c>
      <c r="B170" s="52"/>
      <c r="C170" s="45">
        <f>D170+E170</f>
        <v>1869740</v>
      </c>
      <c r="D170" s="45">
        <f>1912740-150000</f>
        <v>1762740</v>
      </c>
      <c r="E170" s="45">
        <v>107000</v>
      </c>
      <c r="F170" s="45">
        <f>G170+H170</f>
        <v>2176184</v>
      </c>
      <c r="G170" s="45">
        <v>2063834</v>
      </c>
      <c r="H170" s="45">
        <v>112350</v>
      </c>
      <c r="I170" s="45">
        <f>J170+K170</f>
        <v>2684577</v>
      </c>
      <c r="J170" s="45">
        <v>2566607</v>
      </c>
      <c r="K170" s="45">
        <v>117970</v>
      </c>
      <c r="L170" s="34"/>
      <c r="M170" s="34"/>
    </row>
    <row r="171" spans="1:13" ht="32.25" customHeight="1">
      <c r="A171" s="57" t="s">
        <v>51</v>
      </c>
      <c r="B171" s="52"/>
      <c r="C171" s="45">
        <f>D171</f>
        <v>313480</v>
      </c>
      <c r="D171" s="45">
        <v>313480</v>
      </c>
      <c r="E171" s="45"/>
      <c r="F171" s="45">
        <f>G171</f>
        <v>334483</v>
      </c>
      <c r="G171" s="45">
        <v>334483</v>
      </c>
      <c r="H171" s="45"/>
      <c r="I171" s="45">
        <f>J171</f>
        <v>257461</v>
      </c>
      <c r="J171" s="45">
        <v>257461</v>
      </c>
      <c r="K171" s="45"/>
      <c r="L171" s="34"/>
      <c r="M171" s="34"/>
    </row>
    <row r="172" spans="1:13" ht="32.25" customHeight="1">
      <c r="A172" s="57" t="s">
        <v>88</v>
      </c>
      <c r="B172" s="52"/>
      <c r="C172" s="62">
        <v>19.5</v>
      </c>
      <c r="D172" s="62">
        <v>19.5</v>
      </c>
      <c r="E172" s="62"/>
      <c r="F172" s="62">
        <v>19.5</v>
      </c>
      <c r="G172" s="62">
        <v>19.5</v>
      </c>
      <c r="H172" s="62"/>
      <c r="I172" s="62">
        <v>19.5</v>
      </c>
      <c r="J172" s="62">
        <v>19.5</v>
      </c>
      <c r="K172" s="82"/>
      <c r="L172" s="34"/>
      <c r="M172" s="34"/>
    </row>
    <row r="173" spans="1:13" ht="26.25" customHeight="1">
      <c r="A173" s="57" t="s">
        <v>89</v>
      </c>
      <c r="B173" s="52"/>
      <c r="C173" s="76">
        <v>4</v>
      </c>
      <c r="D173" s="76">
        <v>4</v>
      </c>
      <c r="E173" s="61"/>
      <c r="F173" s="76">
        <v>4</v>
      </c>
      <c r="G173" s="76">
        <v>4</v>
      </c>
      <c r="H173" s="61"/>
      <c r="I173" s="76">
        <v>4</v>
      </c>
      <c r="J173" s="76">
        <v>4</v>
      </c>
      <c r="K173" s="82"/>
      <c r="L173" s="34"/>
      <c r="M173" s="34"/>
    </row>
    <row r="174" spans="1:13" ht="25.5" customHeight="1">
      <c r="A174" s="55" t="s">
        <v>2</v>
      </c>
      <c r="B174" s="52"/>
      <c r="C174" s="45"/>
      <c r="D174" s="45"/>
      <c r="E174" s="45"/>
      <c r="F174" s="45"/>
      <c r="G174" s="45"/>
      <c r="H174" s="45"/>
      <c r="I174" s="45"/>
      <c r="J174" s="45"/>
      <c r="K174" s="45"/>
      <c r="L174" s="34"/>
      <c r="M174" s="34"/>
    </row>
    <row r="175" spans="1:13" ht="32.25" customHeight="1">
      <c r="A175" s="57" t="s">
        <v>50</v>
      </c>
      <c r="B175" s="52"/>
      <c r="C175" s="45">
        <v>12</v>
      </c>
      <c r="D175" s="45">
        <v>12</v>
      </c>
      <c r="E175" s="45"/>
      <c r="F175" s="45">
        <v>12</v>
      </c>
      <c r="G175" s="45">
        <v>12</v>
      </c>
      <c r="H175" s="45"/>
      <c r="I175" s="45">
        <v>12</v>
      </c>
      <c r="J175" s="45">
        <v>12</v>
      </c>
      <c r="K175" s="45"/>
      <c r="L175" s="34"/>
      <c r="M175" s="34"/>
    </row>
    <row r="176" spans="1:13" ht="26.25" customHeight="1">
      <c r="A176" s="55" t="s">
        <v>3</v>
      </c>
      <c r="B176" s="52"/>
      <c r="C176" s="45"/>
      <c r="D176" s="45"/>
      <c r="E176" s="45"/>
      <c r="F176" s="45"/>
      <c r="G176" s="45"/>
      <c r="H176" s="45"/>
      <c r="I176" s="45"/>
      <c r="J176" s="45"/>
      <c r="K176" s="45"/>
      <c r="L176" s="34"/>
      <c r="M176" s="34"/>
    </row>
    <row r="177" spans="1:13" ht="46.5" customHeight="1">
      <c r="A177" s="57" t="s">
        <v>9</v>
      </c>
      <c r="B177" s="52"/>
      <c r="C177" s="45">
        <f>C171/C175</f>
        <v>26123.333333333332</v>
      </c>
      <c r="D177" s="45">
        <f>D171/D175</f>
        <v>26123.333333333332</v>
      </c>
      <c r="E177" s="45"/>
      <c r="F177" s="45">
        <f>F171/F175</f>
        <v>27873.583333333332</v>
      </c>
      <c r="G177" s="45">
        <f>G171/G175</f>
        <v>27873.583333333332</v>
      </c>
      <c r="H177" s="45"/>
      <c r="I177" s="45">
        <f>I171/I175</f>
        <v>21455.083333333332</v>
      </c>
      <c r="J177" s="45">
        <f>J171/J175</f>
        <v>21455.083333333332</v>
      </c>
      <c r="K177" s="45"/>
      <c r="L177" s="34"/>
      <c r="M177" s="34"/>
    </row>
    <row r="178" spans="1:13" ht="23.25" customHeight="1">
      <c r="A178" s="55" t="s">
        <v>4</v>
      </c>
      <c r="B178" s="52"/>
      <c r="C178" s="45"/>
      <c r="D178" s="45"/>
      <c r="E178" s="45"/>
      <c r="F178" s="45"/>
      <c r="G178" s="45"/>
      <c r="H178" s="45"/>
      <c r="I178" s="45"/>
      <c r="J178" s="45"/>
      <c r="K178" s="45"/>
      <c r="L178" s="34"/>
      <c r="M178" s="34"/>
    </row>
    <row r="179" spans="1:13" ht="62.25" customHeight="1">
      <c r="A179" s="57" t="s">
        <v>77</v>
      </c>
      <c r="B179" s="52"/>
      <c r="C179" s="62">
        <v>100</v>
      </c>
      <c r="D179" s="62">
        <v>100</v>
      </c>
      <c r="E179" s="62"/>
      <c r="F179" s="62">
        <v>100</v>
      </c>
      <c r="G179" s="62">
        <v>100</v>
      </c>
      <c r="H179" s="62"/>
      <c r="I179" s="62">
        <v>100</v>
      </c>
      <c r="J179" s="62">
        <v>100</v>
      </c>
      <c r="K179" s="45"/>
      <c r="L179" s="34"/>
      <c r="M179" s="34"/>
    </row>
    <row r="180" spans="1:13" ht="51" customHeight="1">
      <c r="A180" s="57" t="s">
        <v>78</v>
      </c>
      <c r="B180" s="52"/>
      <c r="C180" s="45">
        <v>4</v>
      </c>
      <c r="D180" s="45">
        <v>4</v>
      </c>
      <c r="E180" s="45"/>
      <c r="F180" s="45">
        <v>4</v>
      </c>
      <c r="G180" s="45">
        <v>4</v>
      </c>
      <c r="H180" s="45"/>
      <c r="I180" s="45">
        <v>4</v>
      </c>
      <c r="J180" s="45">
        <v>4</v>
      </c>
      <c r="K180" s="45"/>
      <c r="L180" s="34"/>
      <c r="M180" s="34"/>
    </row>
    <row r="181" spans="1:13" ht="60" customHeight="1">
      <c r="A181" s="57" t="s">
        <v>79</v>
      </c>
      <c r="B181" s="52"/>
      <c r="C181" s="62">
        <v>100</v>
      </c>
      <c r="D181" s="62">
        <v>100</v>
      </c>
      <c r="E181" s="45"/>
      <c r="F181" s="62">
        <v>100</v>
      </c>
      <c r="G181" s="62">
        <v>100</v>
      </c>
      <c r="H181" s="45"/>
      <c r="I181" s="62">
        <v>100</v>
      </c>
      <c r="J181" s="62">
        <v>100</v>
      </c>
      <c r="K181" s="45"/>
      <c r="L181" s="34"/>
      <c r="M181" s="34"/>
    </row>
    <row r="182" spans="1:13" ht="42.75" customHeight="1">
      <c r="A182" s="86" t="s">
        <v>158</v>
      </c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34"/>
      <c r="M182" s="34"/>
    </row>
    <row r="183" spans="1:13" ht="35.25" customHeight="1">
      <c r="A183" s="88" t="s">
        <v>139</v>
      </c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34"/>
      <c r="M183" s="34"/>
    </row>
    <row r="184" spans="1:13" ht="36.75" customHeight="1">
      <c r="A184" s="90" t="s">
        <v>140</v>
      </c>
      <c r="B184" s="68" t="s">
        <v>83</v>
      </c>
      <c r="C184" s="41">
        <f>C189</f>
        <v>13500000</v>
      </c>
      <c r="D184" s="41"/>
      <c r="E184" s="41">
        <f>E189</f>
        <v>13500000</v>
      </c>
      <c r="F184" s="41">
        <f>H184</f>
        <v>13680000</v>
      </c>
      <c r="G184" s="41"/>
      <c r="H184" s="41">
        <f>H186</f>
        <v>13680000</v>
      </c>
      <c r="I184" s="41">
        <f>K184</f>
        <v>3500000</v>
      </c>
      <c r="J184" s="41"/>
      <c r="K184" s="41">
        <f>K186</f>
        <v>3500000</v>
      </c>
      <c r="L184" s="34"/>
      <c r="M184" s="34"/>
    </row>
    <row r="185" spans="1:13" ht="34.5" customHeight="1">
      <c r="A185" s="91"/>
      <c r="B185" s="42" t="s">
        <v>11</v>
      </c>
      <c r="C185" s="41">
        <v>13500000</v>
      </c>
      <c r="D185" s="41"/>
      <c r="E185" s="41">
        <v>13500000</v>
      </c>
      <c r="F185" s="41"/>
      <c r="G185" s="41"/>
      <c r="H185" s="41"/>
      <c r="I185" s="41"/>
      <c r="J185" s="41"/>
      <c r="K185" s="41"/>
      <c r="L185" s="34"/>
      <c r="M185" s="34"/>
    </row>
    <row r="186" spans="1:13" ht="38.25" customHeight="1">
      <c r="A186" s="92"/>
      <c r="B186" s="42" t="s">
        <v>136</v>
      </c>
      <c r="C186" s="41"/>
      <c r="D186" s="41"/>
      <c r="E186" s="41"/>
      <c r="F186" s="41">
        <f>H186</f>
        <v>13680000</v>
      </c>
      <c r="G186" s="41"/>
      <c r="H186" s="41">
        <f>H189</f>
        <v>13680000</v>
      </c>
      <c r="I186" s="41">
        <f>K186</f>
        <v>3500000</v>
      </c>
      <c r="J186" s="41"/>
      <c r="K186" s="41">
        <f>K189</f>
        <v>3500000</v>
      </c>
      <c r="L186" s="34"/>
      <c r="M186" s="34"/>
    </row>
    <row r="187" spans="1:13" ht="60" customHeight="1">
      <c r="A187" s="57" t="s">
        <v>141</v>
      </c>
      <c r="B187" s="83" t="s">
        <v>142</v>
      </c>
      <c r="C187" s="45"/>
      <c r="D187" s="45"/>
      <c r="E187" s="45"/>
      <c r="F187" s="45"/>
      <c r="G187" s="45"/>
      <c r="H187" s="45"/>
      <c r="I187" s="45"/>
      <c r="J187" s="45"/>
      <c r="K187" s="45"/>
      <c r="L187" s="34"/>
      <c r="M187" s="34"/>
    </row>
    <row r="188" spans="1:13" ht="60" customHeight="1">
      <c r="A188" s="57" t="s">
        <v>143</v>
      </c>
      <c r="B188" s="52"/>
      <c r="C188" s="45"/>
      <c r="D188" s="45"/>
      <c r="E188" s="45"/>
      <c r="F188" s="45"/>
      <c r="G188" s="45"/>
      <c r="H188" s="45"/>
      <c r="I188" s="45"/>
      <c r="J188" s="45"/>
      <c r="K188" s="45"/>
      <c r="L188" s="34"/>
      <c r="M188" s="34"/>
    </row>
    <row r="189" spans="1:13" ht="51.75" customHeight="1">
      <c r="A189" s="55" t="s">
        <v>144</v>
      </c>
      <c r="B189" s="40"/>
      <c r="C189" s="50">
        <f>C190+C191</f>
        <v>13500000</v>
      </c>
      <c r="D189" s="50"/>
      <c r="E189" s="50">
        <f>E190+E191</f>
        <v>13500000</v>
      </c>
      <c r="F189" s="50">
        <f>H189</f>
        <v>13680000</v>
      </c>
      <c r="G189" s="50"/>
      <c r="H189" s="50">
        <f>H190+H191+H192</f>
        <v>13680000</v>
      </c>
      <c r="I189" s="50">
        <f>K189</f>
        <v>3500000</v>
      </c>
      <c r="J189" s="50"/>
      <c r="K189" s="50">
        <f>K190+K191+K192</f>
        <v>3500000</v>
      </c>
      <c r="L189" s="34"/>
      <c r="M189" s="34"/>
    </row>
    <row r="190" spans="1:13" ht="45.75" customHeight="1">
      <c r="A190" s="55" t="s">
        <v>145</v>
      </c>
      <c r="B190" s="40"/>
      <c r="C190" s="45">
        <f>E190</f>
        <v>9500000</v>
      </c>
      <c r="D190" s="45"/>
      <c r="E190" s="45">
        <v>9500000</v>
      </c>
      <c r="F190" s="45">
        <f>H190</f>
        <v>12000000</v>
      </c>
      <c r="G190" s="45"/>
      <c r="H190" s="45">
        <v>12000000</v>
      </c>
      <c r="I190" s="45">
        <f>K190</f>
        <v>1500000</v>
      </c>
      <c r="J190" s="45"/>
      <c r="K190" s="45">
        <v>1500000</v>
      </c>
      <c r="L190" s="34"/>
      <c r="M190" s="34"/>
    </row>
    <row r="191" spans="1:13" ht="40.5" customHeight="1">
      <c r="A191" s="55" t="s">
        <v>146</v>
      </c>
      <c r="B191" s="84"/>
      <c r="C191" s="50">
        <v>4000000</v>
      </c>
      <c r="D191" s="50"/>
      <c r="E191" s="50">
        <v>4000000</v>
      </c>
      <c r="F191" s="50">
        <f>H191</f>
        <v>500000</v>
      </c>
      <c r="G191" s="50"/>
      <c r="H191" s="50">
        <v>500000</v>
      </c>
      <c r="I191" s="50">
        <f>K191</f>
        <v>500000</v>
      </c>
      <c r="J191" s="50"/>
      <c r="K191" s="50">
        <v>500000</v>
      </c>
      <c r="L191" s="34"/>
      <c r="M191" s="34"/>
    </row>
    <row r="192" spans="1:13" ht="36.75" customHeight="1">
      <c r="A192" s="85" t="s">
        <v>147</v>
      </c>
      <c r="B192" s="84"/>
      <c r="C192" s="50"/>
      <c r="D192" s="50"/>
      <c r="E192" s="50"/>
      <c r="F192" s="50">
        <f>H192</f>
        <v>1180000</v>
      </c>
      <c r="G192" s="50"/>
      <c r="H192" s="50">
        <f>1000000+180000</f>
        <v>1180000</v>
      </c>
      <c r="I192" s="50">
        <f>K192</f>
        <v>1500000</v>
      </c>
      <c r="J192" s="50"/>
      <c r="K192" s="50">
        <v>1500000</v>
      </c>
      <c r="L192" s="34"/>
      <c r="M192" s="34"/>
    </row>
    <row r="193" spans="1:13" ht="30" customHeight="1">
      <c r="A193" s="51" t="s">
        <v>148</v>
      </c>
      <c r="B193" s="52"/>
      <c r="C193" s="45"/>
      <c r="D193" s="45"/>
      <c r="E193" s="45"/>
      <c r="F193" s="45"/>
      <c r="G193" s="45"/>
      <c r="H193" s="45"/>
      <c r="I193" s="45"/>
      <c r="J193" s="45"/>
      <c r="K193" s="45"/>
      <c r="L193" s="34"/>
      <c r="M193" s="34"/>
    </row>
    <row r="194" spans="1:13" ht="34.5" customHeight="1">
      <c r="A194" s="55" t="s">
        <v>5</v>
      </c>
      <c r="B194" s="52"/>
      <c r="C194" s="45"/>
      <c r="D194" s="45"/>
      <c r="E194" s="45"/>
      <c r="F194" s="45"/>
      <c r="G194" s="45"/>
      <c r="H194" s="45"/>
      <c r="I194" s="45"/>
      <c r="J194" s="45"/>
      <c r="K194" s="45"/>
      <c r="L194" s="34"/>
      <c r="M194" s="34"/>
    </row>
    <row r="195" spans="1:13" ht="34.5" customHeight="1">
      <c r="A195" s="57" t="s">
        <v>149</v>
      </c>
      <c r="B195" s="52"/>
      <c r="C195" s="60">
        <v>4.03</v>
      </c>
      <c r="D195" s="60"/>
      <c r="E195" s="60">
        <v>4.03</v>
      </c>
      <c r="F195" s="60">
        <v>4.03</v>
      </c>
      <c r="G195" s="60"/>
      <c r="H195" s="60">
        <v>4.03</v>
      </c>
      <c r="I195" s="60">
        <v>1</v>
      </c>
      <c r="J195" s="60"/>
      <c r="K195" s="60">
        <v>1</v>
      </c>
      <c r="L195" s="34"/>
      <c r="M195" s="34"/>
    </row>
    <row r="196" spans="1:13" ht="36.75" customHeight="1">
      <c r="A196" s="57" t="s">
        <v>150</v>
      </c>
      <c r="B196" s="52"/>
      <c r="C196" s="60">
        <v>2.21</v>
      </c>
      <c r="D196" s="45"/>
      <c r="E196" s="60">
        <v>2.21</v>
      </c>
      <c r="F196" s="60">
        <v>1.03</v>
      </c>
      <c r="G196" s="60"/>
      <c r="H196" s="60">
        <v>1.03</v>
      </c>
      <c r="I196" s="60">
        <v>1</v>
      </c>
      <c r="J196" s="60"/>
      <c r="K196" s="60">
        <v>1</v>
      </c>
      <c r="L196" s="34"/>
      <c r="M196" s="34"/>
    </row>
    <row r="197" spans="1:13" ht="27.75" customHeight="1">
      <c r="A197" s="55" t="s">
        <v>151</v>
      </c>
      <c r="B197" s="52"/>
      <c r="C197" s="45"/>
      <c r="D197" s="45"/>
      <c r="E197" s="45"/>
      <c r="F197" s="45"/>
      <c r="G197" s="45"/>
      <c r="H197" s="45"/>
      <c r="I197" s="45"/>
      <c r="J197" s="45"/>
      <c r="K197" s="45"/>
      <c r="L197" s="34"/>
      <c r="M197" s="34"/>
    </row>
    <row r="198" spans="1:13" ht="44.25" customHeight="1">
      <c r="A198" s="57" t="s">
        <v>152</v>
      </c>
      <c r="B198" s="52"/>
      <c r="C198" s="45">
        <v>2</v>
      </c>
      <c r="D198" s="45"/>
      <c r="E198" s="45">
        <v>2</v>
      </c>
      <c r="F198" s="45">
        <v>3</v>
      </c>
      <c r="G198" s="45"/>
      <c r="H198" s="45">
        <v>3</v>
      </c>
      <c r="I198" s="45">
        <v>2</v>
      </c>
      <c r="J198" s="45"/>
      <c r="K198" s="45">
        <v>2</v>
      </c>
      <c r="L198" s="34"/>
      <c r="M198" s="34"/>
    </row>
    <row r="199" spans="1:13" ht="33" customHeight="1">
      <c r="A199" s="55" t="s">
        <v>153</v>
      </c>
      <c r="B199" s="52"/>
      <c r="C199" s="45"/>
      <c r="D199" s="45"/>
      <c r="E199" s="45"/>
      <c r="F199" s="45"/>
      <c r="G199" s="45"/>
      <c r="H199" s="45"/>
      <c r="I199" s="45"/>
      <c r="J199" s="45"/>
      <c r="K199" s="45"/>
      <c r="L199" s="34"/>
      <c r="M199" s="34"/>
    </row>
    <row r="200" spans="1:13" ht="42" customHeight="1">
      <c r="A200" s="57" t="s">
        <v>154</v>
      </c>
      <c r="B200" s="52"/>
      <c r="C200" s="45">
        <f>C189/C195</f>
        <v>3349875.9305210914</v>
      </c>
      <c r="D200" s="45"/>
      <c r="E200" s="45">
        <f aca="true" t="shared" si="3" ref="E200:K200">E189/E195</f>
        <v>3349875.9305210914</v>
      </c>
      <c r="F200" s="45">
        <f t="shared" si="3"/>
        <v>3394540.9429280395</v>
      </c>
      <c r="G200" s="45"/>
      <c r="H200" s="45">
        <f>H189/H195</f>
        <v>3394540.9429280395</v>
      </c>
      <c r="I200" s="45">
        <f t="shared" si="3"/>
        <v>3500000</v>
      </c>
      <c r="J200" s="45"/>
      <c r="K200" s="45">
        <f t="shared" si="3"/>
        <v>3500000</v>
      </c>
      <c r="L200" s="34"/>
      <c r="M200" s="34"/>
    </row>
    <row r="201" spans="1:13" ht="33" customHeight="1">
      <c r="A201" s="55" t="s">
        <v>155</v>
      </c>
      <c r="B201" s="52"/>
      <c r="C201" s="45"/>
      <c r="D201" s="45"/>
      <c r="E201" s="45"/>
      <c r="F201" s="45"/>
      <c r="G201" s="45"/>
      <c r="H201" s="45"/>
      <c r="I201" s="45"/>
      <c r="J201" s="45"/>
      <c r="K201" s="45"/>
      <c r="L201" s="34"/>
      <c r="M201" s="34"/>
    </row>
    <row r="202" spans="1:13" ht="39.75" customHeight="1">
      <c r="A202" s="57" t="s">
        <v>156</v>
      </c>
      <c r="B202" s="52"/>
      <c r="C202" s="62">
        <v>54.8</v>
      </c>
      <c r="D202" s="62"/>
      <c r="E202" s="62">
        <v>54.8</v>
      </c>
      <c r="F202" s="62">
        <v>67</v>
      </c>
      <c r="G202" s="62"/>
      <c r="H202" s="62">
        <v>67</v>
      </c>
      <c r="I202" s="62">
        <v>100</v>
      </c>
      <c r="J202" s="62"/>
      <c r="K202" s="62">
        <v>100</v>
      </c>
      <c r="L202" s="34"/>
      <c r="M202" s="34"/>
    </row>
    <row r="203" spans="1:11" ht="60" customHeight="1">
      <c r="A203" s="32"/>
      <c r="B203" s="17"/>
      <c r="C203" s="33"/>
      <c r="D203" s="33"/>
      <c r="E203" s="5"/>
      <c r="F203" s="33"/>
      <c r="G203" s="33"/>
      <c r="H203" s="5"/>
      <c r="I203" s="33"/>
      <c r="J203" s="33"/>
      <c r="K203" s="5"/>
    </row>
    <row r="204" spans="1:11" ht="65.25" customHeight="1">
      <c r="A204" s="28" t="s">
        <v>133</v>
      </c>
      <c r="B204" s="17"/>
      <c r="C204" s="5"/>
      <c r="D204" s="5"/>
      <c r="E204" s="5"/>
      <c r="F204" s="5"/>
      <c r="G204" s="112" t="s">
        <v>134</v>
      </c>
      <c r="H204" s="113"/>
      <c r="I204" s="113"/>
      <c r="J204" s="113"/>
      <c r="K204" s="113"/>
    </row>
    <row r="205" spans="1:11" ht="21" customHeight="1">
      <c r="A205" s="28" t="s">
        <v>138</v>
      </c>
      <c r="B205" s="17"/>
      <c r="C205" s="5"/>
      <c r="D205" s="5"/>
      <c r="E205" s="5"/>
      <c r="F205" s="5"/>
      <c r="G205" s="5"/>
      <c r="H205" s="1"/>
      <c r="I205" s="5"/>
      <c r="J205" s="1"/>
      <c r="K205" s="9"/>
    </row>
    <row r="206" spans="1:11" ht="18.75">
      <c r="A206" s="105" t="s">
        <v>15</v>
      </c>
      <c r="B206" s="105"/>
      <c r="C206" s="105"/>
      <c r="D206" s="105"/>
      <c r="E206" s="105"/>
      <c r="F206" s="1"/>
      <c r="G206" s="2"/>
      <c r="H206" s="1"/>
      <c r="I206" s="1"/>
      <c r="J206" s="10"/>
      <c r="K206" s="6"/>
    </row>
    <row r="207" spans="1:11" ht="18.75">
      <c r="A207" s="28"/>
      <c r="B207" s="12"/>
      <c r="C207" s="4"/>
      <c r="D207" s="3"/>
      <c r="E207" s="1"/>
      <c r="F207" s="3"/>
      <c r="G207" s="2"/>
      <c r="H207" s="1"/>
      <c r="I207" s="3"/>
      <c r="J207" s="10"/>
      <c r="K207" s="6"/>
    </row>
    <row r="208" spans="1:5" ht="18">
      <c r="A208" s="29"/>
      <c r="B208" s="13"/>
      <c r="E208" s="10"/>
    </row>
    <row r="209" spans="1:2" ht="18.75">
      <c r="A209" s="30"/>
      <c r="B209" s="14"/>
    </row>
  </sheetData>
  <sheetProtection/>
  <mergeCells count="35">
    <mergeCell ref="C5:E5"/>
    <mergeCell ref="A2:E2"/>
    <mergeCell ref="A4:K4"/>
    <mergeCell ref="I6:I7"/>
    <mergeCell ref="A153:K153"/>
    <mergeCell ref="A154:K154"/>
    <mergeCell ref="A17:A19"/>
    <mergeCell ref="A122:A124"/>
    <mergeCell ref="A69:A72"/>
    <mergeCell ref="F1:K1"/>
    <mergeCell ref="F5:H5"/>
    <mergeCell ref="F6:F7"/>
    <mergeCell ref="G6:H6"/>
    <mergeCell ref="I5:K5"/>
    <mergeCell ref="G2:K2"/>
    <mergeCell ref="A206:E206"/>
    <mergeCell ref="J6:K6"/>
    <mergeCell ref="A5:A7"/>
    <mergeCell ref="A16:K16"/>
    <mergeCell ref="A121:K121"/>
    <mergeCell ref="A15:K15"/>
    <mergeCell ref="G204:K204"/>
    <mergeCell ref="A67:K67"/>
    <mergeCell ref="A68:K68"/>
    <mergeCell ref="A161:A164"/>
    <mergeCell ref="A182:K182"/>
    <mergeCell ref="A183:K183"/>
    <mergeCell ref="A184:A186"/>
    <mergeCell ref="D6:E6"/>
    <mergeCell ref="B5:B7"/>
    <mergeCell ref="C6:C7"/>
    <mergeCell ref="A14:K14"/>
    <mergeCell ref="A120:K120"/>
    <mergeCell ref="A9:A13"/>
    <mergeCell ref="A155:A158"/>
  </mergeCells>
  <printOptions/>
  <pageMargins left="0.7874015748031497" right="0.3937007874015748" top="0.8661417322834646" bottom="0.4724409448818898" header="0.31496062992125984" footer="0.31496062992125984"/>
  <pageSetup fitToHeight="0" fitToWidth="1" horizontalDpi="600" verticalDpi="600" orientation="landscape" paperSize="9" scale="76" r:id="rId1"/>
  <rowBreaks count="16" manualBreakCount="16">
    <brk id="18" max="10" man="1"/>
    <brk id="29" max="10" man="1"/>
    <brk id="43" max="10" man="1"/>
    <brk id="55" max="10" man="1"/>
    <brk id="65" max="10" man="1"/>
    <brk id="78" max="10" man="1"/>
    <brk id="91" max="10" man="1"/>
    <brk id="105" max="10" man="1"/>
    <brk id="116" max="10" man="1"/>
    <brk id="127" max="10" man="1"/>
    <brk id="142" max="10" man="1"/>
    <brk id="158" max="10" man="1"/>
    <brk id="169" max="10" man="1"/>
    <brk id="181" max="10" man="1"/>
    <brk id="196" max="10" man="1"/>
    <brk id="20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2020-12-28T09:33:02Z</cp:lastPrinted>
  <dcterms:created xsi:type="dcterms:W3CDTF">1996-10-08T23:32:33Z</dcterms:created>
  <dcterms:modified xsi:type="dcterms:W3CDTF">2021-12-03T13:43:07Z</dcterms:modified>
  <cp:category/>
  <cp:version/>
  <cp:contentType/>
  <cp:contentStatus/>
</cp:coreProperties>
</file>