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tabRatio="362" activeTab="0"/>
  </bookViews>
  <sheets>
    <sheet name="доходи+видатки" sheetId="1" r:id="rId1"/>
  </sheets>
  <definedNames>
    <definedName name="_xlnm.Print_Titles" localSheetId="0">'доходи+видатки'!$4:$5</definedName>
    <definedName name="_xlnm.Print_Area" localSheetId="0">'доходи+видатки'!$B$1:$S$58</definedName>
  </definedNames>
  <calcPr fullCalcOnLoad="1"/>
</workbook>
</file>

<file path=xl/sharedStrings.xml><?xml version="1.0" encoding="utf-8"?>
<sst xmlns="http://schemas.openxmlformats.org/spreadsheetml/2006/main" count="91" uniqueCount="75">
  <si>
    <t>Разом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</si>
  <si>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</si>
  <si>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</si>
  <si>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</si>
  <si>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</si>
  <si>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</si>
  <si>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</si>
  <si>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</si>
  <si>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</si>
  <si>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Затверджено по бюджету з урахуванням внесених змін</t>
  </si>
  <si>
    <t>Загальний фонд</t>
  </si>
  <si>
    <t>Спеціальний фонд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</si>
  <si>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</si>
  <si>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</si>
  <si>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</si>
  <si>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Місцевий борг - разом</t>
  </si>
  <si>
    <t>Зовнішній борг</t>
  </si>
  <si>
    <t>0100</t>
  </si>
  <si>
    <t>1000</t>
  </si>
  <si>
    <t>2000</t>
  </si>
  <si>
    <t>3000</t>
  </si>
  <si>
    <t>4000</t>
  </si>
  <si>
    <t>5000</t>
  </si>
  <si>
    <t>6000</t>
  </si>
  <si>
    <t>8000</t>
  </si>
  <si>
    <t>9100</t>
  </si>
  <si>
    <t>7000</t>
  </si>
  <si>
    <t>Економічна діяльність</t>
  </si>
  <si>
    <t>Інша діяльність</t>
  </si>
  <si>
    <t>9000</t>
  </si>
  <si>
    <t>у т. ч. субвенції з держбюджету</t>
  </si>
  <si>
    <t>Відхилення касових видатків за 2019 рік до 2018 року, %</t>
  </si>
  <si>
    <t>401000</t>
  </si>
  <si>
    <t>Запозичення</t>
  </si>
  <si>
    <t>402000</t>
  </si>
  <si>
    <t>Погашення</t>
  </si>
  <si>
    <r>
      <t>Дотації з місцевого бюджету іншим бюджетам</t>
    </r>
    <r>
      <rPr>
        <i/>
        <sz val="20"/>
        <rFont val="Times New Roman"/>
        <family val="1"/>
      </rPr>
      <t xml:space="preserve"> (реверсна дотація)</t>
    </r>
  </si>
  <si>
    <t>2022 рік</t>
  </si>
  <si>
    <t>2023 рік</t>
  </si>
  <si>
    <t>2024 рік</t>
  </si>
  <si>
    <t>Надання кредитів</t>
  </si>
  <si>
    <t>Повернення кредитів</t>
  </si>
  <si>
    <t>Внутрішній борг</t>
  </si>
  <si>
    <t>Всього видатки з кредитуванням</t>
  </si>
  <si>
    <t>ВИДАТКИ</t>
  </si>
  <si>
    <t>КРЕДИТУВАННЯ</t>
  </si>
  <si>
    <t>І. ДОХОДИ</t>
  </si>
  <si>
    <t xml:space="preserve">ІІ. ВИДАТКИ ТА КРЕДИТУВАННЯ </t>
  </si>
  <si>
    <t>ІІІ. ФІНАНСУВАННЯ</t>
  </si>
  <si>
    <t>ІV. МІСЦЕВИЙ БОРГ</t>
  </si>
  <si>
    <r>
      <t xml:space="preserve">Власні доходи - всього, </t>
    </r>
    <r>
      <rPr>
        <sz val="20"/>
        <rFont val="Times New Roman"/>
        <family val="1"/>
      </rPr>
      <t>зокрема:</t>
    </r>
  </si>
  <si>
    <t>Бюджет розвитку</t>
  </si>
  <si>
    <t xml:space="preserve">Власні надходження бюджетних установ </t>
  </si>
  <si>
    <t>Природоохоронний фонд</t>
  </si>
  <si>
    <t>Разом доходів</t>
  </si>
  <si>
    <t>І</t>
  </si>
  <si>
    <t>ІІ</t>
  </si>
  <si>
    <r>
      <t xml:space="preserve">Офіційні трансферти - всього, </t>
    </r>
    <r>
      <rPr>
        <sz val="20"/>
        <rFont val="Times New Roman"/>
        <family val="1"/>
      </rPr>
      <t>зокрема:</t>
    </r>
  </si>
  <si>
    <t>Освітня субвенція</t>
  </si>
  <si>
    <t>Субвенції з державного бюджету місцевим бюджетам</t>
  </si>
  <si>
    <t>Субвенції з місцевих бюджетів іншим місцевим бюджетам</t>
  </si>
  <si>
    <t>Джерела доходів бюджету</t>
  </si>
  <si>
    <r>
      <t xml:space="preserve">На утримання об'єктів спільного користування чи ліквідацію негативних наслідків діяльності об'єктів спільного користування </t>
    </r>
    <r>
      <rPr>
        <b/>
        <i/>
        <sz val="20"/>
        <rFont val="Times New Roman"/>
        <family val="1"/>
      </rPr>
      <t>(утримання КУ «Сумська міська рятувально-водолазна служба»)</t>
    </r>
  </si>
  <si>
    <r>
      <t xml:space="preserve"> На здійснення переданих видатків у сфері освіти за рахунок коштів освітньої субвенції </t>
    </r>
    <r>
      <rPr>
        <b/>
        <i/>
        <sz val="20"/>
        <rFont val="Times New Roman"/>
        <family val="1"/>
      </rPr>
      <t>(з/п з нарахув. педпрацівникам інклюзивно-ресурсного центру та приватному закладу)</t>
    </r>
  </si>
  <si>
    <t>Показники прогнозу бюдежту Сумської міської територіальної громади на 2022-2024 роки</t>
  </si>
  <si>
    <t>гривень</t>
  </si>
  <si>
    <r>
      <t xml:space="preserve">Інші субвенції з обласного бюджету </t>
    </r>
    <r>
      <rPr>
        <b/>
        <i/>
        <sz val="20"/>
        <rFont val="Times New Roman"/>
        <family val="1"/>
      </rPr>
      <t>(пільгове медобслуговув. чорнобильців, допомога особам з інвалідністю з числа УБД, учасникам бойових дій, компенсаційні виплати особам з інвалідністю на бензин, т/о транспорту, поховання УБД, інвалідів війни,забезпечення твердим паливом, відшкодування за встановлення пам'ятників загиблих в АТО)</t>
    </r>
  </si>
  <si>
    <t>Всього по фінансуванню</t>
  </si>
  <si>
    <t>Баланс бюджету (Дефіцит"-"/Профіцит"+")</t>
  </si>
  <si>
    <t>Освіта всього</t>
  </si>
  <si>
    <t>школи естетичного виховання</t>
  </si>
  <si>
    <t>у т. ч. без урахування шкіл естетичного виховання</t>
  </si>
  <si>
    <r>
      <rPr>
        <sz val="20"/>
        <rFont val="Times New Roman"/>
        <family val="1"/>
      </rPr>
      <t>Культура і мистецтво</t>
    </r>
    <r>
      <rPr>
        <i/>
        <sz val="20"/>
        <rFont val="Times New Roman"/>
        <family val="1"/>
      </rPr>
      <t xml:space="preserve"> (з урахуванням шкіл естетичного виховання)</t>
    </r>
  </si>
  <si>
    <t>Міжбюджетні трансферти, у т.ч.:</t>
  </si>
  <si>
    <r>
      <t xml:space="preserve">Культура і мистецтво </t>
    </r>
    <r>
      <rPr>
        <i/>
        <sz val="20"/>
        <rFont val="Times New Roman"/>
        <family val="1"/>
      </rPr>
      <t>(без урахування шкіл естетичного виховання)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</si>
</sst>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0.000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27"/>
      <name val="Times New Roman"/>
      <family val="1"/>
    </font>
    <font>
      <sz val="27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i/>
      <sz val="2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27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4"/>
      <color indexed="10"/>
      <name val="Times New Roman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4"/>
      <color indexed="10"/>
      <name val="Times New Roman"/>
      <family val="1"/>
    </font>
    <font>
      <sz val="25"/>
      <color indexed="10"/>
      <name val="Times New Roman"/>
      <family val="1"/>
    </font>
    <font>
      <sz val="10"/>
      <color indexed="36"/>
      <name val="Times New Roman"/>
      <family val="1"/>
    </font>
    <font>
      <b/>
      <sz val="27"/>
      <color indexed="36"/>
      <name val="Times New Roman"/>
      <family val="1"/>
    </font>
    <font>
      <b/>
      <sz val="20"/>
      <color indexed="36"/>
      <name val="Times New Roman"/>
      <family val="1"/>
    </font>
    <font>
      <sz val="30"/>
      <color indexed="10"/>
      <name val="Times New Roman"/>
      <family val="1"/>
    </font>
    <font>
      <b/>
      <sz val="30"/>
      <color indexed="10"/>
      <name val="Times New Roman"/>
      <family val="1"/>
    </font>
    <font>
      <sz val="20"/>
      <color indexed="36"/>
      <name val="Times New Roman"/>
      <family val="1"/>
    </font>
    <font>
      <i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27"/>
      <color rgb="FFFF0000"/>
      <name val="Times New Roman"/>
      <family val="1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25"/>
      <color rgb="FFFF0000"/>
      <name val="Times New Roman"/>
      <family val="1"/>
    </font>
    <font>
      <sz val="10"/>
      <color theme="7" tint="-0.24997000396251678"/>
      <name val="Times New Roman"/>
      <family val="1"/>
    </font>
    <font>
      <b/>
      <sz val="27"/>
      <color theme="7" tint="-0.24997000396251678"/>
      <name val="Times New Roman"/>
      <family val="1"/>
    </font>
    <font>
      <b/>
      <sz val="20"/>
      <color theme="7" tint="-0.24997000396251678"/>
      <name val="Times New Roman"/>
      <family val="1"/>
    </font>
    <font>
      <sz val="30"/>
      <color rgb="FFFF0000"/>
      <name val="Times New Roman"/>
      <family val="1"/>
    </font>
    <font>
      <b/>
      <sz val="30"/>
      <color rgb="FFFF0000"/>
      <name val="Times New Roman"/>
      <family val="1"/>
    </font>
    <font>
      <sz val="20"/>
      <color theme="7" tint="-0.24997000396251678"/>
      <name val="Times New Roman"/>
      <family val="1"/>
    </font>
    <font>
      <i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194" fontId="71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2" fontId="69" fillId="0" borderId="11" xfId="0" applyNumberFormat="1" applyFont="1" applyFill="1" applyBorder="1" applyAlignment="1">
      <alignment/>
    </xf>
    <xf numFmtId="0" fontId="69" fillId="0" borderId="11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/>
    </xf>
    <xf numFmtId="194" fontId="72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/>
    </xf>
    <xf numFmtId="4" fontId="72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71" fillId="0" borderId="10" xfId="0" applyNumberFormat="1" applyFont="1" applyFill="1" applyBorder="1" applyAlignment="1">
      <alignment horizontal="center" vertical="center" wrapText="1"/>
    </xf>
    <xf numFmtId="194" fontId="76" fillId="0" borderId="0" xfId="0" applyNumberFormat="1" applyFont="1" applyFill="1" applyAlignment="1">
      <alignment/>
    </xf>
    <xf numFmtId="1" fontId="71" fillId="0" borderId="10" xfId="0" applyNumberFormat="1" applyFont="1" applyFill="1" applyBorder="1" applyAlignment="1">
      <alignment horizontal="center" vertical="center" wrapText="1"/>
    </xf>
    <xf numFmtId="195" fontId="71" fillId="0" borderId="10" xfId="0" applyNumberFormat="1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75" fillId="0" borderId="0" xfId="0" applyFont="1" applyFill="1" applyAlignment="1">
      <alignment vertical="center" wrapText="1"/>
    </xf>
    <xf numFmtId="0" fontId="69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/>
    </xf>
    <xf numFmtId="0" fontId="69" fillId="32" borderId="0" xfId="0" applyFont="1" applyFill="1" applyAlignment="1">
      <alignment/>
    </xf>
    <xf numFmtId="194" fontId="71" fillId="0" borderId="10" xfId="0" applyNumberFormat="1" applyFont="1" applyFill="1" applyBorder="1" applyAlignment="1" applyProtection="1">
      <alignment horizontal="right" vertical="center" wrapText="1"/>
      <protection/>
    </xf>
    <xf numFmtId="194" fontId="71" fillId="0" borderId="10" xfId="0" applyNumberFormat="1" applyFont="1" applyFill="1" applyBorder="1" applyAlignment="1">
      <alignment horizontal="right" vertical="center" wrapText="1"/>
    </xf>
    <xf numFmtId="195" fontId="69" fillId="0" borderId="0" xfId="0" applyNumberFormat="1" applyFont="1" applyFill="1" applyAlignment="1">
      <alignment/>
    </xf>
    <xf numFmtId="194" fontId="71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/>
    </xf>
    <xf numFmtId="0" fontId="69" fillId="33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32" borderId="0" xfId="0" applyFont="1" applyFill="1" applyAlignment="1">
      <alignment/>
    </xf>
    <xf numFmtId="194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194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95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95" fontId="3" fillId="0" borderId="0" xfId="0" applyNumberFormat="1" applyFont="1" applyFill="1" applyAlignment="1">
      <alignment/>
    </xf>
    <xf numFmtId="0" fontId="73" fillId="0" borderId="0" xfId="0" applyFont="1" applyFill="1" applyBorder="1" applyAlignment="1">
      <alignment horizontal="right" vertical="center" wrapText="1"/>
    </xf>
    <xf numFmtId="195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94" fontId="71" fillId="0" borderId="12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>
      <alignment horizontal="center" vertical="center" wrapText="1"/>
    </xf>
    <xf numFmtId="194" fontId="72" fillId="0" borderId="13" xfId="0" applyNumberFormat="1" applyFont="1" applyFill="1" applyBorder="1" applyAlignment="1">
      <alignment horizontal="center" vertical="center" wrapText="1"/>
    </xf>
    <xf numFmtId="194" fontId="80" fillId="0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195" fontId="7" fillId="32" borderId="10" xfId="0" applyNumberFormat="1" applyFont="1" applyFill="1" applyBorder="1" applyAlignment="1">
      <alignment horizontal="center" vertical="center" wrapText="1"/>
    </xf>
    <xf numFmtId="194" fontId="7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76" fillId="32" borderId="0" xfId="0" applyFont="1" applyFill="1" applyAlignment="1">
      <alignment horizontal="center" vertical="center" wrapText="1"/>
    </xf>
    <xf numFmtId="2" fontId="72" fillId="32" borderId="10" xfId="0" applyNumberFormat="1" applyFont="1" applyFill="1" applyBorder="1" applyAlignment="1">
      <alignment horizontal="center" vertical="center" wrapText="1"/>
    </xf>
    <xf numFmtId="1" fontId="72" fillId="32" borderId="10" xfId="0" applyNumberFormat="1" applyFont="1" applyFill="1" applyBorder="1" applyAlignment="1">
      <alignment horizontal="center" vertical="center" wrapText="1"/>
    </xf>
    <xf numFmtId="195" fontId="72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194" fontId="72" fillId="32" borderId="10" xfId="0" applyNumberFormat="1" applyFont="1" applyFill="1" applyBorder="1" applyAlignment="1">
      <alignment horizontal="center" vertical="center" wrapText="1"/>
    </xf>
    <xf numFmtId="194" fontId="76" fillId="32" borderId="0" xfId="0" applyNumberFormat="1" applyFont="1" applyFill="1" applyAlignment="1">
      <alignment/>
    </xf>
    <xf numFmtId="0" fontId="76" fillId="32" borderId="0" xfId="0" applyFont="1" applyFill="1" applyAlignment="1">
      <alignment/>
    </xf>
    <xf numFmtId="0" fontId="14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14" fillId="32" borderId="0" xfId="0" applyFont="1" applyFill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93" fontId="7" fillId="0" borderId="10" xfId="60" applyFont="1" applyFill="1" applyBorder="1" applyAlignment="1">
      <alignment horizontal="center" vertical="center" wrapText="1"/>
    </xf>
    <xf numFmtId="193" fontId="12" fillId="0" borderId="10" xfId="6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vertical="center" wrapText="1"/>
    </xf>
    <xf numFmtId="2" fontId="7" fillId="30" borderId="10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3" fontId="7" fillId="34" borderId="10" xfId="6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4" fontId="8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2" fontId="6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1" fontId="77" fillId="32" borderId="0" xfId="0" applyNumberFormat="1" applyFont="1" applyFill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194" fontId="12" fillId="32" borderId="10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/>
    </xf>
    <xf numFmtId="4" fontId="84" fillId="0" borderId="10" xfId="0" applyNumberFormat="1" applyFont="1" applyFill="1" applyBorder="1" applyAlignment="1">
      <alignment horizontal="center" vertical="center" wrapText="1"/>
    </xf>
    <xf numFmtId="3" fontId="84" fillId="0" borderId="10" xfId="0" applyNumberFormat="1" applyFont="1" applyFill="1" applyBorder="1" applyAlignment="1">
      <alignment horizontal="center" vertical="center" wrapText="1"/>
    </xf>
    <xf numFmtId="194" fontId="8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94" fontId="12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19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/>
    </xf>
    <xf numFmtId="49" fontId="7" fillId="32" borderId="19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7" fillId="30" borderId="10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Zeros="0" tabSelected="1" view="pageBreakPreview" zoomScale="40" zoomScaleNormal="40" zoomScaleSheetLayoutView="40" zoomScalePageLayoutView="0" workbookViewId="0" topLeftCell="B45">
      <selection activeCell="Z54" sqref="Z54"/>
    </sheetView>
  </sheetViews>
  <sheetFormatPr defaultColWidth="9.140625" defaultRowHeight="12.75" outlineLevelCol="1"/>
  <cols>
    <col min="1" max="1" width="12.00390625" style="23" hidden="1" customWidth="1"/>
    <col min="2" max="2" width="15.28125" style="52" customWidth="1" outlineLevel="1"/>
    <col min="3" max="3" width="65.421875" style="52" customWidth="1"/>
    <col min="4" max="4" width="17.8515625" style="24" hidden="1" customWidth="1"/>
    <col min="5" max="5" width="16.57421875" style="24" hidden="1" customWidth="1"/>
    <col min="6" max="6" width="14.00390625" style="24" hidden="1" customWidth="1"/>
    <col min="7" max="7" width="15.7109375" style="24" hidden="1" customWidth="1"/>
    <col min="8" max="8" width="11.57421875" style="24" hidden="1" customWidth="1"/>
    <col min="9" max="9" width="5.7109375" style="24" hidden="1" customWidth="1"/>
    <col min="10" max="10" width="35.57421875" style="5" customWidth="1"/>
    <col min="11" max="11" width="30.8515625" style="1" customWidth="1"/>
    <col min="12" max="12" width="35.421875" style="1" customWidth="1"/>
    <col min="13" max="13" width="35.57421875" style="6" customWidth="1"/>
    <col min="14" max="14" width="30.00390625" style="1" customWidth="1"/>
    <col min="15" max="15" width="34.57421875" style="1" customWidth="1"/>
    <col min="16" max="16" width="34.57421875" style="55" customWidth="1"/>
    <col min="17" max="17" width="34.00390625" style="53" customWidth="1"/>
    <col min="18" max="18" width="36.140625" style="53" customWidth="1"/>
    <col min="19" max="19" width="22.28125" style="33" hidden="1" customWidth="1"/>
    <col min="20" max="20" width="26.7109375" style="33" hidden="1" customWidth="1"/>
    <col min="21" max="21" width="19.140625" style="33" hidden="1" customWidth="1"/>
    <col min="22" max="22" width="10.140625" style="24" bestFit="1" customWidth="1"/>
    <col min="23" max="23" width="39.421875" style="24" bestFit="1" customWidth="1"/>
    <col min="24" max="16384" width="9.140625" style="24" customWidth="1"/>
  </cols>
  <sheetData>
    <row r="1" spans="10:18" ht="39.75" customHeight="1">
      <c r="J1" s="119"/>
      <c r="M1" s="1"/>
      <c r="P1" s="53"/>
      <c r="R1" s="120"/>
    </row>
    <row r="2" spans="1:21" s="96" customFormat="1" ht="48.75" customHeight="1">
      <c r="A2" s="93"/>
      <c r="B2" s="152" t="s">
        <v>64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94"/>
      <c r="T2" s="95"/>
      <c r="U2" s="95"/>
    </row>
    <row r="3" spans="1:21" s="8" customFormat="1" ht="31.5" customHeight="1">
      <c r="A3" s="7"/>
      <c r="B3" s="47"/>
      <c r="C3" s="4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4"/>
      <c r="Q3" s="54"/>
      <c r="R3" s="97" t="s">
        <v>65</v>
      </c>
      <c r="S3" s="2"/>
      <c r="T3" s="65"/>
      <c r="U3" s="65"/>
    </row>
    <row r="4" spans="1:21" s="38" customFormat="1" ht="33.75" customHeight="1">
      <c r="A4" s="34"/>
      <c r="B4" s="148"/>
      <c r="C4" s="148" t="s">
        <v>61</v>
      </c>
      <c r="D4" s="105" t="s">
        <v>9</v>
      </c>
      <c r="E4" s="105"/>
      <c r="F4" s="105"/>
      <c r="G4" s="105"/>
      <c r="H4" s="105"/>
      <c r="I4" s="153" t="s">
        <v>37</v>
      </c>
      <c r="J4" s="153"/>
      <c r="K4" s="153"/>
      <c r="L4" s="153"/>
      <c r="M4" s="153" t="s">
        <v>38</v>
      </c>
      <c r="N4" s="153"/>
      <c r="O4" s="153"/>
      <c r="P4" s="153" t="s">
        <v>39</v>
      </c>
      <c r="Q4" s="153"/>
      <c r="R4" s="153"/>
      <c r="S4" s="147" t="s">
        <v>31</v>
      </c>
      <c r="T4" s="147"/>
      <c r="U4" s="147"/>
    </row>
    <row r="5" spans="1:21" s="38" customFormat="1" ht="55.5" customHeight="1">
      <c r="A5" s="34"/>
      <c r="B5" s="148"/>
      <c r="C5" s="148"/>
      <c r="D5" s="105"/>
      <c r="E5" s="105"/>
      <c r="F5" s="106" t="s">
        <v>7</v>
      </c>
      <c r="G5" s="106" t="s">
        <v>8</v>
      </c>
      <c r="H5" s="105"/>
      <c r="I5" s="153" t="s">
        <v>10</v>
      </c>
      <c r="J5" s="153"/>
      <c r="K5" s="106" t="s">
        <v>11</v>
      </c>
      <c r="L5" s="107" t="s">
        <v>0</v>
      </c>
      <c r="M5" s="106" t="s">
        <v>10</v>
      </c>
      <c r="N5" s="106" t="s">
        <v>11</v>
      </c>
      <c r="O5" s="106" t="s">
        <v>0</v>
      </c>
      <c r="P5" s="106" t="s">
        <v>10</v>
      </c>
      <c r="Q5" s="106" t="s">
        <v>11</v>
      </c>
      <c r="R5" s="106" t="s">
        <v>0</v>
      </c>
      <c r="S5" s="35" t="s">
        <v>10</v>
      </c>
      <c r="T5" s="37" t="s">
        <v>11</v>
      </c>
      <c r="U5" s="37" t="s">
        <v>0</v>
      </c>
    </row>
    <row r="6" spans="1:21" s="38" customFormat="1" ht="36" customHeight="1">
      <c r="A6" s="34"/>
      <c r="B6" s="154" t="s">
        <v>46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35"/>
      <c r="T6" s="37"/>
      <c r="U6" s="37"/>
    </row>
    <row r="7" spans="1:21" s="38" customFormat="1" ht="55.5" customHeight="1">
      <c r="A7" s="34"/>
      <c r="B7" s="35" t="s">
        <v>55</v>
      </c>
      <c r="C7" s="49" t="s">
        <v>50</v>
      </c>
      <c r="D7" s="36"/>
      <c r="E7" s="36"/>
      <c r="F7" s="37"/>
      <c r="G7" s="37"/>
      <c r="H7" s="36"/>
      <c r="I7" s="37"/>
      <c r="J7" s="103">
        <v>2581743163</v>
      </c>
      <c r="K7" s="103">
        <v>85353377</v>
      </c>
      <c r="L7" s="103">
        <f aca="true" t="shared" si="0" ref="L7:L18">K7+J7</f>
        <v>2667096540</v>
      </c>
      <c r="M7" s="103">
        <v>2797445532</v>
      </c>
      <c r="N7" s="103">
        <v>90563905</v>
      </c>
      <c r="O7" s="103">
        <f>N7+M7</f>
        <v>2888009437</v>
      </c>
      <c r="P7" s="103">
        <v>2967887325</v>
      </c>
      <c r="Q7" s="103">
        <v>91526026</v>
      </c>
      <c r="R7" s="103">
        <f>Q7+P7</f>
        <v>3059413351</v>
      </c>
      <c r="S7" s="35"/>
      <c r="T7" s="37"/>
      <c r="U7" s="37"/>
    </row>
    <row r="8" spans="1:21" s="99" customFormat="1" ht="55.5" customHeight="1">
      <c r="A8" s="98"/>
      <c r="B8" s="100"/>
      <c r="C8" s="108" t="s">
        <v>52</v>
      </c>
      <c r="D8" s="101"/>
      <c r="E8" s="101"/>
      <c r="F8" s="102"/>
      <c r="G8" s="102"/>
      <c r="H8" s="101"/>
      <c r="I8" s="102"/>
      <c r="J8" s="104"/>
      <c r="K8" s="104">
        <v>76634404</v>
      </c>
      <c r="L8" s="104">
        <f t="shared" si="0"/>
        <v>76634404</v>
      </c>
      <c r="M8" s="104"/>
      <c r="N8" s="104">
        <v>82053479</v>
      </c>
      <c r="O8" s="104">
        <f>N8+M8</f>
        <v>82053479</v>
      </c>
      <c r="P8" s="104"/>
      <c r="Q8" s="104">
        <v>83241425</v>
      </c>
      <c r="R8" s="104">
        <f>Q8+P8</f>
        <v>83241425</v>
      </c>
      <c r="S8" s="100"/>
      <c r="T8" s="102"/>
      <c r="U8" s="102"/>
    </row>
    <row r="9" spans="1:21" s="99" customFormat="1" ht="33" customHeight="1">
      <c r="A9" s="98"/>
      <c r="B9" s="100"/>
      <c r="C9" s="108" t="s">
        <v>51</v>
      </c>
      <c r="D9" s="101"/>
      <c r="E9" s="101"/>
      <c r="F9" s="102"/>
      <c r="G9" s="102"/>
      <c r="H9" s="101"/>
      <c r="I9" s="102"/>
      <c r="J9" s="104"/>
      <c r="K9" s="104">
        <v>1022212</v>
      </c>
      <c r="L9" s="104">
        <f t="shared" si="0"/>
        <v>1022212</v>
      </c>
      <c r="M9" s="104"/>
      <c r="N9" s="104">
        <v>1000012</v>
      </c>
      <c r="O9" s="104">
        <f>N9+M9</f>
        <v>1000012</v>
      </c>
      <c r="P9" s="104"/>
      <c r="Q9" s="104">
        <v>1000012</v>
      </c>
      <c r="R9" s="104">
        <f>Q9+P9</f>
        <v>1000012</v>
      </c>
      <c r="S9" s="100"/>
      <c r="T9" s="102"/>
      <c r="U9" s="102"/>
    </row>
    <row r="10" spans="1:21" s="99" customFormat="1" ht="33" customHeight="1">
      <c r="A10" s="98"/>
      <c r="B10" s="100"/>
      <c r="C10" s="108" t="s">
        <v>53</v>
      </c>
      <c r="D10" s="101"/>
      <c r="E10" s="101"/>
      <c r="F10" s="102"/>
      <c r="G10" s="102"/>
      <c r="H10" s="101"/>
      <c r="I10" s="102"/>
      <c r="J10" s="104"/>
      <c r="K10" s="104">
        <v>4489300</v>
      </c>
      <c r="L10" s="104">
        <f t="shared" si="0"/>
        <v>4489300</v>
      </c>
      <c r="M10" s="104"/>
      <c r="N10" s="104">
        <v>4551900</v>
      </c>
      <c r="O10" s="104">
        <f>N10+M10</f>
        <v>4551900</v>
      </c>
      <c r="P10" s="104"/>
      <c r="Q10" s="104">
        <v>4624400</v>
      </c>
      <c r="R10" s="104">
        <f>Q10+P10</f>
        <v>4624400</v>
      </c>
      <c r="S10" s="100"/>
      <c r="T10" s="102"/>
      <c r="U10" s="102"/>
    </row>
    <row r="11" spans="1:21" s="38" customFormat="1" ht="55.5" customHeight="1">
      <c r="A11" s="34"/>
      <c r="B11" s="35" t="s">
        <v>56</v>
      </c>
      <c r="C11" s="49" t="s">
        <v>57</v>
      </c>
      <c r="D11" s="36"/>
      <c r="E11" s="36"/>
      <c r="F11" s="37"/>
      <c r="G11" s="37"/>
      <c r="H11" s="36"/>
      <c r="I11" s="37"/>
      <c r="J11" s="103">
        <v>532409248</v>
      </c>
      <c r="K11" s="103"/>
      <c r="L11" s="103">
        <f t="shared" si="0"/>
        <v>532409248</v>
      </c>
      <c r="M11" s="103">
        <v>582893027</v>
      </c>
      <c r="N11" s="103"/>
      <c r="O11" s="103">
        <f>N11+M11</f>
        <v>582893027</v>
      </c>
      <c r="P11" s="103">
        <v>622625282</v>
      </c>
      <c r="Q11" s="103"/>
      <c r="R11" s="103">
        <f>Q11+P11</f>
        <v>622625282</v>
      </c>
      <c r="S11" s="35"/>
      <c r="T11" s="37"/>
      <c r="U11" s="37"/>
    </row>
    <row r="12" spans="1:21" s="38" customFormat="1" ht="51">
      <c r="A12" s="34"/>
      <c r="B12" s="35"/>
      <c r="C12" s="49" t="s">
        <v>59</v>
      </c>
      <c r="D12" s="36"/>
      <c r="E12" s="36"/>
      <c r="F12" s="37"/>
      <c r="G12" s="37"/>
      <c r="H12" s="36"/>
      <c r="I12" s="37"/>
      <c r="J12" s="103">
        <f>J13</f>
        <v>526529200</v>
      </c>
      <c r="K12" s="103"/>
      <c r="L12" s="103">
        <f t="shared" si="0"/>
        <v>526529200</v>
      </c>
      <c r="M12" s="103">
        <f>M13</f>
        <v>576678300</v>
      </c>
      <c r="N12" s="103"/>
      <c r="O12" s="103">
        <f aca="true" t="shared" si="1" ref="O12:O17">N12+M12</f>
        <v>576678300</v>
      </c>
      <c r="P12" s="103">
        <f>P13</f>
        <v>616030500</v>
      </c>
      <c r="Q12" s="103">
        <f>Q13</f>
        <v>0</v>
      </c>
      <c r="R12" s="103">
        <f aca="true" t="shared" si="2" ref="R12:R17">Q12+P12</f>
        <v>616030500</v>
      </c>
      <c r="S12" s="35"/>
      <c r="T12" s="37"/>
      <c r="U12" s="37"/>
    </row>
    <row r="13" spans="1:21" s="99" customFormat="1" ht="33.75" customHeight="1">
      <c r="A13" s="98"/>
      <c r="B13" s="100"/>
      <c r="C13" s="108" t="s">
        <v>58</v>
      </c>
      <c r="D13" s="101"/>
      <c r="E13" s="101"/>
      <c r="F13" s="102"/>
      <c r="G13" s="102"/>
      <c r="H13" s="101"/>
      <c r="I13" s="102"/>
      <c r="J13" s="104">
        <v>526529200</v>
      </c>
      <c r="K13" s="104"/>
      <c r="L13" s="104">
        <f t="shared" si="0"/>
        <v>526529200</v>
      </c>
      <c r="M13" s="104">
        <v>576678300</v>
      </c>
      <c r="N13" s="104"/>
      <c r="O13" s="104">
        <f t="shared" si="1"/>
        <v>576678300</v>
      </c>
      <c r="P13" s="104">
        <v>616030500</v>
      </c>
      <c r="Q13" s="104"/>
      <c r="R13" s="104">
        <f t="shared" si="2"/>
        <v>616030500</v>
      </c>
      <c r="S13" s="100"/>
      <c r="T13" s="102"/>
      <c r="U13" s="102"/>
    </row>
    <row r="14" spans="1:21" s="38" customFormat="1" ht="80.25" customHeight="1">
      <c r="A14" s="34"/>
      <c r="B14" s="35"/>
      <c r="C14" s="49" t="s">
        <v>60</v>
      </c>
      <c r="D14" s="36"/>
      <c r="E14" s="36"/>
      <c r="F14" s="37"/>
      <c r="G14" s="37"/>
      <c r="H14" s="36"/>
      <c r="I14" s="37"/>
      <c r="J14" s="103">
        <f>J15+J16+J17</f>
        <v>5880048</v>
      </c>
      <c r="K14" s="103"/>
      <c r="L14" s="103">
        <f>L15+L16+L17</f>
        <v>5880048</v>
      </c>
      <c r="M14" s="103">
        <f>M15+M16+M17</f>
        <v>6214727</v>
      </c>
      <c r="N14" s="103"/>
      <c r="O14" s="103">
        <f>O15+O16+O17</f>
        <v>6214727</v>
      </c>
      <c r="P14" s="103">
        <f>P15+P16+P17</f>
        <v>6594782</v>
      </c>
      <c r="Q14" s="103"/>
      <c r="R14" s="103">
        <f>R15+R16+R17</f>
        <v>6594782</v>
      </c>
      <c r="S14" s="35"/>
      <c r="T14" s="37"/>
      <c r="U14" s="37"/>
    </row>
    <row r="15" spans="1:21" s="99" customFormat="1" ht="160.5" customHeight="1">
      <c r="A15" s="98"/>
      <c r="B15" s="100"/>
      <c r="C15" s="108" t="s">
        <v>63</v>
      </c>
      <c r="D15" s="101"/>
      <c r="E15" s="101"/>
      <c r="F15" s="102"/>
      <c r="G15" s="102"/>
      <c r="H15" s="101"/>
      <c r="I15" s="102"/>
      <c r="J15" s="104">
        <v>3904046</v>
      </c>
      <c r="K15" s="104"/>
      <c r="L15" s="104">
        <f t="shared" si="0"/>
        <v>3904046</v>
      </c>
      <c r="M15" s="104">
        <v>4274939</v>
      </c>
      <c r="N15" s="104"/>
      <c r="O15" s="104">
        <f t="shared" si="1"/>
        <v>4274939</v>
      </c>
      <c r="P15" s="104">
        <v>4565623</v>
      </c>
      <c r="Q15" s="104"/>
      <c r="R15" s="104">
        <f t="shared" si="2"/>
        <v>4565623</v>
      </c>
      <c r="S15" s="100"/>
      <c r="T15" s="102"/>
      <c r="U15" s="102"/>
    </row>
    <row r="16" spans="1:21" s="99" customFormat="1" ht="171.75" customHeight="1">
      <c r="A16" s="98"/>
      <c r="B16" s="100"/>
      <c r="C16" s="108" t="s">
        <v>62</v>
      </c>
      <c r="D16" s="101"/>
      <c r="E16" s="101"/>
      <c r="F16" s="102"/>
      <c r="G16" s="102"/>
      <c r="H16" s="101"/>
      <c r="I16" s="102"/>
      <c r="J16" s="104">
        <v>475205</v>
      </c>
      <c r="K16" s="104"/>
      <c r="L16" s="104">
        <f t="shared" si="0"/>
        <v>475205</v>
      </c>
      <c r="M16" s="104">
        <v>370349</v>
      </c>
      <c r="N16" s="104"/>
      <c r="O16" s="104">
        <f t="shared" si="1"/>
        <v>370349</v>
      </c>
      <c r="P16" s="104">
        <v>391985</v>
      </c>
      <c r="Q16" s="104"/>
      <c r="R16" s="104">
        <f t="shared" si="2"/>
        <v>391985</v>
      </c>
      <c r="S16" s="100"/>
      <c r="T16" s="102"/>
      <c r="U16" s="102"/>
    </row>
    <row r="17" spans="1:21" s="99" customFormat="1" ht="338.25" customHeight="1">
      <c r="A17" s="98"/>
      <c r="B17" s="100"/>
      <c r="C17" s="108" t="s">
        <v>66</v>
      </c>
      <c r="D17" s="101"/>
      <c r="E17" s="101"/>
      <c r="F17" s="102"/>
      <c r="G17" s="102"/>
      <c r="H17" s="101"/>
      <c r="I17" s="102"/>
      <c r="J17" s="104">
        <v>1500797</v>
      </c>
      <c r="K17" s="104"/>
      <c r="L17" s="104">
        <f t="shared" si="0"/>
        <v>1500797</v>
      </c>
      <c r="M17" s="104">
        <v>1569439</v>
      </c>
      <c r="N17" s="104"/>
      <c r="O17" s="104">
        <f t="shared" si="1"/>
        <v>1569439</v>
      </c>
      <c r="P17" s="104">
        <v>1637174</v>
      </c>
      <c r="Q17" s="104"/>
      <c r="R17" s="104">
        <f t="shared" si="2"/>
        <v>1637174</v>
      </c>
      <c r="S17" s="100"/>
      <c r="T17" s="102"/>
      <c r="U17" s="102"/>
    </row>
    <row r="18" spans="1:21" s="115" customFormat="1" ht="53.25" customHeight="1">
      <c r="A18" s="109"/>
      <c r="B18" s="110"/>
      <c r="C18" s="111" t="s">
        <v>54</v>
      </c>
      <c r="D18" s="112"/>
      <c r="E18" s="112"/>
      <c r="F18" s="113"/>
      <c r="G18" s="113"/>
      <c r="H18" s="112"/>
      <c r="I18" s="113"/>
      <c r="J18" s="114">
        <f>J11+J7</f>
        <v>3114152411</v>
      </c>
      <c r="K18" s="114">
        <f>K11+K7</f>
        <v>85353377</v>
      </c>
      <c r="L18" s="114">
        <f t="shared" si="0"/>
        <v>3199505788</v>
      </c>
      <c r="M18" s="114">
        <f>M11+M7</f>
        <v>3380338559</v>
      </c>
      <c r="N18" s="114">
        <f>N11+N7</f>
        <v>90563905</v>
      </c>
      <c r="O18" s="114">
        <f>N18+M18</f>
        <v>3470902464</v>
      </c>
      <c r="P18" s="114">
        <f>P11+P7</f>
        <v>3590512607</v>
      </c>
      <c r="Q18" s="114">
        <f>Q11+Q7</f>
        <v>91526026</v>
      </c>
      <c r="R18" s="114">
        <f>Q18+P18</f>
        <v>3682038633</v>
      </c>
      <c r="S18" s="110"/>
      <c r="T18" s="113"/>
      <c r="U18" s="113"/>
    </row>
    <row r="19" spans="1:21" s="39" customFormat="1" ht="45.75" customHeight="1">
      <c r="A19" s="34"/>
      <c r="B19" s="144" t="s">
        <v>47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s="38" customFormat="1" ht="49.5" customHeight="1">
      <c r="A20" s="34"/>
      <c r="B20" s="157" t="s">
        <v>43</v>
      </c>
      <c r="C20" s="157"/>
      <c r="D20" s="36"/>
      <c r="E20" s="36"/>
      <c r="F20" s="37"/>
      <c r="G20" s="37"/>
      <c r="H20" s="36"/>
      <c r="I20" s="37"/>
      <c r="J20" s="117">
        <f aca="true" t="shared" si="3" ref="J20:R20">J48+J43</f>
        <v>2490015701</v>
      </c>
      <c r="K20" s="117">
        <f t="shared" si="3"/>
        <v>822796161</v>
      </c>
      <c r="L20" s="117">
        <f t="shared" si="3"/>
        <v>3312811862</v>
      </c>
      <c r="M20" s="117">
        <f t="shared" si="3"/>
        <v>2703892123</v>
      </c>
      <c r="N20" s="117">
        <f t="shared" si="3"/>
        <v>813213627</v>
      </c>
      <c r="O20" s="117">
        <f t="shared" si="3"/>
        <v>3517105750</v>
      </c>
      <c r="P20" s="117">
        <f t="shared" si="3"/>
        <v>2857428160</v>
      </c>
      <c r="Q20" s="117">
        <f t="shared" si="3"/>
        <v>814807797</v>
      </c>
      <c r="R20" s="117">
        <f t="shared" si="3"/>
        <v>3672235957</v>
      </c>
      <c r="S20" s="40">
        <f>P20/J20*100-100</f>
        <v>14.755427399612202</v>
      </c>
      <c r="T20" s="40">
        <f>Q20/K20*100-100</f>
        <v>-0.9708800768213592</v>
      </c>
      <c r="U20" s="40">
        <f>R20/L20*100-100</f>
        <v>10.849517267274251</v>
      </c>
    </row>
    <row r="21" spans="1:21" s="42" customFormat="1" ht="36.75" customHeight="1">
      <c r="A21" s="41"/>
      <c r="B21" s="144" t="s">
        <v>44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s="13" customFormat="1" ht="32.25" customHeight="1">
      <c r="A22" s="12">
        <v>10116</v>
      </c>
      <c r="B22" s="50" t="s">
        <v>17</v>
      </c>
      <c r="C22" s="44" t="s">
        <v>1</v>
      </c>
      <c r="D22" s="60" t="e">
        <f aca="true" t="shared" si="4" ref="D22:D34">SUM(E22+H22)</f>
        <v>#REF!</v>
      </c>
      <c r="E22" s="60" t="e">
        <f>SUM(#REF!)</f>
        <v>#REF!</v>
      </c>
      <c r="F22" s="60" t="e">
        <f>SUM(#REF!)</f>
        <v>#REF!</v>
      </c>
      <c r="G22" s="60" t="e">
        <f>SUM(#REF!)</f>
        <v>#REF!</v>
      </c>
      <c r="H22" s="60" t="e">
        <f>SUM(#REF!)</f>
        <v>#REF!</v>
      </c>
      <c r="I22" s="66">
        <v>27922.799</v>
      </c>
      <c r="J22" s="58">
        <v>270404149</v>
      </c>
      <c r="K22" s="58">
        <v>3050000</v>
      </c>
      <c r="L22" s="72">
        <f>J22+K22</f>
        <v>273454149</v>
      </c>
      <c r="M22" s="58">
        <v>294339272</v>
      </c>
      <c r="N22" s="58">
        <v>2700000</v>
      </c>
      <c r="O22" s="58">
        <f>M22+N22</f>
        <v>297039272</v>
      </c>
      <c r="P22" s="58">
        <v>313939100</v>
      </c>
      <c r="Q22" s="58">
        <v>2800000</v>
      </c>
      <c r="R22" s="58">
        <f>P22+Q22</f>
        <v>316739100</v>
      </c>
      <c r="S22" s="40">
        <f aca="true" t="shared" si="5" ref="S22:S41">P22/J22*100-100</f>
        <v>16.099956735501138</v>
      </c>
      <c r="T22" s="40">
        <f aca="true" t="shared" si="6" ref="T22:T41">Q22/K22*100-100</f>
        <v>-8.196721311475414</v>
      </c>
      <c r="U22" s="40">
        <f>R22/M22*100-100</f>
        <v>7.610207040262026</v>
      </c>
    </row>
    <row r="23" spans="1:21" s="57" customFormat="1" ht="34.5" customHeight="1">
      <c r="A23" s="56">
        <v>70000</v>
      </c>
      <c r="B23" s="141" t="s">
        <v>18</v>
      </c>
      <c r="C23" s="44" t="s">
        <v>69</v>
      </c>
      <c r="D23" s="58" t="e">
        <f t="shared" si="4"/>
        <v>#REF!</v>
      </c>
      <c r="E23" s="58" t="e">
        <f>SUM(#REF!+#REF!+#REF!+#REF!+#REF!+#REF!+#REF!+#REF!+#REF!+#REF!+#REF!+#REF!+#REF!)</f>
        <v>#REF!</v>
      </c>
      <c r="F23" s="59" t="e">
        <f>SUM(#REF!+#REF!+#REF!+#REF!+#REF!+#REF!+#REF!+#REF!+#REF!+#REF!+#REF!+#REF!+#REF!)</f>
        <v>#REF!</v>
      </c>
      <c r="G23" s="59" t="e">
        <f>SUM(#REF!+#REF!+#REF!+#REF!+#REF!+#REF!+#REF!+#REF!+#REF!+#REF!+#REF!+#REF!+#REF!)</f>
        <v>#REF!</v>
      </c>
      <c r="H23" s="59" t="e">
        <f>SUM(#REF!+#REF!+#REF!+#REF!+#REF!+#REF!+#REF!+#REF!+#REF!+#REF!+#REF!+#REF!+#REF!)</f>
        <v>#REF!</v>
      </c>
      <c r="I23" s="46">
        <v>197276.10109</v>
      </c>
      <c r="J23" s="58">
        <v>1239269946</v>
      </c>
      <c r="K23" s="58">
        <v>74179470</v>
      </c>
      <c r="L23" s="72">
        <f>J23+K23</f>
        <v>1313449416</v>
      </c>
      <c r="M23" s="58">
        <v>1349874639</v>
      </c>
      <c r="N23" s="58">
        <v>78189820</v>
      </c>
      <c r="O23" s="58">
        <f>M23+N23</f>
        <v>1428064459</v>
      </c>
      <c r="P23" s="58">
        <v>1437414323</v>
      </c>
      <c r="Q23" s="58">
        <v>82051570</v>
      </c>
      <c r="R23" s="58">
        <f>P23+Q23</f>
        <v>1519465893</v>
      </c>
      <c r="S23" s="40">
        <f t="shared" si="5"/>
        <v>15.988798698746137</v>
      </c>
      <c r="T23" s="40">
        <f t="shared" si="6"/>
        <v>10.61223543387409</v>
      </c>
      <c r="U23" s="40">
        <f aca="true" t="shared" si="7" ref="U23:U44">R23/L23*100-100</f>
        <v>15.685147405783312</v>
      </c>
    </row>
    <row r="24" spans="1:21" s="10" customFormat="1" ht="24.75" customHeight="1" hidden="1">
      <c r="A24" s="9"/>
      <c r="B24" s="141"/>
      <c r="C24" s="122" t="s">
        <v>70</v>
      </c>
      <c r="D24" s="123"/>
      <c r="E24" s="123"/>
      <c r="F24" s="124"/>
      <c r="G24" s="124"/>
      <c r="H24" s="124"/>
      <c r="I24" s="125"/>
      <c r="J24" s="126">
        <v>54784000</v>
      </c>
      <c r="K24" s="126">
        <v>3174570</v>
      </c>
      <c r="L24" s="127">
        <f>J24+K24</f>
        <v>57958570</v>
      </c>
      <c r="M24" s="126">
        <v>60162000</v>
      </c>
      <c r="N24" s="126">
        <v>3326920</v>
      </c>
      <c r="O24" s="126">
        <f>M24+N24</f>
        <v>63488920</v>
      </c>
      <c r="P24" s="126">
        <v>64101500</v>
      </c>
      <c r="Q24" s="126">
        <v>3478270</v>
      </c>
      <c r="R24" s="126">
        <f>P24+Q24</f>
        <v>67579770</v>
      </c>
      <c r="S24" s="3">
        <f t="shared" si="5"/>
        <v>17.007702978971963</v>
      </c>
      <c r="T24" s="3">
        <f t="shared" si="6"/>
        <v>9.566649971492197</v>
      </c>
      <c r="U24" s="3">
        <f t="shared" si="7"/>
        <v>16.600133509160074</v>
      </c>
    </row>
    <row r="25" spans="1:21" s="10" customFormat="1" ht="53.25" customHeight="1">
      <c r="A25" s="9"/>
      <c r="B25" s="141"/>
      <c r="C25" s="108" t="s">
        <v>71</v>
      </c>
      <c r="D25" s="128"/>
      <c r="E25" s="128"/>
      <c r="F25" s="129"/>
      <c r="G25" s="129"/>
      <c r="H25" s="129"/>
      <c r="I25" s="130"/>
      <c r="J25" s="131">
        <f>J23-J24</f>
        <v>1184485946</v>
      </c>
      <c r="K25" s="131">
        <f>K23-K24</f>
        <v>71004900</v>
      </c>
      <c r="L25" s="131">
        <f aca="true" t="shared" si="8" ref="L25:R25">L23-L24</f>
        <v>1255490846</v>
      </c>
      <c r="M25" s="131">
        <f t="shared" si="8"/>
        <v>1289712639</v>
      </c>
      <c r="N25" s="131">
        <f t="shared" si="8"/>
        <v>74862900</v>
      </c>
      <c r="O25" s="131">
        <f t="shared" si="8"/>
        <v>1364575539</v>
      </c>
      <c r="P25" s="131">
        <f t="shared" si="8"/>
        <v>1373312823</v>
      </c>
      <c r="Q25" s="131">
        <f t="shared" si="8"/>
        <v>78573300</v>
      </c>
      <c r="R25" s="131">
        <f t="shared" si="8"/>
        <v>1451886123</v>
      </c>
      <c r="S25" s="29"/>
      <c r="T25" s="29"/>
      <c r="U25" s="29"/>
    </row>
    <row r="26" spans="1:21" s="57" customFormat="1" ht="37.5" customHeight="1">
      <c r="A26" s="56">
        <v>80000</v>
      </c>
      <c r="B26" s="141" t="s">
        <v>19</v>
      </c>
      <c r="C26" s="44" t="s">
        <v>2</v>
      </c>
      <c r="D26" s="60" t="e">
        <f t="shared" si="4"/>
        <v>#REF!</v>
      </c>
      <c r="E26" s="60" t="e">
        <f>SUM(#REF!)</f>
        <v>#REF!</v>
      </c>
      <c r="F26" s="60" t="e">
        <f>SUM(#REF!)</f>
        <v>#REF!</v>
      </c>
      <c r="G26" s="60" t="e">
        <f>SUM(#REF!)</f>
        <v>#REF!</v>
      </c>
      <c r="H26" s="60" t="e">
        <f>SUM(#REF!)</f>
        <v>#REF!</v>
      </c>
      <c r="I26" s="66">
        <v>128808.022</v>
      </c>
      <c r="J26" s="58">
        <v>73976900</v>
      </c>
      <c r="K26" s="58">
        <v>80030000</v>
      </c>
      <c r="L26" s="72">
        <f aca="true" t="shared" si="9" ref="L26:L44">J26+K26</f>
        <v>154006900</v>
      </c>
      <c r="M26" s="58">
        <v>77076600</v>
      </c>
      <c r="N26" s="58">
        <v>80030000</v>
      </c>
      <c r="O26" s="58">
        <f aca="true" t="shared" si="10" ref="O26:O42">M26+N26</f>
        <v>157106600</v>
      </c>
      <c r="P26" s="58">
        <v>81267800</v>
      </c>
      <c r="Q26" s="58">
        <v>80030000</v>
      </c>
      <c r="R26" s="58">
        <f aca="true" t="shared" si="11" ref="R26:R42">P26+Q26</f>
        <v>161297800</v>
      </c>
      <c r="S26" s="40">
        <f t="shared" si="5"/>
        <v>9.855644126747663</v>
      </c>
      <c r="T26" s="40">
        <f t="shared" si="6"/>
        <v>0</v>
      </c>
      <c r="U26" s="40">
        <f t="shared" si="7"/>
        <v>4.7341385353513346</v>
      </c>
    </row>
    <row r="27" spans="1:21" s="10" customFormat="1" ht="22.5" customHeight="1" hidden="1">
      <c r="A27" s="9"/>
      <c r="B27" s="141"/>
      <c r="C27" s="44" t="s">
        <v>30</v>
      </c>
      <c r="D27" s="18"/>
      <c r="E27" s="18"/>
      <c r="F27" s="18"/>
      <c r="G27" s="18"/>
      <c r="H27" s="18"/>
      <c r="I27" s="19"/>
      <c r="J27" s="58"/>
      <c r="K27" s="58"/>
      <c r="L27" s="72">
        <f t="shared" si="9"/>
        <v>0</v>
      </c>
      <c r="M27" s="58"/>
      <c r="N27" s="58"/>
      <c r="O27" s="58">
        <f t="shared" si="10"/>
        <v>0</v>
      </c>
      <c r="P27" s="58"/>
      <c r="Q27" s="58"/>
      <c r="R27" s="58">
        <f t="shared" si="11"/>
        <v>0</v>
      </c>
      <c r="S27" s="3" t="e">
        <f t="shared" si="5"/>
        <v>#DIV/0!</v>
      </c>
      <c r="T27" s="3" t="e">
        <f t="shared" si="6"/>
        <v>#DIV/0!</v>
      </c>
      <c r="U27" s="3" t="e">
        <f t="shared" si="7"/>
        <v>#DIV/0!</v>
      </c>
    </row>
    <row r="28" spans="1:21" s="57" customFormat="1" ht="50.25" customHeight="1">
      <c r="A28" s="56">
        <v>90000</v>
      </c>
      <c r="B28" s="141" t="s">
        <v>20</v>
      </c>
      <c r="C28" s="44" t="s">
        <v>3</v>
      </c>
      <c r="D28" s="67" t="e">
        <f t="shared" si="4"/>
        <v>#REF!</v>
      </c>
      <c r="E28" s="67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28" s="6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28" s="6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28" s="60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28" s="66">
        <v>143038.03754</v>
      </c>
      <c r="J28" s="58">
        <v>180977677</v>
      </c>
      <c r="K28" s="58">
        <v>218200</v>
      </c>
      <c r="L28" s="72">
        <f t="shared" si="9"/>
        <v>181195877</v>
      </c>
      <c r="M28" s="58">
        <v>222518727</v>
      </c>
      <c r="N28" s="58">
        <v>240100</v>
      </c>
      <c r="O28" s="58">
        <f t="shared" si="10"/>
        <v>222758827</v>
      </c>
      <c r="P28" s="58">
        <v>213522542</v>
      </c>
      <c r="Q28" s="58">
        <v>249700</v>
      </c>
      <c r="R28" s="58">
        <f t="shared" si="11"/>
        <v>213772242</v>
      </c>
      <c r="S28" s="40">
        <f t="shared" si="5"/>
        <v>17.982806244109327</v>
      </c>
      <c r="T28" s="40">
        <f t="shared" si="6"/>
        <v>14.436296975252063</v>
      </c>
      <c r="U28" s="40">
        <f t="shared" si="7"/>
        <v>17.978535460826194</v>
      </c>
    </row>
    <row r="29" spans="1:21" s="10" customFormat="1" ht="24.75" customHeight="1" hidden="1">
      <c r="A29" s="9"/>
      <c r="B29" s="141"/>
      <c r="C29" s="44" t="s">
        <v>30</v>
      </c>
      <c r="D29" s="20"/>
      <c r="E29" s="20"/>
      <c r="F29" s="18"/>
      <c r="G29" s="18"/>
      <c r="H29" s="18"/>
      <c r="I29" s="19"/>
      <c r="J29" s="58"/>
      <c r="K29" s="58"/>
      <c r="L29" s="72">
        <f t="shared" si="9"/>
        <v>0</v>
      </c>
      <c r="M29" s="58"/>
      <c r="N29" s="58"/>
      <c r="O29" s="58">
        <f t="shared" si="10"/>
        <v>0</v>
      </c>
      <c r="P29" s="58"/>
      <c r="Q29" s="58"/>
      <c r="R29" s="58">
        <f t="shared" si="11"/>
        <v>0</v>
      </c>
      <c r="S29" s="3" t="e">
        <f t="shared" si="5"/>
        <v>#DIV/0!</v>
      </c>
      <c r="T29" s="3" t="e">
        <f t="shared" si="6"/>
        <v>#DIV/0!</v>
      </c>
      <c r="U29" s="3" t="e">
        <f t="shared" si="7"/>
        <v>#DIV/0!</v>
      </c>
    </row>
    <row r="30" spans="1:21" s="57" customFormat="1" ht="87.75" customHeight="1">
      <c r="A30" s="56">
        <v>110000</v>
      </c>
      <c r="B30" s="149" t="s">
        <v>21</v>
      </c>
      <c r="C30" s="44" t="s">
        <v>74</v>
      </c>
      <c r="D30" s="60" t="e">
        <f>SUM(E30+H30)</f>
        <v>#REF!</v>
      </c>
      <c r="E30" s="60" t="e">
        <f>SUM(#REF!)</f>
        <v>#REF!</v>
      </c>
      <c r="F30" s="59" t="e">
        <f>SUM(#REF!)</f>
        <v>#REF!</v>
      </c>
      <c r="G30" s="59" t="e">
        <f>SUM(#REF!)</f>
        <v>#REF!</v>
      </c>
      <c r="H30" s="59" t="e">
        <f>SUM(#REF!)</f>
        <v>#REF!</v>
      </c>
      <c r="I30" s="46">
        <v>387</v>
      </c>
      <c r="J30" s="58">
        <v>40496700</v>
      </c>
      <c r="K30" s="58">
        <v>754000</v>
      </c>
      <c r="L30" s="72">
        <f t="shared" si="9"/>
        <v>41250700</v>
      </c>
      <c r="M30" s="58">
        <v>43487600</v>
      </c>
      <c r="N30" s="58">
        <v>755800</v>
      </c>
      <c r="O30" s="58">
        <f t="shared" si="10"/>
        <v>44243400</v>
      </c>
      <c r="P30" s="58">
        <v>46523500</v>
      </c>
      <c r="Q30" s="58">
        <v>757590</v>
      </c>
      <c r="R30" s="58">
        <f t="shared" si="11"/>
        <v>47281090</v>
      </c>
      <c r="S30" s="40">
        <f t="shared" si="5"/>
        <v>14.882200278047335</v>
      </c>
      <c r="T30" s="40">
        <f t="shared" si="6"/>
        <v>0.47612732095490173</v>
      </c>
      <c r="U30" s="40">
        <f t="shared" si="7"/>
        <v>14.618879194777293</v>
      </c>
    </row>
    <row r="31" spans="1:21" s="57" customFormat="1" ht="48" customHeight="1" hidden="1">
      <c r="A31" s="56"/>
      <c r="B31" s="150"/>
      <c r="C31" s="122" t="s">
        <v>70</v>
      </c>
      <c r="D31" s="123"/>
      <c r="E31" s="123"/>
      <c r="F31" s="124"/>
      <c r="G31" s="124"/>
      <c r="H31" s="124"/>
      <c r="I31" s="125"/>
      <c r="J31" s="126">
        <v>54784000</v>
      </c>
      <c r="K31" s="126">
        <v>3174570</v>
      </c>
      <c r="L31" s="127">
        <f>J31+K31</f>
        <v>57958570</v>
      </c>
      <c r="M31" s="126">
        <v>60162000</v>
      </c>
      <c r="N31" s="126">
        <v>3326920</v>
      </c>
      <c r="O31" s="126">
        <f>M31+N31</f>
        <v>63488920</v>
      </c>
      <c r="P31" s="126">
        <v>64101500</v>
      </c>
      <c r="Q31" s="126">
        <v>3478270</v>
      </c>
      <c r="R31" s="126">
        <f>P31+Q31</f>
        <v>67579770</v>
      </c>
      <c r="S31" s="40"/>
      <c r="T31" s="40"/>
      <c r="U31" s="40"/>
    </row>
    <row r="32" spans="1:21" s="57" customFormat="1" ht="89.25" customHeight="1">
      <c r="A32" s="56"/>
      <c r="B32" s="151"/>
      <c r="C32" s="108" t="s">
        <v>72</v>
      </c>
      <c r="D32" s="132"/>
      <c r="E32" s="132"/>
      <c r="F32" s="133"/>
      <c r="G32" s="133"/>
      <c r="H32" s="133"/>
      <c r="I32" s="134"/>
      <c r="J32" s="131">
        <f>J30+J31</f>
        <v>95280700</v>
      </c>
      <c r="K32" s="131">
        <f aca="true" t="shared" si="12" ref="K32:R32">K30+K31</f>
        <v>3928570</v>
      </c>
      <c r="L32" s="131">
        <f t="shared" si="12"/>
        <v>99209270</v>
      </c>
      <c r="M32" s="131">
        <f t="shared" si="12"/>
        <v>103649600</v>
      </c>
      <c r="N32" s="131">
        <f t="shared" si="12"/>
        <v>4082720</v>
      </c>
      <c r="O32" s="131">
        <f t="shared" si="12"/>
        <v>107732320</v>
      </c>
      <c r="P32" s="131">
        <f t="shared" si="12"/>
        <v>110625000</v>
      </c>
      <c r="Q32" s="131">
        <f t="shared" si="12"/>
        <v>4235860</v>
      </c>
      <c r="R32" s="131">
        <f t="shared" si="12"/>
        <v>114860860</v>
      </c>
      <c r="S32" s="40"/>
      <c r="T32" s="40"/>
      <c r="U32" s="40"/>
    </row>
    <row r="33" spans="1:21" s="57" customFormat="1" ht="38.25" customHeight="1">
      <c r="A33" s="56">
        <v>130000</v>
      </c>
      <c r="B33" s="50" t="s">
        <v>22</v>
      </c>
      <c r="C33" s="44" t="s">
        <v>5</v>
      </c>
      <c r="D33" s="60" t="e">
        <f t="shared" si="4"/>
        <v>#REF!</v>
      </c>
      <c r="E33" s="60" t="e">
        <f>SUM(#REF!)</f>
        <v>#REF!</v>
      </c>
      <c r="F33" s="60" t="e">
        <f>SUM(#REF!)</f>
        <v>#REF!</v>
      </c>
      <c r="G33" s="60" t="e">
        <f>SUM(#REF!)</f>
        <v>#REF!</v>
      </c>
      <c r="H33" s="60" t="e">
        <f>SUM(#REF!)</f>
        <v>#REF!</v>
      </c>
      <c r="I33" s="66">
        <v>6079.284</v>
      </c>
      <c r="J33" s="58">
        <v>65093705</v>
      </c>
      <c r="K33" s="58">
        <v>436660</v>
      </c>
      <c r="L33" s="72">
        <f t="shared" si="9"/>
        <v>65530365</v>
      </c>
      <c r="M33" s="58">
        <v>70211549</v>
      </c>
      <c r="N33" s="58">
        <v>476631</v>
      </c>
      <c r="O33" s="58">
        <f t="shared" si="10"/>
        <v>70688180</v>
      </c>
      <c r="P33" s="58">
        <v>74376585</v>
      </c>
      <c r="Q33" s="58">
        <v>512285</v>
      </c>
      <c r="R33" s="58">
        <f t="shared" si="11"/>
        <v>74888870</v>
      </c>
      <c r="S33" s="40">
        <f t="shared" si="5"/>
        <v>14.260795264303965</v>
      </c>
      <c r="T33" s="40">
        <f t="shared" si="6"/>
        <v>17.318966701781704</v>
      </c>
      <c r="U33" s="40">
        <f t="shared" si="7"/>
        <v>14.281173315607205</v>
      </c>
    </row>
    <row r="34" spans="1:21" s="57" customFormat="1" ht="66.75" customHeight="1">
      <c r="A34" s="56">
        <v>100000</v>
      </c>
      <c r="B34" s="141" t="s">
        <v>23</v>
      </c>
      <c r="C34" s="44" t="s">
        <v>4</v>
      </c>
      <c r="D34" s="60" t="e">
        <f t="shared" si="4"/>
        <v>#REF!</v>
      </c>
      <c r="E34" s="60" t="e">
        <f>SUM(#REF!+#REF!+#REF!+#REF!+#REF!+#REF!)</f>
        <v>#REF!</v>
      </c>
      <c r="F34" s="59" t="e">
        <f>SUM(#REF!+#REF!+#REF!+#REF!+#REF!+#REF!)</f>
        <v>#REF!</v>
      </c>
      <c r="G34" s="67" t="e">
        <f>SUM(#REF!+#REF!+#REF!+#REF!+#REF!+#REF!)</f>
        <v>#REF!</v>
      </c>
      <c r="H34" s="60" t="e">
        <f>SUM(#REF!+#REF!+#REF!+#REF!+#REF!+#REF!)</f>
        <v>#REF!</v>
      </c>
      <c r="I34" s="66">
        <v>42921.254</v>
      </c>
      <c r="J34" s="58">
        <v>315507760</v>
      </c>
      <c r="K34" s="58">
        <v>219779426</v>
      </c>
      <c r="L34" s="72">
        <f t="shared" si="9"/>
        <v>535287186</v>
      </c>
      <c r="M34" s="58">
        <v>328279597</v>
      </c>
      <c r="N34" s="58">
        <v>250727737</v>
      </c>
      <c r="O34" s="58">
        <f t="shared" si="10"/>
        <v>579007334</v>
      </c>
      <c r="P34" s="58">
        <v>337655517</v>
      </c>
      <c r="Q34" s="58">
        <v>266610065</v>
      </c>
      <c r="R34" s="58">
        <f t="shared" si="11"/>
        <v>604265582</v>
      </c>
      <c r="S34" s="40">
        <f t="shared" si="5"/>
        <v>7.0197186275228205</v>
      </c>
      <c r="T34" s="40">
        <f t="shared" si="6"/>
        <v>21.30801770316755</v>
      </c>
      <c r="U34" s="40">
        <f t="shared" si="7"/>
        <v>12.886240844928423</v>
      </c>
    </row>
    <row r="35" spans="1:21" s="10" customFormat="1" ht="26.25" customHeight="1" hidden="1">
      <c r="A35" s="9"/>
      <c r="B35" s="141"/>
      <c r="C35" s="44" t="s">
        <v>30</v>
      </c>
      <c r="D35" s="18"/>
      <c r="E35" s="18"/>
      <c r="F35" s="16"/>
      <c r="G35" s="20"/>
      <c r="H35" s="18"/>
      <c r="I35" s="19"/>
      <c r="J35" s="58"/>
      <c r="K35" s="58"/>
      <c r="L35" s="72">
        <f t="shared" si="9"/>
        <v>0</v>
      </c>
      <c r="M35" s="58"/>
      <c r="N35" s="58"/>
      <c r="O35" s="58">
        <f t="shared" si="10"/>
        <v>0</v>
      </c>
      <c r="P35" s="58"/>
      <c r="Q35" s="58"/>
      <c r="R35" s="58">
        <f t="shared" si="11"/>
        <v>0</v>
      </c>
      <c r="S35" s="3" t="e">
        <f t="shared" si="5"/>
        <v>#DIV/0!</v>
      </c>
      <c r="T35" s="3" t="e">
        <f t="shared" si="6"/>
        <v>#DIV/0!</v>
      </c>
      <c r="U35" s="3" t="e">
        <f t="shared" si="7"/>
        <v>#DIV/0!</v>
      </c>
    </row>
    <row r="36" spans="1:21" s="57" customFormat="1" ht="44.25" customHeight="1">
      <c r="A36" s="56"/>
      <c r="B36" s="141" t="s">
        <v>26</v>
      </c>
      <c r="C36" s="44" t="s">
        <v>27</v>
      </c>
      <c r="D36" s="60"/>
      <c r="E36" s="60"/>
      <c r="F36" s="59"/>
      <c r="G36" s="59"/>
      <c r="H36" s="59"/>
      <c r="I36" s="46"/>
      <c r="J36" s="58">
        <v>67868064</v>
      </c>
      <c r="K36" s="58">
        <v>434907297</v>
      </c>
      <c r="L36" s="72">
        <f t="shared" si="9"/>
        <v>502775361</v>
      </c>
      <c r="M36" s="58">
        <v>47605829</v>
      </c>
      <c r="N36" s="58">
        <v>388535539</v>
      </c>
      <c r="O36" s="58">
        <f t="shared" si="10"/>
        <v>436141368</v>
      </c>
      <c r="P36" s="58">
        <v>47698884</v>
      </c>
      <c r="Q36" s="58">
        <v>370165887</v>
      </c>
      <c r="R36" s="58">
        <f t="shared" si="11"/>
        <v>417864771</v>
      </c>
      <c r="S36" s="40">
        <f t="shared" si="5"/>
        <v>-29.71821916122434</v>
      </c>
      <c r="T36" s="40">
        <f t="shared" si="6"/>
        <v>-14.886255173593923</v>
      </c>
      <c r="U36" s="40">
        <f t="shared" si="7"/>
        <v>-16.888375323547336</v>
      </c>
    </row>
    <row r="37" spans="1:21" s="13" customFormat="1" ht="11.25" customHeight="1" hidden="1">
      <c r="A37" s="12"/>
      <c r="B37" s="141"/>
      <c r="C37" s="44" t="s">
        <v>30</v>
      </c>
      <c r="D37" s="18"/>
      <c r="E37" s="18"/>
      <c r="F37" s="16"/>
      <c r="G37" s="16"/>
      <c r="H37" s="16"/>
      <c r="I37" s="29"/>
      <c r="J37" s="58"/>
      <c r="K37" s="58"/>
      <c r="L37" s="72">
        <f t="shared" si="9"/>
        <v>0</v>
      </c>
      <c r="M37" s="58"/>
      <c r="N37" s="58"/>
      <c r="O37" s="58">
        <f t="shared" si="10"/>
        <v>0</v>
      </c>
      <c r="P37" s="58"/>
      <c r="Q37" s="58"/>
      <c r="R37" s="58">
        <f t="shared" si="11"/>
        <v>0</v>
      </c>
      <c r="S37" s="3" t="e">
        <f t="shared" si="5"/>
        <v>#DIV/0!</v>
      </c>
      <c r="T37" s="3" t="e">
        <f t="shared" si="6"/>
        <v>#DIV/0!</v>
      </c>
      <c r="U37" s="3" t="e">
        <f t="shared" si="7"/>
        <v>#DIV/0!</v>
      </c>
    </row>
    <row r="38" spans="1:21" s="57" customFormat="1" ht="45.75" customHeight="1">
      <c r="A38" s="56"/>
      <c r="B38" s="141" t="s">
        <v>24</v>
      </c>
      <c r="C38" s="44" t="s">
        <v>28</v>
      </c>
      <c r="D38" s="60"/>
      <c r="E38" s="60"/>
      <c r="F38" s="59"/>
      <c r="G38" s="59"/>
      <c r="H38" s="59"/>
      <c r="I38" s="46"/>
      <c r="J38" s="58">
        <v>32010000</v>
      </c>
      <c r="K38" s="58">
        <v>4495200</v>
      </c>
      <c r="L38" s="72">
        <f t="shared" si="9"/>
        <v>36505200</v>
      </c>
      <c r="M38" s="58">
        <v>36480710</v>
      </c>
      <c r="N38" s="58">
        <v>4558000</v>
      </c>
      <c r="O38" s="58">
        <f t="shared" si="10"/>
        <v>41038710</v>
      </c>
      <c r="P38" s="58">
        <v>37984709</v>
      </c>
      <c r="Q38" s="58">
        <v>4630700</v>
      </c>
      <c r="R38" s="58">
        <f t="shared" si="11"/>
        <v>42615409</v>
      </c>
      <c r="S38" s="40">
        <f t="shared" si="5"/>
        <v>18.665132771009056</v>
      </c>
      <c r="T38" s="40">
        <f t="shared" si="6"/>
        <v>3.0143263925965584</v>
      </c>
      <c r="U38" s="40">
        <f t="shared" si="7"/>
        <v>16.737914050601006</v>
      </c>
    </row>
    <row r="39" spans="1:21" s="13" customFormat="1" ht="24.75" customHeight="1" hidden="1">
      <c r="A39" s="12"/>
      <c r="B39" s="141"/>
      <c r="C39" s="44" t="s">
        <v>30</v>
      </c>
      <c r="D39" s="18"/>
      <c r="E39" s="18"/>
      <c r="F39" s="16"/>
      <c r="G39" s="16"/>
      <c r="H39" s="16"/>
      <c r="I39" s="29"/>
      <c r="J39" s="58"/>
      <c r="K39" s="58"/>
      <c r="L39" s="72">
        <f t="shared" si="9"/>
        <v>0</v>
      </c>
      <c r="M39" s="58"/>
      <c r="N39" s="58"/>
      <c r="O39" s="58">
        <f t="shared" si="10"/>
        <v>0</v>
      </c>
      <c r="P39" s="58"/>
      <c r="Q39" s="58"/>
      <c r="R39" s="58">
        <f t="shared" si="11"/>
        <v>0</v>
      </c>
      <c r="S39" s="3" t="e">
        <f t="shared" si="5"/>
        <v>#DIV/0!</v>
      </c>
      <c r="T39" s="3" t="e">
        <f t="shared" si="6"/>
        <v>#DIV/0!</v>
      </c>
      <c r="U39" s="3" t="e">
        <f t="shared" si="7"/>
        <v>#DIV/0!</v>
      </c>
    </row>
    <row r="40" spans="1:21" s="13" customFormat="1" ht="48" customHeight="1">
      <c r="A40" s="12"/>
      <c r="B40" s="141" t="s">
        <v>29</v>
      </c>
      <c r="C40" s="44" t="s">
        <v>73</v>
      </c>
      <c r="D40" s="18"/>
      <c r="E40" s="18"/>
      <c r="F40" s="16"/>
      <c r="G40" s="16"/>
      <c r="H40" s="16"/>
      <c r="I40" s="29"/>
      <c r="J40" s="58">
        <v>202910800</v>
      </c>
      <c r="K40" s="58">
        <v>7000000</v>
      </c>
      <c r="L40" s="72">
        <f t="shared" si="9"/>
        <v>209910800</v>
      </c>
      <c r="M40" s="58">
        <v>232517600</v>
      </c>
      <c r="N40" s="58">
        <v>7000000</v>
      </c>
      <c r="O40" s="58">
        <f t="shared" si="10"/>
        <v>239517600</v>
      </c>
      <c r="P40" s="58">
        <v>265545200</v>
      </c>
      <c r="Q40" s="58">
        <v>7000000</v>
      </c>
      <c r="R40" s="58">
        <f t="shared" si="11"/>
        <v>272545200</v>
      </c>
      <c r="S40" s="11">
        <f t="shared" si="5"/>
        <v>30.867947886460456</v>
      </c>
      <c r="T40" s="11">
        <f t="shared" si="6"/>
        <v>0</v>
      </c>
      <c r="U40" s="11">
        <f t="shared" si="7"/>
        <v>29.83857905357894</v>
      </c>
    </row>
    <row r="41" spans="1:21" s="13" customFormat="1" ht="3.75" customHeight="1" hidden="1">
      <c r="A41" s="12"/>
      <c r="B41" s="141"/>
      <c r="C41" s="44" t="s">
        <v>30</v>
      </c>
      <c r="D41" s="18"/>
      <c r="E41" s="18"/>
      <c r="F41" s="16"/>
      <c r="G41" s="16"/>
      <c r="H41" s="16"/>
      <c r="I41" s="29"/>
      <c r="J41" s="58"/>
      <c r="K41" s="58"/>
      <c r="L41" s="72">
        <f t="shared" si="9"/>
        <v>0</v>
      </c>
      <c r="M41" s="58"/>
      <c r="N41" s="58"/>
      <c r="O41" s="58">
        <f t="shared" si="10"/>
        <v>0</v>
      </c>
      <c r="P41" s="58"/>
      <c r="Q41" s="58"/>
      <c r="R41" s="58">
        <f t="shared" si="11"/>
        <v>0</v>
      </c>
      <c r="S41" s="3" t="e">
        <f t="shared" si="5"/>
        <v>#DIV/0!</v>
      </c>
      <c r="T41" s="3" t="e">
        <f t="shared" si="6"/>
        <v>#DIV/0!</v>
      </c>
      <c r="U41" s="3" t="e">
        <f t="shared" si="7"/>
        <v>#DIV/0!</v>
      </c>
    </row>
    <row r="42" spans="1:21" s="38" customFormat="1" ht="52.5">
      <c r="A42" s="34"/>
      <c r="B42" s="50" t="s">
        <v>25</v>
      </c>
      <c r="C42" s="44" t="s">
        <v>36</v>
      </c>
      <c r="D42" s="60"/>
      <c r="E42" s="60"/>
      <c r="F42" s="59"/>
      <c r="G42" s="59"/>
      <c r="H42" s="59"/>
      <c r="I42" s="46"/>
      <c r="J42" s="58">
        <v>133410800</v>
      </c>
      <c r="K42" s="58"/>
      <c r="L42" s="72">
        <f t="shared" si="9"/>
        <v>133410800</v>
      </c>
      <c r="M42" s="58">
        <v>157417600</v>
      </c>
      <c r="N42" s="58"/>
      <c r="O42" s="58">
        <f t="shared" si="10"/>
        <v>157417600</v>
      </c>
      <c r="P42" s="58">
        <v>185845200</v>
      </c>
      <c r="Q42" s="58"/>
      <c r="R42" s="58">
        <f t="shared" si="11"/>
        <v>185845200</v>
      </c>
      <c r="S42" s="46">
        <f>P42/J42*100-100</f>
        <v>39.302964977348154</v>
      </c>
      <c r="T42" s="46"/>
      <c r="U42" s="46">
        <f t="shared" si="7"/>
        <v>39.302964977348154</v>
      </c>
    </row>
    <row r="43" spans="1:24" s="88" customFormat="1" ht="39.75" customHeight="1">
      <c r="A43" s="81"/>
      <c r="B43" s="74"/>
      <c r="C43" s="75" t="s">
        <v>6</v>
      </c>
      <c r="D43" s="82" t="e">
        <f>SUM(#REF!+#REF!)</f>
        <v>#REF!</v>
      </c>
      <c r="E43" s="82" t="e">
        <f>SUM(#REF!+#REF!)</f>
        <v>#REF!</v>
      </c>
      <c r="F43" s="83" t="e">
        <f>SUM(#REF!+#REF!)</f>
        <v>#REF!</v>
      </c>
      <c r="G43" s="82" t="e">
        <f>SUM(#REF!+#REF!)</f>
        <v>#REF!</v>
      </c>
      <c r="H43" s="83" t="e">
        <f>SUM(#REF!+#REF!)</f>
        <v>#REF!</v>
      </c>
      <c r="I43" s="84" t="e">
        <f>SUM(#REF!+#REF!)</f>
        <v>#REF!</v>
      </c>
      <c r="J43" s="85">
        <f aca="true" t="shared" si="13" ref="J43:R43">J22+J23+J26+J28+J30+J33+J34+J36+J38+J40</f>
        <v>2488515701</v>
      </c>
      <c r="K43" s="85">
        <f t="shared" si="13"/>
        <v>824850253</v>
      </c>
      <c r="L43" s="85">
        <f t="shared" si="13"/>
        <v>3313365954</v>
      </c>
      <c r="M43" s="85">
        <f t="shared" si="13"/>
        <v>2702392123</v>
      </c>
      <c r="N43" s="85">
        <f t="shared" si="13"/>
        <v>813213627</v>
      </c>
      <c r="O43" s="85">
        <f t="shared" si="13"/>
        <v>3515605750</v>
      </c>
      <c r="P43" s="85">
        <f t="shared" si="13"/>
        <v>2855928160</v>
      </c>
      <c r="Q43" s="85">
        <f t="shared" si="13"/>
        <v>814807797</v>
      </c>
      <c r="R43" s="85">
        <f t="shared" si="13"/>
        <v>3670735957</v>
      </c>
      <c r="S43" s="86">
        <f>P43/J43*100-100</f>
        <v>14.764321513115505</v>
      </c>
      <c r="T43" s="86">
        <f>Q43/K43*100-100</f>
        <v>-1.2174883821003135</v>
      </c>
      <c r="U43" s="86">
        <f t="shared" si="7"/>
        <v>10.785708791646513</v>
      </c>
      <c r="V43" s="87"/>
      <c r="W43" s="87"/>
      <c r="X43" s="87"/>
    </row>
    <row r="44" spans="1:21" s="21" customFormat="1" ht="24.75" customHeight="1" hidden="1">
      <c r="A44" s="12"/>
      <c r="B44" s="48"/>
      <c r="C44" s="49" t="s">
        <v>30</v>
      </c>
      <c r="D44" s="14" t="e">
        <f>SUM(#REF!+#REF!+#REF!)</f>
        <v>#REF!</v>
      </c>
      <c r="E44" s="14" t="e">
        <f>SUM(#REF!+#REF!+#REF!)</f>
        <v>#REF!</v>
      </c>
      <c r="F44" s="15" t="e">
        <f>SUM(#REF!+#REF!+#REF!)</f>
        <v>#REF!</v>
      </c>
      <c r="G44" s="15" t="e">
        <f>SUM(#REF!+#REF!+#REF!)</f>
        <v>#REF!</v>
      </c>
      <c r="H44" s="15" t="e">
        <f>SUM(#REF!+#REF!+#REF!)</f>
        <v>#REF!</v>
      </c>
      <c r="I44" s="15"/>
      <c r="J44" s="70">
        <f>J24+J27+J29+J35+J37+J39+J41</f>
        <v>54784000</v>
      </c>
      <c r="K44" s="70">
        <f>K24+K27+K29+K35+K37+K39+K41</f>
        <v>3174570</v>
      </c>
      <c r="L44" s="17">
        <f t="shared" si="9"/>
        <v>57958570</v>
      </c>
      <c r="M44" s="70">
        <f aca="true" t="shared" si="14" ref="M44:R44">M24+M27+M29+M35+M37+M39+M41</f>
        <v>60162000</v>
      </c>
      <c r="N44" s="70">
        <f t="shared" si="14"/>
        <v>3326920</v>
      </c>
      <c r="O44" s="70">
        <f t="shared" si="14"/>
        <v>63488920</v>
      </c>
      <c r="P44" s="71">
        <f t="shared" si="14"/>
        <v>64101500</v>
      </c>
      <c r="Q44" s="71">
        <f t="shared" si="14"/>
        <v>3478270</v>
      </c>
      <c r="R44" s="71">
        <f t="shared" si="14"/>
        <v>67579770</v>
      </c>
      <c r="S44" s="3">
        <f>P44/J44*100-100</f>
        <v>17.007702978971963</v>
      </c>
      <c r="T44" s="3">
        <f>Q44/K44*100-100</f>
        <v>9.566649971492197</v>
      </c>
      <c r="U44" s="3">
        <f t="shared" si="7"/>
        <v>16.600133509160074</v>
      </c>
    </row>
    <row r="45" spans="1:21" s="43" customFormat="1" ht="37.5" customHeight="1">
      <c r="A45" s="41"/>
      <c r="B45" s="144" t="s">
        <v>45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</row>
    <row r="46" spans="1:21" s="22" customFormat="1" ht="36.75" customHeight="1">
      <c r="A46" s="9"/>
      <c r="B46" s="50"/>
      <c r="C46" s="44" t="s">
        <v>40</v>
      </c>
      <c r="D46" s="16"/>
      <c r="E46" s="16"/>
      <c r="F46" s="16"/>
      <c r="G46" s="16"/>
      <c r="H46" s="16"/>
      <c r="I46" s="29"/>
      <c r="J46" s="58">
        <v>1500000</v>
      </c>
      <c r="K46" s="58">
        <v>2952346</v>
      </c>
      <c r="L46" s="58">
        <f>J46+K46</f>
        <v>4452346</v>
      </c>
      <c r="M46" s="58">
        <v>1500000</v>
      </c>
      <c r="N46" s="58">
        <v>2996241</v>
      </c>
      <c r="O46" s="58">
        <f>M46+N46</f>
        <v>4496241</v>
      </c>
      <c r="P46" s="58">
        <v>1500000</v>
      </c>
      <c r="Q46" s="58">
        <v>3065484</v>
      </c>
      <c r="R46" s="58">
        <f>P46+Q46</f>
        <v>4565484</v>
      </c>
      <c r="S46" s="29">
        <f>P46/J46*100-100</f>
        <v>0</v>
      </c>
      <c r="T46" s="29">
        <f>Q46/K46*100-100</f>
        <v>3.832138915967164</v>
      </c>
      <c r="U46" s="29">
        <f>R46/L46*100-100</f>
        <v>2.541087327894104</v>
      </c>
    </row>
    <row r="47" spans="1:23" s="62" customFormat="1" ht="33.75" customHeight="1">
      <c r="A47" s="34"/>
      <c r="B47" s="50"/>
      <c r="C47" s="44" t="s">
        <v>41</v>
      </c>
      <c r="D47" s="59"/>
      <c r="E47" s="59"/>
      <c r="F47" s="59"/>
      <c r="G47" s="59"/>
      <c r="H47" s="59"/>
      <c r="I47" s="46"/>
      <c r="J47" s="58"/>
      <c r="K47" s="58">
        <v>-5006438</v>
      </c>
      <c r="L47" s="58">
        <f>J47+K47</f>
        <v>-5006438</v>
      </c>
      <c r="M47" s="58"/>
      <c r="N47" s="58">
        <v>-2996241</v>
      </c>
      <c r="O47" s="58">
        <f>M47+N47</f>
        <v>-2996241</v>
      </c>
      <c r="P47" s="58"/>
      <c r="Q47" s="58">
        <v>-3065484</v>
      </c>
      <c r="R47" s="58">
        <f>P47+Q47</f>
        <v>-3065484</v>
      </c>
      <c r="S47" s="46"/>
      <c r="T47" s="46">
        <f>Q47/K47*100-100</f>
        <v>-38.7691608285172</v>
      </c>
      <c r="U47" s="46">
        <f>R47/L47*100-100</f>
        <v>-38.7691608285172</v>
      </c>
      <c r="V47" s="61"/>
      <c r="W47" s="61"/>
    </row>
    <row r="48" spans="1:21" s="80" customFormat="1" ht="37.5" customHeight="1">
      <c r="A48" s="73"/>
      <c r="B48" s="74"/>
      <c r="C48" s="75" t="s">
        <v>12</v>
      </c>
      <c r="D48" s="76" t="e">
        <f>SUM(#REF!+#REF!)</f>
        <v>#REF!</v>
      </c>
      <c r="E48" s="76" t="e">
        <f>SUM(#REF!+#REF!)</f>
        <v>#REF!</v>
      </c>
      <c r="F48" s="77" t="e">
        <f>SUM(#REF!+#REF!)</f>
        <v>#REF!</v>
      </c>
      <c r="G48" s="76" t="e">
        <f>SUM(#REF!+#REF!)</f>
        <v>#REF!</v>
      </c>
      <c r="H48" s="77" t="e">
        <f>SUM(#REF!+#REF!)</f>
        <v>#REF!</v>
      </c>
      <c r="I48" s="78" t="e">
        <f>SUM(#REF!+#REF!)</f>
        <v>#REF!</v>
      </c>
      <c r="J48" s="85">
        <f>J46+J47</f>
        <v>1500000</v>
      </c>
      <c r="K48" s="85">
        <f aca="true" t="shared" si="15" ref="K48:R48">K46+K47</f>
        <v>-2054092</v>
      </c>
      <c r="L48" s="85">
        <f t="shared" si="15"/>
        <v>-554092</v>
      </c>
      <c r="M48" s="85">
        <f t="shared" si="15"/>
        <v>1500000</v>
      </c>
      <c r="N48" s="85">
        <f t="shared" si="15"/>
        <v>0</v>
      </c>
      <c r="O48" s="85">
        <f t="shared" si="15"/>
        <v>1500000</v>
      </c>
      <c r="P48" s="85">
        <f t="shared" si="15"/>
        <v>1500000</v>
      </c>
      <c r="Q48" s="85">
        <f t="shared" si="15"/>
        <v>0</v>
      </c>
      <c r="R48" s="85">
        <f t="shared" si="15"/>
        <v>1500000</v>
      </c>
      <c r="S48" s="79">
        <f>P48/J48*100-100</f>
        <v>0</v>
      </c>
      <c r="T48" s="79">
        <f>Q48/K48*100-100</f>
        <v>-100</v>
      </c>
      <c r="U48" s="79">
        <f>R48/L48*100-100</f>
        <v>-370.71316676652975</v>
      </c>
    </row>
    <row r="49" spans="1:23" s="25" customFormat="1" ht="38.25" customHeight="1">
      <c r="A49" s="23"/>
      <c r="B49" s="144" t="s">
        <v>48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W49" s="121"/>
    </row>
    <row r="50" spans="2:22" ht="103.5" customHeight="1">
      <c r="B50" s="50" t="s">
        <v>13</v>
      </c>
      <c r="C50" s="51" t="s">
        <v>14</v>
      </c>
      <c r="D50" s="26">
        <v>-175141.4</v>
      </c>
      <c r="E50" s="26">
        <v>175141.4</v>
      </c>
      <c r="F50" s="27">
        <f>E50+D50</f>
        <v>0</v>
      </c>
      <c r="G50" s="26">
        <v>-473578.5</v>
      </c>
      <c r="H50" s="26">
        <v>473578.5</v>
      </c>
      <c r="I50" s="27">
        <f>H50+G50</f>
        <v>0</v>
      </c>
      <c r="J50" s="58">
        <v>-624136710</v>
      </c>
      <c r="K50" s="58">
        <v>624136710</v>
      </c>
      <c r="L50" s="58">
        <f>J50+K50</f>
        <v>0</v>
      </c>
      <c r="M50" s="58">
        <v>-676446436</v>
      </c>
      <c r="N50" s="58">
        <v>676446436</v>
      </c>
      <c r="O50" s="58">
        <f>M50+N50</f>
        <v>0</v>
      </c>
      <c r="P50" s="58">
        <v>-733084447</v>
      </c>
      <c r="Q50" s="58">
        <v>733084447</v>
      </c>
      <c r="R50" s="116">
        <f>P50+Q50</f>
        <v>0</v>
      </c>
      <c r="S50" s="68">
        <f>P50/J50*100-100</f>
        <v>17.45574891757289</v>
      </c>
      <c r="T50" s="3">
        <f>Q50/K50*100-100</f>
        <v>17.45574891757289</v>
      </c>
      <c r="U50" s="3"/>
      <c r="V50" s="28"/>
    </row>
    <row r="51" spans="1:22" s="52" customFormat="1" ht="33.75" customHeight="1">
      <c r="A51" s="63"/>
      <c r="B51" s="50" t="s">
        <v>32</v>
      </c>
      <c r="C51" s="51" t="s">
        <v>33</v>
      </c>
      <c r="D51" s="45"/>
      <c r="E51" s="45"/>
      <c r="F51" s="45"/>
      <c r="G51" s="45"/>
      <c r="H51" s="45"/>
      <c r="I51" s="45"/>
      <c r="J51" s="58"/>
      <c r="K51" s="58">
        <v>117069642</v>
      </c>
      <c r="L51" s="58">
        <f>J51+K51</f>
        <v>117069642</v>
      </c>
      <c r="M51" s="58"/>
      <c r="N51" s="58">
        <v>53456854</v>
      </c>
      <c r="O51" s="58">
        <f>M51+N51</f>
        <v>53456854</v>
      </c>
      <c r="P51" s="58"/>
      <c r="Q51" s="58"/>
      <c r="R51" s="116">
        <f>P51+Q51</f>
        <v>0</v>
      </c>
      <c r="S51" s="69"/>
      <c r="T51" s="46"/>
      <c r="U51" s="46"/>
      <c r="V51" s="64"/>
    </row>
    <row r="52" spans="1:22" s="52" customFormat="1" ht="26.25">
      <c r="A52" s="63"/>
      <c r="B52" s="50" t="s">
        <v>34</v>
      </c>
      <c r="C52" s="51" t="s">
        <v>35</v>
      </c>
      <c r="D52" s="45"/>
      <c r="E52" s="45"/>
      <c r="F52" s="45"/>
      <c r="G52" s="45"/>
      <c r="H52" s="45"/>
      <c r="I52" s="45"/>
      <c r="J52" s="58"/>
      <c r="K52" s="58">
        <v>-3763568</v>
      </c>
      <c r="L52" s="58">
        <f>J52+K52</f>
        <v>-3763568</v>
      </c>
      <c r="M52" s="58"/>
      <c r="N52" s="58">
        <v>-7253568</v>
      </c>
      <c r="O52" s="58">
        <f>M52+N52</f>
        <v>-7253568</v>
      </c>
      <c r="P52" s="58"/>
      <c r="Q52" s="58">
        <v>-9802676</v>
      </c>
      <c r="R52" s="58">
        <f>P52+Q52</f>
        <v>-9802676</v>
      </c>
      <c r="S52" s="69"/>
      <c r="T52" s="46"/>
      <c r="U52" s="46"/>
      <c r="V52" s="64"/>
    </row>
    <row r="53" spans="1:21" s="92" customFormat="1" ht="33" customHeight="1">
      <c r="A53" s="89"/>
      <c r="B53" s="74"/>
      <c r="C53" s="75" t="s">
        <v>67</v>
      </c>
      <c r="D53" s="90"/>
      <c r="E53" s="90"/>
      <c r="F53" s="90"/>
      <c r="G53" s="90"/>
      <c r="H53" s="90"/>
      <c r="I53" s="90"/>
      <c r="J53" s="85">
        <f>J50+J51+J52</f>
        <v>-624136710</v>
      </c>
      <c r="K53" s="85">
        <f aca="true" t="shared" si="16" ref="K53:Q53">K50+K51+K52</f>
        <v>737442784</v>
      </c>
      <c r="L53" s="85">
        <f t="shared" si="16"/>
        <v>113306074</v>
      </c>
      <c r="M53" s="85">
        <f t="shared" si="16"/>
        <v>-676446436</v>
      </c>
      <c r="N53" s="85">
        <f t="shared" si="16"/>
        <v>722649722</v>
      </c>
      <c r="O53" s="85">
        <f t="shared" si="16"/>
        <v>46203286</v>
      </c>
      <c r="P53" s="85">
        <f t="shared" si="16"/>
        <v>-733084447</v>
      </c>
      <c r="Q53" s="85">
        <f t="shared" si="16"/>
        <v>723281771</v>
      </c>
      <c r="R53" s="85">
        <f>R50+R51+R52</f>
        <v>-9802676</v>
      </c>
      <c r="S53" s="91"/>
      <c r="T53" s="91"/>
      <c r="U53" s="91"/>
    </row>
    <row r="54" spans="1:21" s="92" customFormat="1" ht="63" customHeight="1">
      <c r="A54" s="89"/>
      <c r="B54" s="145" t="s">
        <v>68</v>
      </c>
      <c r="C54" s="146"/>
      <c r="D54" s="118"/>
      <c r="E54" s="118"/>
      <c r="F54" s="118"/>
      <c r="G54" s="118"/>
      <c r="H54" s="118"/>
      <c r="I54" s="118"/>
      <c r="J54" s="85">
        <f aca="true" t="shared" si="17" ref="J54:R54">J18-J20</f>
        <v>624136710</v>
      </c>
      <c r="K54" s="85">
        <f t="shared" si="17"/>
        <v>-737442784</v>
      </c>
      <c r="L54" s="85">
        <f t="shared" si="17"/>
        <v>-113306074</v>
      </c>
      <c r="M54" s="85">
        <f t="shared" si="17"/>
        <v>676446436</v>
      </c>
      <c r="N54" s="85">
        <f t="shared" si="17"/>
        <v>-722649722</v>
      </c>
      <c r="O54" s="85">
        <f t="shared" si="17"/>
        <v>-46203286</v>
      </c>
      <c r="P54" s="85">
        <f t="shared" si="17"/>
        <v>733084447</v>
      </c>
      <c r="Q54" s="85">
        <f t="shared" si="17"/>
        <v>-723281771</v>
      </c>
      <c r="R54" s="85">
        <f t="shared" si="17"/>
        <v>9802676</v>
      </c>
      <c r="S54" s="91"/>
      <c r="T54" s="91"/>
      <c r="U54" s="91"/>
    </row>
    <row r="55" spans="2:21" ht="29.25" customHeight="1">
      <c r="B55" s="138" t="s">
        <v>49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4"/>
      <c r="T55" s="4"/>
      <c r="U55" s="4"/>
    </row>
    <row r="56" spans="2:21" ht="41.25" customHeight="1">
      <c r="B56" s="142" t="s">
        <v>16</v>
      </c>
      <c r="C56" s="142"/>
      <c r="D56" s="45"/>
      <c r="E56" s="45"/>
      <c r="F56" s="45"/>
      <c r="G56" s="45"/>
      <c r="H56" s="45"/>
      <c r="I56" s="45"/>
      <c r="J56" s="140">
        <v>53701243</v>
      </c>
      <c r="K56" s="140"/>
      <c r="L56" s="140"/>
      <c r="M56" s="140">
        <v>51682676</v>
      </c>
      <c r="N56" s="140"/>
      <c r="O56" s="140"/>
      <c r="P56" s="140">
        <v>41880000</v>
      </c>
      <c r="Q56" s="140"/>
      <c r="R56" s="140"/>
      <c r="S56" s="30"/>
      <c r="T56" s="30"/>
      <c r="U56" s="30"/>
    </row>
    <row r="57" spans="2:21" ht="46.5" customHeight="1">
      <c r="B57" s="142" t="s">
        <v>42</v>
      </c>
      <c r="C57" s="142"/>
      <c r="D57" s="45"/>
      <c r="E57" s="45"/>
      <c r="F57" s="45"/>
      <c r="G57" s="45"/>
      <c r="H57" s="45"/>
      <c r="I57" s="45"/>
      <c r="J57" s="140">
        <v>133343652</v>
      </c>
      <c r="K57" s="140"/>
      <c r="L57" s="140"/>
      <c r="M57" s="140">
        <v>181565505</v>
      </c>
      <c r="N57" s="140"/>
      <c r="O57" s="140"/>
      <c r="P57" s="140">
        <v>181565505</v>
      </c>
      <c r="Q57" s="140"/>
      <c r="R57" s="140"/>
      <c r="S57" s="30"/>
      <c r="T57" s="30"/>
      <c r="U57" s="30"/>
    </row>
    <row r="58" spans="1:18" s="32" customFormat="1" ht="31.5">
      <c r="A58" s="31"/>
      <c r="B58" s="143" t="s">
        <v>15</v>
      </c>
      <c r="C58" s="143"/>
      <c r="J58" s="135">
        <f>J57+J56</f>
        <v>187044895</v>
      </c>
      <c r="K58" s="136"/>
      <c r="L58" s="137"/>
      <c r="M58" s="135">
        <f>M57+M56</f>
        <v>233248181</v>
      </c>
      <c r="N58" s="136"/>
      <c r="O58" s="137"/>
      <c r="P58" s="135">
        <f>P57+P56</f>
        <v>223445505</v>
      </c>
      <c r="Q58" s="136"/>
      <c r="R58" s="137"/>
    </row>
  </sheetData>
  <sheetProtection/>
  <mergeCells count="36">
    <mergeCell ref="B2:R2"/>
    <mergeCell ref="B4:B5"/>
    <mergeCell ref="I4:L4"/>
    <mergeCell ref="M4:O4"/>
    <mergeCell ref="B36:B37"/>
    <mergeCell ref="B6:R6"/>
    <mergeCell ref="P4:R4"/>
    <mergeCell ref="I5:J5"/>
    <mergeCell ref="B20:C20"/>
    <mergeCell ref="B21:U21"/>
    <mergeCell ref="B19:U19"/>
    <mergeCell ref="J57:L57"/>
    <mergeCell ref="B54:C54"/>
    <mergeCell ref="S4:U4"/>
    <mergeCell ref="C4:C5"/>
    <mergeCell ref="B34:B35"/>
    <mergeCell ref="B23:B25"/>
    <mergeCell ref="B30:B32"/>
    <mergeCell ref="P57:R57"/>
    <mergeCell ref="B49:U49"/>
    <mergeCell ref="B40:B41"/>
    <mergeCell ref="B26:B27"/>
    <mergeCell ref="P56:R56"/>
    <mergeCell ref="J56:L56"/>
    <mergeCell ref="B57:C57"/>
    <mergeCell ref="M57:O57"/>
    <mergeCell ref="P58:R58"/>
    <mergeCell ref="B55:R55"/>
    <mergeCell ref="M56:O56"/>
    <mergeCell ref="B28:B29"/>
    <mergeCell ref="B56:C56"/>
    <mergeCell ref="J58:L58"/>
    <mergeCell ref="M58:O58"/>
    <mergeCell ref="B58:C58"/>
    <mergeCell ref="B38:B39"/>
    <mergeCell ref="B45:U45"/>
  </mergeCells>
  <printOptions/>
  <pageMargins left="0.1968503937007874" right="0" top="0.3937007874015748" bottom="0" header="0" footer="0"/>
  <pageSetup fitToHeight="2" horizontalDpi="600" verticalDpi="600" orientation="landscape" paperSize="9" scale="37" r:id="rId1"/>
  <rowBreaks count="1" manualBreakCount="1">
    <brk id="18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2021-08-26T06:08:18Z</cp:lastPrinted>
  <dcterms:created xsi:type="dcterms:W3CDTF">2002-07-22T10:53:13Z</dcterms:created>
  <dcterms:modified xsi:type="dcterms:W3CDTF">2021-12-16T11:25:09Z</dcterms:modified>
  <cp:category/>
  <cp:version/>
  <cp:contentType/>
  <cp:contentStatus/>
</cp:coreProperties>
</file>