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85" windowHeight="11985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'Лист1'!$A$1:$S$123</definedName>
  </definedNames>
  <calcPr fullCalcOnLoad="1"/>
</workbook>
</file>

<file path=xl/sharedStrings.xml><?xml version="1.0" encoding="utf-8"?>
<sst xmlns="http://schemas.openxmlformats.org/spreadsheetml/2006/main" count="276" uniqueCount="125">
  <si>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</si>
  <si>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</si>
  <si>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</si>
  <si>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</si>
  <si>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</si>
  <si>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</si>
  <si>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</si>
  <si>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</si>
  <si>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</si>
  <si>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Виконавчий комітет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</si>
  <si>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</si>
  <si>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</si>
  <si>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</si>
  <si>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</si>
  <si>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</si>
  <si>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</si>
  <si>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Мета, завдання, ТПКВКМБ</t>
  </si>
  <si>
    <t>Департамент фінансів, економіки та інвестицій СМР</t>
  </si>
  <si>
    <t>Додаток 3</t>
  </si>
  <si>
    <t>2020 рік (план)</t>
  </si>
  <si>
    <t>2021 рік (план)</t>
  </si>
  <si>
    <t>2022 рік (план)</t>
  </si>
  <si>
    <t>№ заходу</t>
  </si>
  <si>
    <t>Завдання 2. Термомодернізація будівель</t>
  </si>
  <si>
    <t>Завдання 3. Модернізація системи опалення</t>
  </si>
  <si>
    <t>Завдання 6. Модернізація системи опалення</t>
  </si>
  <si>
    <t>Завдання 7. Впровадження автоматизованої системи дистанційного моніторингу енергоспоживання в бюджетній сфері</t>
  </si>
  <si>
    <t>Завдання 9. Модернізація системи опалення</t>
  </si>
  <si>
    <t>Завдання 10. Термомодернізація будівель</t>
  </si>
  <si>
    <t>Завдання 12. Участь у Добровільному об'єднанні органів місцевого самоврядування - Асоціації "Енергоефективні міста України"</t>
  </si>
  <si>
    <t>Завдання 15. Проведення навчань для енергоменеджерів бюджетних закладів та установ</t>
  </si>
  <si>
    <t>Всього по головному розпоряднику "Виконавчий комітет Сумської міської ради"</t>
  </si>
  <si>
    <t>Всього по головному розпоряднику "Департамент фінансів, економіки та інвестицій Сумської міської ради"</t>
  </si>
  <si>
    <t>головні розпорядники бюджетних коштів</t>
  </si>
  <si>
    <t>ТПКВКМБ 0160</t>
  </si>
  <si>
    <t>УКБ та ДГ СМР</t>
  </si>
  <si>
    <t xml:space="preserve">Завдання 5. Термомодернізація будівель </t>
  </si>
  <si>
    <t>Завдання 4. Впровадження автоматизованої системи дистанційного моніторингу енергоспоживання в бюджетній сфері</t>
  </si>
  <si>
    <t xml:space="preserve">Завдання 11. Перевірка системи енергетичного менеджменту в бюджетній сфері </t>
  </si>
  <si>
    <t xml:space="preserve">Завдання 14. Популяризація ідей сталого енергетичного розвитку </t>
  </si>
  <si>
    <t>Всього по Програмі</t>
  </si>
  <si>
    <t>Відділ культури  СМР</t>
  </si>
  <si>
    <t>ТПКВКМБ 7680</t>
  </si>
  <si>
    <t>Всього по головному розпоряднику "Відділ культури  Сумської міської ради"</t>
  </si>
  <si>
    <t xml:space="preserve">2.1. Реконст-рукція будівлі КУ СЗОШ І-ІІІ ступенів № 22 по вул. Ковпака, 57 </t>
  </si>
  <si>
    <t>2.4.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</si>
  <si>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</si>
  <si>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</si>
  <si>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</si>
  <si>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</si>
  <si>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>5.1. 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</si>
  <si>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</si>
  <si>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</si>
  <si>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</si>
  <si>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</si>
  <si>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>13.1. Сплата щорічного внеску за членство в "Європейській Енергетичній Відзнаці"</t>
  </si>
  <si>
    <t>14.1. Проведення заходу "Дні Сталої енергії"</t>
  </si>
  <si>
    <t xml:space="preserve">15.1. Проведення навчання енергоменеджерів бюджетної сфери 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</si>
  <si>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</si>
  <si>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</si>
  <si>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</si>
  <si>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ТПКВКМБ 7700 (грант)</t>
  </si>
  <si>
    <t>9.3.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</si>
  <si>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</si>
  <si>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Управління освіти і науки Сумської міської ради</t>
  </si>
  <si>
    <t>1.1. Реалізація проєкту "Підвищення енергоефективності в дошкільних навчальних закладах міста Суми"</t>
  </si>
  <si>
    <t>1.2. Реалізація проєкту "Підвищення енергоефективності в освітніх закладах  м. Суми"</t>
  </si>
  <si>
    <t>Виконавець: Липова С.А.</t>
  </si>
  <si>
    <t>13.2. Оплата усних та письмових послуг перекладача з англійської мови</t>
  </si>
  <si>
    <t>ТПКВКМБ 7363</t>
  </si>
  <si>
    <t>3.1. 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</si>
  <si>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</si>
  <si>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</si>
  <si>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 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</si>
  <si>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</si>
  <si>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11.2. Ресертифікаційний аудит системи енергетичного менеджменту</t>
  </si>
  <si>
    <t>5.2. 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</si>
  <si>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у тому числі кошти бюджету ТГ</t>
  </si>
  <si>
    <t>у тому числі кошти  бюджету ТГ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</si>
  <si>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</si>
  <si>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</si>
  <si>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>Завдання 1. Реалізація інвестиційних проєктів</t>
  </si>
  <si>
    <t>Завдання 13. Реалізація Проєкту "Впровадження Європейської Енергетичної Відзнаки в Україні"</t>
  </si>
  <si>
    <t>Завдання 8. Реалізація інвестиційних проєктів</t>
  </si>
  <si>
    <t>7.1. Впровадження системи моніторингу споживання енергоресурсів будівель об’єктів  галузі "Охорона здоров'я"</t>
  </si>
  <si>
    <t>7.2. Обслуговування  системи моніторингу споживання енергоресурсів будівель об’єктів  галузі "Охорона здоров'я"</t>
  </si>
  <si>
    <t>Сумський міський голова</t>
  </si>
  <si>
    <t>О.М. Лисенко</t>
  </si>
  <si>
    <t>2.7.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</si>
  <si>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2.8.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</si>
  <si>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2.9.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</si>
  <si>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>2.10. Енергое-фективна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</si>
  <si>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2.11.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</si>
  <si>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2.12. Капітальний ремонт будівлі (заміна віконних блоків) Сумського дошкільного навчального закладу (ясла-садок) №35 «Дюймовочка», м.Суми , Сумської області</t>
  </si>
  <si>
    <t xml:space="preserve">2.13.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
м. Суми
</t>
  </si>
  <si>
    <t>2.14.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</si>
  <si>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2.15.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</si>
  <si>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2.16.  Капітальний ремонт покрівлі з утепленням КУ ССШ № 7 ім. М. Савченка Сумської міської ради по вул. Лесі Українки, 23 в м. Суми</t>
  </si>
  <si>
    <t xml:space="preserve">2.17. Капітальний ремонт покрівлі з утепленням Сумського дошкільного навчального закладу (ясла-садок) №2 "Ясочка" м.Суми, Сумської області </t>
  </si>
  <si>
    <r>
      <t xml:space="preserve">від </t>
    </r>
    <r>
      <rPr>
        <sz val="28"/>
        <color indexed="9"/>
        <rFont val="Times New Roman"/>
        <family val="1"/>
      </rPr>
      <t>16 грудня 2020</t>
    </r>
    <r>
      <rPr>
        <sz val="28"/>
        <rFont val="Times New Roman"/>
        <family val="1"/>
      </rPr>
      <t xml:space="preserve"> року №</t>
    </r>
    <r>
      <rPr>
        <sz val="28"/>
        <color indexed="9"/>
        <rFont val="Times New Roman"/>
        <family val="1"/>
      </rPr>
      <t xml:space="preserve"> 25</t>
    </r>
    <r>
      <rPr>
        <sz val="28"/>
        <rFont val="Times New Roman"/>
        <family val="1"/>
      </rPr>
      <t xml:space="preserve"> - МР </t>
    </r>
  </si>
  <si>
    <t>13.3.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</si>
  <si>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Завдання 16. Покриття банківських витрат на реалізацію інвестиційних проєктів</t>
  </si>
  <si>
    <t xml:space="preserve">16.1 Покриття витрат, пов’язаних з розрахунковим обслуговуван-ням банківських рахунків </t>
  </si>
  <si>
    <t>Управління охорони здоров'я СМР</t>
  </si>
  <si>
    <t>Всього по головному розпоряднику "Управління охорони здоров'я Сумської міської ради"</t>
  </si>
  <si>
    <t>у тому числі кошти бюджету ОТГ</t>
  </si>
  <si>
    <t>-</t>
  </si>
  <si>
    <t>5.4 Капітальний ремонт (утеплення) будівлі акушерського корпусу на об’єкті КНП "Клінічний пологовий будинок Пресвятої Діви Марії" СМР, що знаходиться за адресою: м.Суми, вул.Троїцька,20</t>
  </si>
  <si>
    <t>5.5.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</si>
  <si>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Завдання 17. Підготовка до участі у проєктах з енергоефектив-ності в бюджетних закладах та установах Сумської міської територіальної громади</t>
  </si>
  <si>
    <t>17.1.Підготовка до участі у проєктах з енергоефективності в бюджетних закладах та установах Сумської міської територіальної громади</t>
  </si>
  <si>
    <t xml:space="preserve">13.4.Оплата консультативних послуг  з впровадження Європейської енергетичної відзнаки </t>
  </si>
  <si>
    <t>2.3. Реконструкція будівлі комунальної установи Сумська спеціалізована школа  І—ІІІ ступенів   № 17 з впровадженням заходів комплексної термомодернізації за адресою: проспект Михайла Лушпи, 18, м. Суми, Сумської області</t>
  </si>
  <si>
    <t>5.6.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</si>
  <si>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ТПКВКМБ 7361</t>
  </si>
  <si>
    <t>10.1. Капітальний ремонт будівлі (заміна віконних блоків) в бібліотеці-філії № 7</t>
  </si>
  <si>
    <t>10.2. Капітальний ремонт будівлі (заміна віконних блоків) в бібліотеці-філії № 14</t>
  </si>
  <si>
    <t>10.3.  Капітальний ремонт будівлі (заміна віконних блоків) в бібліотеці-філії  № 15</t>
  </si>
  <si>
    <t>10.4. 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</si>
  <si>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5.3.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Сумської міської ради, що знаходиться за адресою: м.Суми, вул.Троїцька,20</t>
  </si>
  <si>
    <t>2.18. Виготовлення сертифікату енергетичної ефективності</t>
  </si>
  <si>
    <t>2.19. Капітальний ремонт покрівлі з утепленням Комунальної установи Сумський спеціальний реабілітаційний навчально-виховний комплекс "Загальноосвітня школа І ступеня ― дошкільний навчальний заклад № 34" Сумської міської ради за адресою: м. Суми, вул. Раскової, 130</t>
  </si>
  <si>
    <t>2.20. Капітальний ремонт покрівлі з утепленням будівлі комунальної установи Сумська гімназія №1 м. Суми Сумської області, за адресою: вул. Засумська,3, м.Суми Сумської області</t>
  </si>
  <si>
    <t>2.21. Капітальний ремонт будівлі (утеплення фасаду) закладу дошкільної освіти (ясла-садок) №21 «Волошка» Сумської міської ради</t>
  </si>
  <si>
    <t>2.22. Капітальний ремонт будівлі із заміною вікон Сумської початкової школи № 14 Сумської міської ради за адресою м. Суми, вулиця Леоніда Бикова, 9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</si>
</sst>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0\ _₽_-;\-* #,##0.00\ _₽_-;_-* &quot;-&quot;?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28"/>
      <color indexed="9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b/>
      <sz val="1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98">
    <xf numFmtId="0" fontId="0" fillId="0" borderId="0" xfId="0" applyFont="1" applyAlignment="1">
      <alignment/>
    </xf>
    <xf numFmtId="0" fontId="7" fillId="32" borderId="10" xfId="0" applyFont="1" applyFill="1" applyBorder="1" applyAlignment="1">
      <alignment vertical="center" wrapText="1"/>
    </xf>
    <xf numFmtId="195" fontId="7" fillId="32" borderId="10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justify" vertical="center" wrapText="1"/>
    </xf>
    <xf numFmtId="49" fontId="7" fillId="32" borderId="10" xfId="0" applyNumberFormat="1" applyFont="1" applyFill="1" applyBorder="1" applyAlignment="1">
      <alignment vertical="center" wrapText="1"/>
    </xf>
    <xf numFmtId="200" fontId="5" fillId="32" borderId="10" xfId="6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95" fontId="7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vertical="center" wrapText="1"/>
    </xf>
    <xf numFmtId="195" fontId="5" fillId="32" borderId="10" xfId="60" applyFont="1" applyFill="1" applyBorder="1" applyAlignment="1">
      <alignment horizontal="center" vertical="center"/>
    </xf>
    <xf numFmtId="195" fontId="7" fillId="32" borderId="10" xfId="60" applyFont="1" applyFill="1" applyBorder="1" applyAlignment="1">
      <alignment vertical="center" wrapText="1"/>
    </xf>
    <xf numFmtId="199" fontId="5" fillId="32" borderId="10" xfId="60" applyNumberFormat="1" applyFont="1" applyFill="1" applyBorder="1" applyAlignment="1">
      <alignment horizontal="justify" vertical="center" wrapText="1"/>
    </xf>
    <xf numFmtId="200" fontId="5" fillId="32" borderId="10" xfId="60" applyNumberFormat="1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vertical="center" wrapText="1"/>
    </xf>
    <xf numFmtId="0" fontId="10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7" fillId="32" borderId="14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4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2" fontId="10" fillId="32" borderId="0" xfId="0" applyNumberFormat="1" applyFont="1" applyFill="1" applyAlignment="1">
      <alignment/>
    </xf>
    <xf numFmtId="197" fontId="10" fillId="32" borderId="0" xfId="0" applyNumberFormat="1" applyFont="1" applyFill="1" applyAlignment="1">
      <alignment/>
    </xf>
    <xf numFmtId="196" fontId="10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vertical="center" wrapText="1"/>
    </xf>
    <xf numFmtId="0" fontId="6" fillId="32" borderId="0" xfId="0" applyFont="1" applyFill="1" applyBorder="1" applyAlignment="1">
      <alignment textRotation="180"/>
    </xf>
    <xf numFmtId="0" fontId="2" fillId="32" borderId="0" xfId="0" applyFont="1" applyFill="1" applyBorder="1" applyAlignment="1">
      <alignment/>
    </xf>
    <xf numFmtId="195" fontId="7" fillId="32" borderId="11" xfId="6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textRotation="180"/>
    </xf>
    <xf numFmtId="0" fontId="3" fillId="32" borderId="0" xfId="0" applyFont="1" applyFill="1" applyAlignment="1">
      <alignment textRotation="180"/>
    </xf>
    <xf numFmtId="0" fontId="3" fillId="32" borderId="0" xfId="0" applyFont="1" applyFill="1" applyAlignment="1">
      <alignment/>
    </xf>
    <xf numFmtId="195" fontId="7" fillId="32" borderId="15" xfId="60" applyFont="1" applyFill="1" applyBorder="1" applyAlignment="1">
      <alignment horizontal="center" vertical="center" wrapText="1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/>
    </xf>
    <xf numFmtId="200" fontId="7" fillId="32" borderId="10" xfId="60" applyNumberFormat="1" applyFont="1" applyFill="1" applyBorder="1" applyAlignment="1">
      <alignment vertical="center" wrapText="1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Border="1" applyAlignment="1">
      <alignment/>
    </xf>
    <xf numFmtId="0" fontId="3" fillId="32" borderId="0" xfId="0" applyFont="1" applyFill="1" applyBorder="1" applyAlignment="1">
      <alignment textRotation="180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195" fontId="10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199" fontId="5" fillId="32" borderId="10" xfId="6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textRotation="180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wrapText="1"/>
    </xf>
    <xf numFmtId="195" fontId="12" fillId="32" borderId="10" xfId="6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187" fontId="7" fillId="32" borderId="10" xfId="0" applyNumberFormat="1" applyFont="1" applyFill="1" applyBorder="1" applyAlignment="1">
      <alignment vertical="center" wrapText="1"/>
    </xf>
    <xf numFmtId="187" fontId="5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justify" vertical="center" wrapText="1"/>
    </xf>
    <xf numFmtId="187" fontId="7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textRotation="180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wrapText="1"/>
    </xf>
    <xf numFmtId="196" fontId="11" fillId="32" borderId="0" xfId="0" applyNumberFormat="1" applyFont="1" applyFill="1" applyBorder="1" applyAlignment="1">
      <alignment horizontal="center" vertical="center" wrapText="1"/>
    </xf>
    <xf numFmtId="196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187" fontId="7" fillId="32" borderId="0" xfId="0" applyNumberFormat="1" applyFont="1" applyFill="1" applyBorder="1" applyAlignment="1">
      <alignment vertical="center" wrapText="1"/>
    </xf>
    <xf numFmtId="187" fontId="5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center" wrapText="1"/>
    </xf>
    <xf numFmtId="187" fontId="7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justify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vertical="center" wrapText="1"/>
    </xf>
    <xf numFmtId="0" fontId="19" fillId="32" borderId="0" xfId="0" applyFont="1" applyFill="1" applyBorder="1" applyAlignment="1">
      <alignment horizontal="center" wrapText="1"/>
    </xf>
    <xf numFmtId="196" fontId="20" fillId="32" borderId="0" xfId="0" applyNumberFormat="1" applyFont="1" applyFill="1" applyBorder="1" applyAlignment="1">
      <alignment horizontal="center" vertical="center" wrapText="1"/>
    </xf>
    <xf numFmtId="196" fontId="21" fillId="32" borderId="0" xfId="0" applyNumberFormat="1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187" fontId="19" fillId="32" borderId="0" xfId="0" applyNumberFormat="1" applyFont="1" applyFill="1" applyBorder="1" applyAlignment="1">
      <alignment vertical="center" wrapText="1"/>
    </xf>
    <xf numFmtId="187" fontId="15" fillId="32" borderId="0" xfId="0" applyNumberFormat="1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justify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justify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 textRotation="180"/>
    </xf>
    <xf numFmtId="0" fontId="21" fillId="32" borderId="0" xfId="0" applyFont="1" applyFill="1" applyAlignment="1">
      <alignment horizontal="center"/>
    </xf>
    <xf numFmtId="0" fontId="21" fillId="32" borderId="0" xfId="0" applyFont="1" applyFill="1" applyAlignment="1">
      <alignment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14" fontId="4" fillId="32" borderId="0" xfId="0" applyNumberFormat="1" applyFont="1" applyFill="1" applyAlignment="1">
      <alignment horizontal="center" vertical="center"/>
    </xf>
    <xf numFmtId="14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200" fontId="7" fillId="32" borderId="10" xfId="6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vertical="center" wrapText="1"/>
    </xf>
    <xf numFmtId="195" fontId="7" fillId="32" borderId="10" xfId="60" applyFont="1" applyFill="1" applyBorder="1" applyAlignment="1">
      <alignment horizontal="center" vertical="center" wrapText="1"/>
    </xf>
    <xf numFmtId="200" fontId="7" fillId="32" borderId="10" xfId="6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textRotation="180"/>
    </xf>
    <xf numFmtId="0" fontId="2" fillId="32" borderId="0" xfId="0" applyFont="1" applyFill="1" applyAlignment="1">
      <alignment/>
    </xf>
    <xf numFmtId="195" fontId="7" fillId="32" borderId="10" xfId="6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195" fontId="7" fillId="32" borderId="10" xfId="60" applyFont="1" applyFill="1" applyBorder="1" applyAlignment="1">
      <alignment horizontal="left" vertical="top" wrapText="1"/>
    </xf>
    <xf numFmtId="195" fontId="7" fillId="32" borderId="10" xfId="60" applyFont="1" applyFill="1" applyBorder="1" applyAlignment="1">
      <alignment horizontal="left" vertical="center" wrapText="1"/>
    </xf>
    <xf numFmtId="49" fontId="7" fillId="32" borderId="10" xfId="6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/>
    </xf>
    <xf numFmtId="49" fontId="7" fillId="32" borderId="10" xfId="60" applyNumberFormat="1" applyFont="1" applyFill="1" applyBorder="1" applyAlignment="1">
      <alignment vertical="center" wrapText="1"/>
    </xf>
    <xf numFmtId="195" fontId="5" fillId="32" borderId="10" xfId="0" applyNumberFormat="1" applyFont="1" applyFill="1" applyBorder="1" applyAlignment="1">
      <alignment horizontal="center" vertical="center"/>
    </xf>
    <xf numFmtId="195" fontId="7" fillId="32" borderId="10" xfId="60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49" fontId="7" fillId="32" borderId="10" xfId="60" applyNumberFormat="1" applyFont="1" applyFill="1" applyBorder="1" applyAlignment="1">
      <alignment horizontal="center" vertical="top" wrapText="1"/>
    </xf>
    <xf numFmtId="195" fontId="7" fillId="32" borderId="10" xfId="6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32" borderId="0" xfId="0" applyFont="1" applyFill="1" applyAlignment="1">
      <alignment vertical="top" wrapText="1"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vertical="center"/>
    </xf>
    <xf numFmtId="0" fontId="26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 vertical="top" wrapText="1"/>
    </xf>
    <xf numFmtId="0" fontId="26" fillId="32" borderId="0" xfId="0" applyFont="1" applyFill="1" applyAlignment="1">
      <alignment horizontal="center" vertical="center" textRotation="180"/>
    </xf>
    <xf numFmtId="0" fontId="26" fillId="32" borderId="0" xfId="0" applyFont="1" applyFill="1" applyAlignment="1">
      <alignment horizontal="center" textRotation="180"/>
    </xf>
    <xf numFmtId="0" fontId="26" fillId="32" borderId="0" xfId="0" applyFont="1" applyFill="1" applyBorder="1" applyAlignment="1">
      <alignment horizontal="center" vertical="center" textRotation="180"/>
    </xf>
    <xf numFmtId="0" fontId="26" fillId="32" borderId="0" xfId="0" applyFont="1" applyFill="1" applyBorder="1" applyAlignment="1">
      <alignment horizontal="center" textRotation="180"/>
    </xf>
    <xf numFmtId="0" fontId="26" fillId="32" borderId="0" xfId="0" applyFont="1" applyFill="1" applyBorder="1" applyAlignment="1">
      <alignment horizontal="center" vertical="top" textRotation="180"/>
    </xf>
    <xf numFmtId="0" fontId="26" fillId="32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 textRotation="180"/>
    </xf>
    <xf numFmtId="0" fontId="15" fillId="33" borderId="0" xfId="0" applyFont="1" applyFill="1" applyAlignment="1">
      <alignment textRotation="180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 textRotation="180"/>
    </xf>
    <xf numFmtId="0" fontId="18" fillId="33" borderId="0" xfId="0" applyFont="1" applyFill="1" applyAlignment="1">
      <alignment textRotation="180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14" fontId="18" fillId="33" borderId="0" xfId="0" applyNumberFormat="1" applyFont="1" applyFill="1" applyBorder="1" applyAlignment="1">
      <alignment vertical="center"/>
    </xf>
    <xf numFmtId="14" fontId="18" fillId="33" borderId="0" xfId="0" applyNumberFormat="1" applyFont="1" applyFill="1" applyBorder="1" applyAlignment="1">
      <alignment horizontal="left"/>
    </xf>
    <xf numFmtId="49" fontId="7" fillId="32" borderId="18" xfId="60" applyNumberFormat="1" applyFont="1" applyFill="1" applyBorder="1" applyAlignment="1">
      <alignment horizontal="center" vertical="top" wrapText="1"/>
    </xf>
    <xf numFmtId="49" fontId="7" fillId="32" borderId="18" xfId="60" applyNumberFormat="1" applyFont="1" applyFill="1" applyBorder="1" applyAlignment="1">
      <alignment vertical="center" wrapText="1"/>
    </xf>
    <xf numFmtId="195" fontId="7" fillId="32" borderId="18" xfId="60" applyFont="1" applyFill="1" applyBorder="1" applyAlignment="1">
      <alignment vertical="center" wrapText="1"/>
    </xf>
    <xf numFmtId="49" fontId="7" fillId="32" borderId="11" xfId="6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195" fontId="7" fillId="33" borderId="10" xfId="60" applyNumberFormat="1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195" fontId="7" fillId="33" borderId="10" xfId="60" applyFont="1" applyFill="1" applyBorder="1" applyAlignment="1">
      <alignment vertical="center" wrapText="1"/>
    </xf>
    <xf numFmtId="195" fontId="5" fillId="33" borderId="10" xfId="6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195" fontId="7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26" fillId="33" borderId="0" xfId="0" applyFont="1" applyFill="1" applyBorder="1" applyAlignment="1">
      <alignment vertical="center" textRotation="180"/>
    </xf>
    <xf numFmtId="0" fontId="8" fillId="33" borderId="0" xfId="0" applyFont="1" applyFill="1" applyAlignment="1">
      <alignment textRotation="180"/>
    </xf>
    <xf numFmtId="0" fontId="8" fillId="33" borderId="0" xfId="0" applyFont="1" applyFill="1" applyAlignment="1">
      <alignment/>
    </xf>
    <xf numFmtId="195" fontId="5" fillId="33" borderId="10" xfId="60" applyNumberFormat="1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195" fontId="67" fillId="32" borderId="10" xfId="6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6" fillId="34" borderId="0" xfId="0" applyFont="1" applyFill="1" applyBorder="1" applyAlignment="1">
      <alignment horizontal="center" vertical="center" textRotation="180"/>
    </xf>
    <xf numFmtId="0" fontId="8" fillId="34" borderId="0" xfId="0" applyFont="1" applyFill="1" applyAlignment="1">
      <alignment textRotation="180"/>
    </xf>
    <xf numFmtId="0" fontId="8" fillId="34" borderId="0" xfId="0" applyFont="1" applyFill="1" applyAlignment="1">
      <alignment/>
    </xf>
    <xf numFmtId="195" fontId="5" fillId="33" borderId="10" xfId="6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center" vertical="center" wrapText="1"/>
    </xf>
    <xf numFmtId="195" fontId="5" fillId="0" borderId="10" xfId="60" applyFont="1" applyFill="1" applyBorder="1" applyAlignment="1">
      <alignment horizontal="center" vertical="center" wrapText="1"/>
    </xf>
    <xf numFmtId="195" fontId="7" fillId="0" borderId="10" xfId="60" applyFont="1" applyFill="1" applyBorder="1" applyAlignment="1">
      <alignment vertical="center" wrapText="1"/>
    </xf>
    <xf numFmtId="195" fontId="5" fillId="0" borderId="10" xfId="6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195" fontId="7" fillId="32" borderId="10" xfId="60" applyNumberFormat="1" applyFont="1" applyFill="1" applyBorder="1" applyAlignment="1">
      <alignment horizontal="center" vertical="center" wrapText="1"/>
    </xf>
    <xf numFmtId="200" fontId="5" fillId="0" borderId="10" xfId="60" applyNumberFormat="1" applyFont="1" applyFill="1" applyBorder="1" applyAlignment="1">
      <alignment horizontal="justify" vertical="center" wrapText="1"/>
    </xf>
    <xf numFmtId="195" fontId="29" fillId="32" borderId="10" xfId="60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left" vertical="center" wrapText="1"/>
    </xf>
    <xf numFmtId="49" fontId="7" fillId="0" borderId="10" xfId="60" applyNumberFormat="1" applyFont="1" applyFill="1" applyBorder="1" applyAlignment="1">
      <alignment horizontal="center" vertical="top" wrapText="1"/>
    </xf>
    <xf numFmtId="49" fontId="7" fillId="0" borderId="10" xfId="60" applyNumberFormat="1" applyFont="1" applyFill="1" applyBorder="1" applyAlignment="1">
      <alignment horizontal="center" vertical="center" wrapText="1"/>
    </xf>
    <xf numFmtId="195" fontId="5" fillId="0" borderId="10" xfId="60" applyFont="1" applyFill="1" applyBorder="1" applyAlignment="1">
      <alignment horizontal="center" vertical="center"/>
    </xf>
    <xf numFmtId="195" fontId="67" fillId="0" borderId="10" xfId="60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justify" vertical="center" wrapText="1"/>
    </xf>
    <xf numFmtId="0" fontId="26" fillId="0" borderId="0" xfId="0" applyFont="1" applyFill="1" applyAlignment="1">
      <alignment horizontal="center" vertical="center" textRotation="180"/>
    </xf>
    <xf numFmtId="0" fontId="8" fillId="0" borderId="0" xfId="0" applyFont="1" applyFill="1" applyAlignment="1">
      <alignment textRotation="180"/>
    </xf>
    <xf numFmtId="0" fontId="8" fillId="0" borderId="0" xfId="0" applyFont="1" applyFill="1" applyAlignment="1">
      <alignment/>
    </xf>
    <xf numFmtId="49" fontId="7" fillId="0" borderId="18" xfId="60" applyNumberFormat="1" applyFont="1" applyFill="1" applyBorder="1" applyAlignment="1">
      <alignment horizontal="center" vertical="top" wrapText="1"/>
    </xf>
    <xf numFmtId="49" fontId="7" fillId="33" borderId="18" xfId="60" applyNumberFormat="1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right"/>
    </xf>
    <xf numFmtId="2" fontId="6" fillId="32" borderId="10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196" fontId="6" fillId="32" borderId="10" xfId="0" applyNumberFormat="1" applyFont="1" applyFill="1" applyBorder="1" applyAlignment="1">
      <alignment horizontal="center" vertical="center" wrapText="1"/>
    </xf>
    <xf numFmtId="196" fontId="12" fillId="32" borderId="10" xfId="0" applyNumberFormat="1" applyFont="1" applyFill="1" applyBorder="1" applyAlignment="1">
      <alignment horizontal="center" vertical="center" wrapText="1"/>
    </xf>
    <xf numFmtId="187" fontId="7" fillId="32" borderId="10" xfId="60" applyNumberFormat="1" applyFont="1" applyFill="1" applyBorder="1" applyAlignment="1">
      <alignment vertical="center" wrapText="1"/>
    </xf>
    <xf numFmtId="187" fontId="28" fillId="0" borderId="10" xfId="0" applyNumberFormat="1" applyFont="1" applyFill="1" applyBorder="1" applyAlignment="1">
      <alignment horizontal="center" vertical="center" wrapText="1"/>
    </xf>
    <xf numFmtId="187" fontId="7" fillId="32" borderId="10" xfId="60" applyNumberFormat="1" applyFont="1" applyFill="1" applyBorder="1" applyAlignment="1">
      <alignment vertical="center" wrapText="1"/>
    </xf>
    <xf numFmtId="187" fontId="7" fillId="32" borderId="11" xfId="60" applyNumberFormat="1" applyFont="1" applyFill="1" applyBorder="1" applyAlignment="1">
      <alignment vertical="center" wrapText="1"/>
    </xf>
    <xf numFmtId="187" fontId="12" fillId="32" borderId="10" xfId="60" applyNumberFormat="1" applyFont="1" applyFill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7" fillId="33" borderId="14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95" fontId="7" fillId="33" borderId="10" xfId="6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textRotation="180"/>
    </xf>
    <xf numFmtId="0" fontId="2" fillId="33" borderId="0" xfId="0" applyFont="1" applyFill="1" applyAlignment="1">
      <alignment horizontal="center" textRotation="180"/>
    </xf>
    <xf numFmtId="0" fontId="2" fillId="33" borderId="0" xfId="0" applyFont="1" applyFill="1" applyAlignment="1">
      <alignment horizontal="center"/>
    </xf>
    <xf numFmtId="49" fontId="7" fillId="33" borderId="18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6" fillId="13" borderId="0" xfId="0" applyFont="1" applyFill="1" applyAlignment="1">
      <alignment horizontal="center" vertical="center" textRotation="180"/>
    </xf>
    <xf numFmtId="0" fontId="2" fillId="13" borderId="0" xfId="0" applyFont="1" applyFill="1" applyBorder="1" applyAlignment="1">
      <alignment textRotation="180"/>
    </xf>
    <xf numFmtId="0" fontId="2" fillId="13" borderId="0" xfId="0" applyFont="1" applyFill="1" applyBorder="1" applyAlignment="1">
      <alignment/>
    </xf>
    <xf numFmtId="0" fontId="2" fillId="13" borderId="0" xfId="0" applyFont="1" applyFill="1" applyAlignment="1">
      <alignment textRotation="180"/>
    </xf>
    <xf numFmtId="0" fontId="2" fillId="13" borderId="0" xfId="0" applyFont="1" applyFill="1" applyAlignment="1">
      <alignment/>
    </xf>
    <xf numFmtId="0" fontId="26" fillId="13" borderId="0" xfId="0" applyFont="1" applyFill="1" applyBorder="1" applyAlignment="1">
      <alignment vertical="center" textRotation="180"/>
    </xf>
    <xf numFmtId="0" fontId="8" fillId="13" borderId="0" xfId="0" applyFont="1" applyFill="1" applyAlignment="1">
      <alignment textRotation="180"/>
    </xf>
    <xf numFmtId="0" fontId="8" fillId="13" borderId="0" xfId="0" applyFont="1" applyFill="1" applyAlignment="1">
      <alignment/>
    </xf>
    <xf numFmtId="0" fontId="26" fillId="13" borderId="0" xfId="0" applyFont="1" applyFill="1" applyBorder="1" applyAlignment="1">
      <alignment horizontal="center" vertical="center" textRotation="180"/>
    </xf>
    <xf numFmtId="0" fontId="2" fillId="13" borderId="0" xfId="0" applyFont="1" applyFill="1" applyAlignment="1">
      <alignment horizontal="center" textRotation="180"/>
    </xf>
    <xf numFmtId="0" fontId="2" fillId="13" borderId="0" xfId="0" applyFont="1" applyFill="1" applyAlignment="1">
      <alignment horizontal="center"/>
    </xf>
    <xf numFmtId="0" fontId="12" fillId="0" borderId="14" xfId="0" applyFont="1" applyFill="1" applyBorder="1" applyAlignment="1">
      <alignment vertical="center" textRotation="90" wrapText="1"/>
    </xf>
    <xf numFmtId="0" fontId="12" fillId="0" borderId="18" xfId="0" applyFont="1" applyFill="1" applyBorder="1" applyAlignment="1">
      <alignment horizontal="center" textRotation="90" wrapText="1"/>
    </xf>
    <xf numFmtId="203" fontId="12" fillId="0" borderId="18" xfId="0" applyNumberFormat="1" applyFont="1" applyFill="1" applyBorder="1" applyAlignment="1">
      <alignment horizontal="center" vertical="center" textRotation="90" wrapText="1"/>
    </xf>
    <xf numFmtId="200" fontId="5" fillId="0" borderId="10" xfId="60" applyNumberFormat="1" applyFont="1" applyFill="1" applyBorder="1" applyAlignment="1">
      <alignment horizontal="center" vertical="center" wrapText="1"/>
    </xf>
    <xf numFmtId="200" fontId="5" fillId="0" borderId="10" xfId="60" applyNumberFormat="1" applyFont="1" applyFill="1" applyBorder="1" applyAlignment="1">
      <alignment vertical="center" wrapText="1"/>
    </xf>
    <xf numFmtId="195" fontId="7" fillId="0" borderId="19" xfId="60" applyFont="1" applyFill="1" applyBorder="1" applyAlignment="1">
      <alignment horizontal="center" vertical="center" wrapText="1"/>
    </xf>
    <xf numFmtId="195" fontId="7" fillId="0" borderId="10" xfId="6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95" fontId="7" fillId="0" borderId="11" xfId="60" applyFont="1" applyFill="1" applyBorder="1" applyAlignment="1">
      <alignment horizontal="center" vertical="center" wrapText="1"/>
    </xf>
    <xf numFmtId="195" fontId="5" fillId="0" borderId="11" xfId="60" applyFont="1" applyFill="1" applyBorder="1" applyAlignment="1">
      <alignment horizontal="center" vertical="center" wrapText="1"/>
    </xf>
    <xf numFmtId="195" fontId="5" fillId="0" borderId="11" xfId="60" applyFont="1" applyFill="1" applyBorder="1" applyAlignment="1">
      <alignment horizontal="justify" vertical="center" wrapText="1"/>
    </xf>
    <xf numFmtId="195" fontId="5" fillId="0" borderId="11" xfId="6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195" fontId="7" fillId="0" borderId="10" xfId="60" applyNumberFormat="1" applyFont="1" applyFill="1" applyBorder="1" applyAlignment="1">
      <alignment horizontal="center" vertical="center" wrapText="1"/>
    </xf>
    <xf numFmtId="195" fontId="5" fillId="0" borderId="10" xfId="6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195" fontId="5" fillId="0" borderId="10" xfId="6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195" fontId="31" fillId="0" borderId="10" xfId="60" applyFont="1" applyFill="1" applyBorder="1" applyAlignment="1">
      <alignment horizontal="justify" vertical="center" wrapText="1"/>
    </xf>
    <xf numFmtId="195" fontId="7" fillId="0" borderId="10" xfId="60" applyFont="1" applyFill="1" applyBorder="1" applyAlignment="1">
      <alignment horizontal="center" vertical="top" wrapText="1"/>
    </xf>
    <xf numFmtId="195" fontId="29" fillId="0" borderId="10" xfId="6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49" fontId="29" fillId="0" borderId="18" xfId="60" applyNumberFormat="1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vertical="center" wrapText="1"/>
    </xf>
    <xf numFmtId="195" fontId="29" fillId="0" borderId="10" xfId="60" applyNumberFormat="1" applyFont="1" applyFill="1" applyBorder="1" applyAlignment="1">
      <alignment horizontal="center" vertical="center" wrapText="1"/>
    </xf>
    <xf numFmtId="195" fontId="31" fillId="0" borderId="10" xfId="60" applyFont="1" applyFill="1" applyBorder="1" applyAlignment="1">
      <alignment horizontal="center" vertical="center" wrapText="1"/>
    </xf>
    <xf numFmtId="195" fontId="31" fillId="0" borderId="10" xfId="6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justify" vertical="center" wrapText="1"/>
    </xf>
    <xf numFmtId="195" fontId="29" fillId="0" borderId="10" xfId="6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27" fillId="0" borderId="0" xfId="0" applyFont="1" applyFill="1" applyBorder="1" applyAlignment="1">
      <alignment vertical="center" textRotation="180"/>
    </xf>
    <xf numFmtId="0" fontId="32" fillId="0" borderId="0" xfId="0" applyFont="1" applyFill="1" applyAlignment="1">
      <alignment textRotation="180"/>
    </xf>
    <xf numFmtId="0" fontId="32" fillId="0" borderId="0" xfId="0" applyFont="1" applyFill="1" applyAlignment="1">
      <alignment/>
    </xf>
    <xf numFmtId="0" fontId="29" fillId="32" borderId="14" xfId="0" applyFont="1" applyFill="1" applyBorder="1" applyAlignment="1">
      <alignment vertical="center" wrapText="1"/>
    </xf>
    <xf numFmtId="49" fontId="29" fillId="32" borderId="10" xfId="0" applyNumberFormat="1" applyFont="1" applyFill="1" applyBorder="1" applyAlignment="1">
      <alignment horizontal="center" vertical="center" wrapText="1"/>
    </xf>
    <xf numFmtId="195" fontId="29" fillId="32" borderId="10" xfId="60" applyFont="1" applyFill="1" applyBorder="1" applyAlignment="1">
      <alignment horizontal="center" vertical="center" wrapText="1"/>
    </xf>
    <xf numFmtId="195" fontId="31" fillId="32" borderId="10" xfId="60" applyFont="1" applyFill="1" applyBorder="1" applyAlignment="1">
      <alignment horizontal="center" vertical="center" wrapText="1"/>
    </xf>
    <xf numFmtId="195" fontId="29" fillId="32" borderId="10" xfId="60" applyFont="1" applyFill="1" applyBorder="1" applyAlignment="1">
      <alignment horizontal="justify" vertical="center" wrapText="1"/>
    </xf>
    <xf numFmtId="0" fontId="31" fillId="32" borderId="10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justify" vertical="center" wrapText="1"/>
    </xf>
    <xf numFmtId="0" fontId="27" fillId="32" borderId="0" xfId="0" applyFont="1" applyFill="1" applyBorder="1" applyAlignment="1">
      <alignment horizontal="center" vertical="center" textRotation="180"/>
    </xf>
    <xf numFmtId="0" fontId="33" fillId="32" borderId="0" xfId="0" applyFont="1" applyFill="1" applyAlignment="1">
      <alignment textRotation="180"/>
    </xf>
    <xf numFmtId="0" fontId="33" fillId="32" borderId="0" xfId="0" applyFont="1" applyFill="1" applyAlignment="1">
      <alignment/>
    </xf>
    <xf numFmtId="14" fontId="6" fillId="32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15" fillId="33" borderId="0" xfId="0" applyFont="1" applyFill="1" applyAlignment="1">
      <alignment horizontal="right"/>
    </xf>
    <xf numFmtId="0" fontId="12" fillId="32" borderId="22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23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left" vertical="center"/>
    </xf>
    <xf numFmtId="0" fontId="12" fillId="32" borderId="23" xfId="0" applyFont="1" applyFill="1" applyBorder="1" applyAlignment="1">
      <alignment horizontal="left" vertical="center"/>
    </xf>
    <xf numFmtId="0" fontId="12" fillId="32" borderId="22" xfId="0" applyFont="1" applyFill="1" applyBorder="1" applyAlignment="1">
      <alignment vertical="center" wrapText="1"/>
    </xf>
    <xf numFmtId="0" fontId="12" fillId="32" borderId="17" xfId="0" applyFont="1" applyFill="1" applyBorder="1" applyAlignment="1">
      <alignment vertical="center" wrapText="1"/>
    </xf>
    <xf numFmtId="0" fontId="12" fillId="32" borderId="23" xfId="0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2" fillId="32" borderId="24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horizontal="justify" vertical="center" wrapText="1"/>
    </xf>
    <xf numFmtId="0" fontId="12" fillId="32" borderId="17" xfId="0" applyFont="1" applyFill="1" applyBorder="1" applyAlignment="1">
      <alignment horizontal="justify" vertical="center" wrapText="1"/>
    </xf>
    <xf numFmtId="0" fontId="12" fillId="32" borderId="23" xfId="0" applyFont="1" applyFill="1" applyBorder="1" applyAlignment="1">
      <alignment horizontal="justify" vertical="center" wrapText="1"/>
    </xf>
    <xf numFmtId="0" fontId="18" fillId="33" borderId="0" xfId="0" applyFont="1" applyFill="1" applyAlignment="1">
      <alignment horizontal="left" wrapText="1"/>
    </xf>
    <xf numFmtId="0" fontId="12" fillId="32" borderId="14" xfId="0" applyFont="1" applyFill="1" applyBorder="1" applyAlignment="1">
      <alignment horizontal="justify" vertical="center" wrapText="1"/>
    </xf>
    <xf numFmtId="0" fontId="12" fillId="32" borderId="18" xfId="0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12" fillId="32" borderId="19" xfId="0" applyFont="1" applyFill="1" applyBorder="1" applyAlignment="1">
      <alignment horizontal="justify" vertical="center" wrapText="1"/>
    </xf>
    <xf numFmtId="0" fontId="17" fillId="32" borderId="17" xfId="0" applyFont="1" applyFill="1" applyBorder="1" applyAlignment="1">
      <alignment vertical="center" wrapText="1"/>
    </xf>
    <xf numFmtId="0" fontId="17" fillId="32" borderId="23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left" vertical="center" wrapText="1"/>
    </xf>
    <xf numFmtId="195" fontId="5" fillId="33" borderId="10" xfId="6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justify" vertical="top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26" xfId="0" applyNumberFormat="1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justify" vertical="center" wrapText="1"/>
    </xf>
    <xf numFmtId="0" fontId="12" fillId="32" borderId="28" xfId="0" applyFont="1" applyFill="1" applyBorder="1" applyAlignment="1">
      <alignment horizontal="justify" vertical="center" wrapText="1"/>
    </xf>
    <xf numFmtId="0" fontId="6" fillId="32" borderId="28" xfId="0" applyFont="1" applyFill="1" applyBorder="1" applyAlignment="1">
      <alignment/>
    </xf>
    <xf numFmtId="0" fontId="6" fillId="32" borderId="29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32" borderId="24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27" fillId="32" borderId="0" xfId="0" applyFont="1" applyFill="1" applyAlignment="1">
      <alignment horizontal="justify" vertical="justify" wrapText="1"/>
    </xf>
    <xf numFmtId="0" fontId="27" fillId="32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6" fillId="32" borderId="22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/>
    </xf>
    <xf numFmtId="0" fontId="6" fillId="32" borderId="23" xfId="0" applyFont="1" applyFill="1" applyBorder="1" applyAlignment="1">
      <alignment horizontal="left"/>
    </xf>
    <xf numFmtId="0" fontId="7" fillId="32" borderId="3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center" wrapText="1"/>
    </xf>
    <xf numFmtId="0" fontId="5" fillId="32" borderId="26" xfId="0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horizontal="center" vertical="center" wrapText="1"/>
    </xf>
    <xf numFmtId="0" fontId="29" fillId="32" borderId="15" xfId="0" applyFont="1" applyFill="1" applyBorder="1" applyAlignment="1">
      <alignment horizontal="center" vertical="center" wrapText="1"/>
    </xf>
    <xf numFmtId="0" fontId="31" fillId="32" borderId="26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justify" vertical="center"/>
    </xf>
    <xf numFmtId="0" fontId="5" fillId="32" borderId="18" xfId="0" applyFont="1" applyFill="1" applyBorder="1" applyAlignment="1">
      <alignment horizontal="justify" vertical="center"/>
    </xf>
    <xf numFmtId="0" fontId="5" fillId="32" borderId="24" xfId="0" applyFont="1" applyFill="1" applyBorder="1" applyAlignment="1">
      <alignment horizontal="justify" vertical="center" wrapText="1"/>
    </xf>
    <xf numFmtId="0" fontId="5" fillId="32" borderId="18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view="pageBreakPreview" zoomScale="40" zoomScaleNormal="40" zoomScaleSheetLayoutView="40" zoomScalePageLayoutView="0" workbookViewId="0" topLeftCell="A7">
      <pane xSplit="2" ySplit="9" topLeftCell="C109" activePane="bottomRight" state="frozen"/>
      <selection pane="topLeft" activeCell="A7" sqref="A7"/>
      <selection pane="topRight" activeCell="C7" sqref="C7"/>
      <selection pane="bottomLeft" activeCell="A16" sqref="A16"/>
      <selection pane="bottomRight" activeCell="I116" sqref="I116"/>
    </sheetView>
  </sheetViews>
  <sheetFormatPr defaultColWidth="9.140625" defaultRowHeight="15"/>
  <cols>
    <col min="1" max="1" width="20.57421875" style="29" customWidth="1"/>
    <col min="2" max="2" width="51.8515625" style="30" customWidth="1"/>
    <col min="3" max="3" width="13.421875" style="29" customWidth="1"/>
    <col min="4" max="4" width="29.421875" style="29" customWidth="1"/>
    <col min="5" max="5" width="27.00390625" style="29" customWidth="1"/>
    <col min="6" max="6" width="28.421875" style="29" customWidth="1"/>
    <col min="7" max="7" width="20.7109375" style="29" customWidth="1"/>
    <col min="8" max="8" width="28.7109375" style="29" customWidth="1"/>
    <col min="9" max="9" width="30.421875" style="31" customWidth="1"/>
    <col min="10" max="10" width="26.140625" style="29" customWidth="1"/>
    <col min="11" max="11" width="28.00390625" style="29" customWidth="1"/>
    <col min="12" max="12" width="14.8515625" style="29" customWidth="1"/>
    <col min="13" max="13" width="28.28125" style="29" customWidth="1"/>
    <col min="14" max="14" width="29.28125" style="29" customWidth="1"/>
    <col min="15" max="15" width="28.8515625" style="29" customWidth="1"/>
    <col min="16" max="16" width="28.7109375" style="29" customWidth="1"/>
    <col min="17" max="17" width="14.421875" style="29" customWidth="1"/>
    <col min="18" max="18" width="29.57421875" style="29" customWidth="1"/>
    <col min="19" max="19" width="22.57421875" style="30" customWidth="1"/>
    <col min="20" max="20" width="14.57421875" style="143" customWidth="1"/>
    <col min="21" max="21" width="9.421875" style="32" customWidth="1"/>
    <col min="22" max="16384" width="9.140625" style="29" customWidth="1"/>
  </cols>
  <sheetData>
    <row r="1" spans="16:19" ht="36" customHeight="1">
      <c r="P1" s="141"/>
      <c r="Q1" s="142" t="s">
        <v>18</v>
      </c>
      <c r="R1" s="142"/>
      <c r="S1" s="142"/>
    </row>
    <row r="2" spans="4:19" ht="285.75" customHeight="1">
      <c r="D2" s="33"/>
      <c r="E2" s="33"/>
      <c r="F2" s="40"/>
      <c r="G2" s="33"/>
      <c r="H2" s="34"/>
      <c r="J2" s="33"/>
      <c r="K2" s="34"/>
      <c r="L2" s="34"/>
      <c r="M2" s="33"/>
      <c r="O2" s="140"/>
      <c r="P2" s="370" t="s">
        <v>79</v>
      </c>
      <c r="Q2" s="370"/>
      <c r="R2" s="370"/>
      <c r="S2" s="370"/>
    </row>
    <row r="3" spans="4:20" ht="39" customHeight="1">
      <c r="D3" s="33"/>
      <c r="E3" s="33"/>
      <c r="F3" s="33"/>
      <c r="G3" s="33"/>
      <c r="H3" s="34"/>
      <c r="J3" s="33"/>
      <c r="K3" s="34"/>
      <c r="L3" s="34"/>
      <c r="M3" s="33"/>
      <c r="O3" s="140"/>
      <c r="P3" s="371" t="s">
        <v>99</v>
      </c>
      <c r="Q3" s="371"/>
      <c r="R3" s="371"/>
      <c r="S3" s="371"/>
      <c r="T3" s="144"/>
    </row>
    <row r="4" spans="4:20" ht="38.25" customHeight="1">
      <c r="D4" s="33"/>
      <c r="E4" s="33"/>
      <c r="F4" s="33"/>
      <c r="G4" s="33"/>
      <c r="H4" s="34"/>
      <c r="J4" s="33"/>
      <c r="K4" s="34"/>
      <c r="L4" s="34"/>
      <c r="M4" s="33"/>
      <c r="O4" s="386"/>
      <c r="P4" s="387"/>
      <c r="Q4" s="387"/>
      <c r="R4" s="387"/>
      <c r="S4" s="387"/>
      <c r="T4" s="387"/>
    </row>
    <row r="5" spans="4:20" ht="20.25" customHeight="1">
      <c r="D5" s="33"/>
      <c r="E5" s="33"/>
      <c r="F5" s="33"/>
      <c r="G5" s="33"/>
      <c r="H5" s="34"/>
      <c r="J5" s="33"/>
      <c r="K5" s="34"/>
      <c r="L5" s="35"/>
      <c r="M5" s="33"/>
      <c r="O5" s="36"/>
      <c r="P5" s="345"/>
      <c r="Q5" s="345"/>
      <c r="R5" s="345"/>
      <c r="S5" s="345"/>
      <c r="T5" s="345"/>
    </row>
    <row r="6" spans="1:20" ht="63" customHeight="1">
      <c r="A6" s="37"/>
      <c r="B6" s="38"/>
      <c r="C6" s="37"/>
      <c r="D6" s="388" t="s">
        <v>80</v>
      </c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7"/>
      <c r="R6" s="37"/>
      <c r="S6" s="38"/>
      <c r="T6" s="145"/>
    </row>
    <row r="7" spans="1:20" ht="33" customHeight="1" thickBot="1">
      <c r="A7" s="37"/>
      <c r="B7" s="38"/>
      <c r="C7" s="37"/>
      <c r="D7" s="37"/>
      <c r="E7" s="37"/>
      <c r="F7" s="39"/>
      <c r="G7" s="39"/>
      <c r="H7" s="40"/>
      <c r="I7" s="41"/>
      <c r="J7" s="37"/>
      <c r="K7" s="37"/>
      <c r="L7" s="37"/>
      <c r="M7" s="37"/>
      <c r="N7" s="37"/>
      <c r="O7" s="37"/>
      <c r="P7" s="37"/>
      <c r="Q7" s="37"/>
      <c r="R7" s="37"/>
      <c r="S7" s="42" t="s">
        <v>5</v>
      </c>
      <c r="T7" s="145"/>
    </row>
    <row r="8" spans="1:20" ht="45.75" customHeight="1">
      <c r="A8" s="336" t="s">
        <v>16</v>
      </c>
      <c r="B8" s="336" t="s">
        <v>22</v>
      </c>
      <c r="C8" s="43"/>
      <c r="D8" s="376" t="s">
        <v>0</v>
      </c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7"/>
      <c r="S8" s="384" t="s">
        <v>6</v>
      </c>
      <c r="T8" s="145"/>
    </row>
    <row r="9" spans="1:20" ht="26.25">
      <c r="A9" s="337"/>
      <c r="B9" s="337"/>
      <c r="C9" s="44"/>
      <c r="D9" s="342" t="s">
        <v>19</v>
      </c>
      <c r="E9" s="342"/>
      <c r="F9" s="342"/>
      <c r="G9" s="342"/>
      <c r="H9" s="348"/>
      <c r="I9" s="341" t="s">
        <v>20</v>
      </c>
      <c r="J9" s="342"/>
      <c r="K9" s="342"/>
      <c r="L9" s="343"/>
      <c r="M9" s="344"/>
      <c r="N9" s="350" t="s">
        <v>21</v>
      </c>
      <c r="O9" s="350"/>
      <c r="P9" s="350"/>
      <c r="Q9" s="350"/>
      <c r="R9" s="350"/>
      <c r="S9" s="385"/>
      <c r="T9" s="145"/>
    </row>
    <row r="10" spans="1:20" ht="48.75" customHeight="1">
      <c r="A10" s="337"/>
      <c r="B10" s="337"/>
      <c r="C10" s="346" t="s">
        <v>40</v>
      </c>
      <c r="D10" s="338" t="s">
        <v>1</v>
      </c>
      <c r="E10" s="375" t="s">
        <v>105</v>
      </c>
      <c r="F10" s="375"/>
      <c r="G10" s="394" t="s">
        <v>10</v>
      </c>
      <c r="H10" s="395"/>
      <c r="I10" s="338" t="s">
        <v>1</v>
      </c>
      <c r="J10" s="349" t="s">
        <v>78</v>
      </c>
      <c r="K10" s="349"/>
      <c r="L10" s="378" t="s">
        <v>12</v>
      </c>
      <c r="M10" s="379"/>
      <c r="N10" s="338" t="s">
        <v>1</v>
      </c>
      <c r="O10" s="375" t="s">
        <v>77</v>
      </c>
      <c r="P10" s="375"/>
      <c r="Q10" s="396" t="s">
        <v>10</v>
      </c>
      <c r="R10" s="397"/>
      <c r="S10" s="385"/>
      <c r="T10" s="145"/>
    </row>
    <row r="11" spans="1:21" s="30" customFormat="1" ht="75" customHeight="1">
      <c r="A11" s="337"/>
      <c r="B11" s="337"/>
      <c r="C11" s="347"/>
      <c r="D11" s="338"/>
      <c r="E11" s="10" t="s">
        <v>2</v>
      </c>
      <c r="F11" s="10" t="s">
        <v>3</v>
      </c>
      <c r="G11" s="10" t="s">
        <v>2</v>
      </c>
      <c r="H11" s="10" t="s">
        <v>3</v>
      </c>
      <c r="I11" s="338"/>
      <c r="J11" s="10" t="s">
        <v>2</v>
      </c>
      <c r="K11" s="10" t="s">
        <v>3</v>
      </c>
      <c r="L11" s="10" t="s">
        <v>2</v>
      </c>
      <c r="M11" s="10" t="s">
        <v>3</v>
      </c>
      <c r="N11" s="338"/>
      <c r="O11" s="10" t="s">
        <v>2</v>
      </c>
      <c r="P11" s="10" t="s">
        <v>3</v>
      </c>
      <c r="Q11" s="10" t="s">
        <v>2</v>
      </c>
      <c r="R11" s="10" t="s">
        <v>3</v>
      </c>
      <c r="S11" s="385"/>
      <c r="T11" s="145"/>
      <c r="U11" s="45"/>
    </row>
    <row r="12" spans="1:20" ht="22.5">
      <c r="A12" s="116">
        <v>1</v>
      </c>
      <c r="B12" s="46">
        <v>2</v>
      </c>
      <c r="C12" s="46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47">
        <v>19</v>
      </c>
      <c r="T12" s="145"/>
    </row>
    <row r="13" spans="1:21" s="244" customFormat="1" ht="144.75" customHeight="1">
      <c r="A13" s="251" t="s">
        <v>4</v>
      </c>
      <c r="B13" s="252"/>
      <c r="C13" s="253">
        <f>D13+I13+N13</f>
        <v>473188.8311</v>
      </c>
      <c r="D13" s="254">
        <f>E13+F13+G13+H13</f>
        <v>109671.66309999998</v>
      </c>
      <c r="E13" s="254">
        <f>E16+E17+E18+E50+E51+E66+E80+E83+E85+E91+E93+E19+E69+E86+E53</f>
        <v>2567.83</v>
      </c>
      <c r="F13" s="254">
        <f>F16+F17+F21+F24+F25+F44+F45+F50+F53+F54+F61+F66+F71+F78+F57+F68+F73+F32+F33+F34+F35</f>
        <v>25190.0161</v>
      </c>
      <c r="G13" s="254"/>
      <c r="H13" s="254">
        <f>H16+H17+H66+H67+H33+H34</f>
        <v>81913.81699999998</v>
      </c>
      <c r="I13" s="255">
        <f>J13+K13+L13+M13</f>
        <v>186125.211</v>
      </c>
      <c r="J13" s="254">
        <f>J16+J63+J64+J80+J83+J85+J91+J93+J50+J51+J17+J18+J19+J81+J86+J38+J55+J95+J97+J89</f>
        <v>2174.63655</v>
      </c>
      <c r="K13" s="254">
        <f>K16+K21+K22+K24+K26+K50+K54+K55+K63+K75+K76+K77+K17+K35+K36+K78+K37+K61+K66+K87+K39+K41+K59</f>
        <v>41659.54145</v>
      </c>
      <c r="L13" s="254"/>
      <c r="M13" s="254">
        <f>M16+M17+M66+M88+M58+M39+M40+M23+M42+M59</f>
        <v>142291.033</v>
      </c>
      <c r="N13" s="254">
        <f>O13+P13+Q13+R13</f>
        <v>177391.957</v>
      </c>
      <c r="O13" s="254">
        <f>O16+O51+O63+O64+O80+O83+O85+O91+O93+O54+O55+O86+O38+O56</f>
        <v>1644.133</v>
      </c>
      <c r="P13" s="254">
        <f>P16+P22+P24+P27+P28+P29+P30+P31+P46+P47+P48+P55+P63+P72+P78+P26+P54+P75+P76+P77+P56</f>
        <v>83121.304</v>
      </c>
      <c r="Q13" s="254"/>
      <c r="R13" s="254">
        <f>R16</f>
        <v>92626.52</v>
      </c>
      <c r="S13" s="256" t="s">
        <v>33</v>
      </c>
      <c r="T13" s="240"/>
      <c r="U13" s="243"/>
    </row>
    <row r="14" spans="1:20" ht="53.25" customHeight="1">
      <c r="A14" s="380" t="s">
        <v>11</v>
      </c>
      <c r="B14" s="381"/>
      <c r="C14" s="381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3"/>
      <c r="T14" s="145"/>
    </row>
    <row r="15" spans="1:20" ht="30" customHeight="1">
      <c r="A15" s="354" t="s">
        <v>81</v>
      </c>
      <c r="B15" s="355"/>
      <c r="C15" s="355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7"/>
      <c r="T15" s="145"/>
    </row>
    <row r="16" spans="1:22" s="22" customFormat="1" ht="222.75" customHeight="1">
      <c r="A16" s="193" t="s">
        <v>13</v>
      </c>
      <c r="B16" s="202" t="s">
        <v>65</v>
      </c>
      <c r="C16" s="194"/>
      <c r="D16" s="196">
        <f>E16+F16+G16+H16</f>
        <v>44562.21</v>
      </c>
      <c r="E16" s="197"/>
      <c r="F16" s="199">
        <v>500</v>
      </c>
      <c r="G16" s="199"/>
      <c r="H16" s="199">
        <v>44062.21</v>
      </c>
      <c r="I16" s="257">
        <f>SUM(J16:M16)</f>
        <v>100159.6</v>
      </c>
      <c r="J16" s="199">
        <v>100</v>
      </c>
      <c r="K16" s="282">
        <v>3200</v>
      </c>
      <c r="L16" s="199"/>
      <c r="M16" s="199">
        <v>96859.6</v>
      </c>
      <c r="N16" s="211">
        <f>SUM(O16:R16)</f>
        <v>111614.95700000001</v>
      </c>
      <c r="O16" s="204">
        <v>463.133</v>
      </c>
      <c r="P16" s="204">
        <v>18525.304</v>
      </c>
      <c r="Q16" s="199"/>
      <c r="R16" s="199">
        <v>92626.52</v>
      </c>
      <c r="S16" s="372" t="s">
        <v>7</v>
      </c>
      <c r="T16" s="145">
        <v>17</v>
      </c>
      <c r="U16" s="49"/>
      <c r="V16" s="50"/>
    </row>
    <row r="17" spans="1:21" s="242" customFormat="1" ht="168.75" customHeight="1">
      <c r="A17" s="193" t="s">
        <v>13</v>
      </c>
      <c r="B17" s="360" t="s">
        <v>66</v>
      </c>
      <c r="C17" s="258"/>
      <c r="D17" s="259">
        <f>SUM(E17:H17)</f>
        <v>33174.67</v>
      </c>
      <c r="E17" s="260">
        <v>1507.7</v>
      </c>
      <c r="F17" s="261">
        <v>12025.37</v>
      </c>
      <c r="G17" s="261"/>
      <c r="H17" s="261">
        <v>19641.6</v>
      </c>
      <c r="I17" s="198">
        <f>SUM(J17:M17)</f>
        <v>32604.677000000003</v>
      </c>
      <c r="J17" s="262">
        <f>1279.309-797.42245</f>
        <v>481.88654999999994</v>
      </c>
      <c r="K17" s="263">
        <f>8412.968+797.42245+2700+1500</f>
        <v>13410.39045</v>
      </c>
      <c r="L17" s="264"/>
      <c r="M17" s="265">
        <v>18712.4</v>
      </c>
      <c r="N17" s="266"/>
      <c r="O17" s="267"/>
      <c r="P17" s="261"/>
      <c r="Q17" s="261"/>
      <c r="R17" s="260"/>
      <c r="S17" s="373"/>
      <c r="T17" s="240"/>
      <c r="U17" s="241"/>
    </row>
    <row r="18" spans="1:21" s="242" customFormat="1" ht="60" customHeight="1">
      <c r="A18" s="193" t="s">
        <v>34</v>
      </c>
      <c r="B18" s="361"/>
      <c r="C18" s="258"/>
      <c r="D18" s="259">
        <f>E18</f>
        <v>37.2</v>
      </c>
      <c r="E18" s="260">
        <v>37.2</v>
      </c>
      <c r="F18" s="261"/>
      <c r="G18" s="261"/>
      <c r="H18" s="261"/>
      <c r="I18" s="198">
        <f>SUM(J18:M18)</f>
        <v>73.22</v>
      </c>
      <c r="J18" s="262">
        <v>73.22</v>
      </c>
      <c r="K18" s="265"/>
      <c r="L18" s="264"/>
      <c r="M18" s="265"/>
      <c r="N18" s="266"/>
      <c r="O18" s="267"/>
      <c r="P18" s="261"/>
      <c r="Q18" s="261"/>
      <c r="R18" s="260"/>
      <c r="S18" s="374"/>
      <c r="T18" s="240"/>
      <c r="U18" s="241"/>
    </row>
    <row r="19" spans="1:21" s="242" customFormat="1" ht="117.75" customHeight="1">
      <c r="A19" s="193" t="s">
        <v>34</v>
      </c>
      <c r="B19" s="362"/>
      <c r="C19" s="194"/>
      <c r="D19" s="196">
        <f>E19</f>
        <v>131.63</v>
      </c>
      <c r="E19" s="197">
        <v>131.63</v>
      </c>
      <c r="F19" s="199"/>
      <c r="G19" s="199"/>
      <c r="H19" s="261"/>
      <c r="I19" s="198">
        <f>SUM(J19:M19)</f>
        <v>170.84</v>
      </c>
      <c r="J19" s="209">
        <v>170.84</v>
      </c>
      <c r="K19" s="263"/>
      <c r="L19" s="268"/>
      <c r="M19" s="263"/>
      <c r="N19" s="269"/>
      <c r="O19" s="270"/>
      <c r="P19" s="199"/>
      <c r="Q19" s="199"/>
      <c r="R19" s="197"/>
      <c r="S19" s="239" t="s">
        <v>17</v>
      </c>
      <c r="T19" s="240"/>
      <c r="U19" s="241"/>
    </row>
    <row r="20" spans="1:21" s="54" customFormat="1" ht="25.5">
      <c r="A20" s="330" t="s">
        <v>23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145"/>
      <c r="U20" s="53"/>
    </row>
    <row r="21" spans="1:20" ht="128.25" customHeight="1">
      <c r="A21" s="128" t="s">
        <v>13</v>
      </c>
      <c r="B21" s="134" t="s">
        <v>44</v>
      </c>
      <c r="C21" s="2"/>
      <c r="D21" s="2">
        <f>SUM(E21:H21)</f>
        <v>2400</v>
      </c>
      <c r="E21" s="3"/>
      <c r="F21" s="11">
        <v>2400</v>
      </c>
      <c r="G21" s="11"/>
      <c r="H21" s="11"/>
      <c r="I21" s="187">
        <f>SUM(J21:M21)</f>
        <v>0</v>
      </c>
      <c r="J21" s="3"/>
      <c r="K21" s="4"/>
      <c r="L21" s="11"/>
      <c r="M21" s="11"/>
      <c r="N21" s="2"/>
      <c r="O21" s="3"/>
      <c r="P21" s="4"/>
      <c r="Q21" s="4"/>
      <c r="R21" s="4"/>
      <c r="S21" s="340" t="s">
        <v>35</v>
      </c>
      <c r="T21" s="145"/>
    </row>
    <row r="22" spans="1:21" s="57" customFormat="1" ht="142.5" customHeight="1">
      <c r="A22" s="129" t="s">
        <v>13</v>
      </c>
      <c r="B22" s="134" t="s">
        <v>59</v>
      </c>
      <c r="C22" s="2"/>
      <c r="D22" s="2"/>
      <c r="E22" s="15"/>
      <c r="F22" s="3"/>
      <c r="G22" s="4"/>
      <c r="H22" s="4"/>
      <c r="I22" s="205"/>
      <c r="J22" s="3">
        <v>0</v>
      </c>
      <c r="K22" s="4"/>
      <c r="L22" s="11">
        <v>0</v>
      </c>
      <c r="M22" s="4">
        <v>0</v>
      </c>
      <c r="N22" s="2">
        <f>SUM(O22:R22)</f>
        <v>12890</v>
      </c>
      <c r="O22" s="3">
        <v>0</v>
      </c>
      <c r="P22" s="4">
        <v>12890</v>
      </c>
      <c r="Q22" s="4">
        <v>0</v>
      </c>
      <c r="R22" s="4">
        <v>0</v>
      </c>
      <c r="S22" s="340"/>
      <c r="T22" s="145"/>
      <c r="U22" s="56"/>
    </row>
    <row r="23" spans="1:21" s="214" customFormat="1" ht="214.5" customHeight="1">
      <c r="A23" s="193" t="s">
        <v>69</v>
      </c>
      <c r="B23" s="283" t="s">
        <v>112</v>
      </c>
      <c r="C23" s="196"/>
      <c r="D23" s="196"/>
      <c r="E23" s="209"/>
      <c r="F23" s="197"/>
      <c r="G23" s="199"/>
      <c r="H23" s="199"/>
      <c r="I23" s="284">
        <f>J23+K23+L23+M23</f>
        <v>1200</v>
      </c>
      <c r="J23" s="197"/>
      <c r="K23" s="199"/>
      <c r="L23" s="211"/>
      <c r="M23" s="199">
        <v>1200</v>
      </c>
      <c r="N23" s="196"/>
      <c r="O23" s="197"/>
      <c r="P23" s="199"/>
      <c r="Q23" s="199"/>
      <c r="R23" s="199"/>
      <c r="S23" s="197" t="s">
        <v>35</v>
      </c>
      <c r="T23" s="212"/>
      <c r="U23" s="213"/>
    </row>
    <row r="24" spans="1:21" s="214" customFormat="1" ht="183.75" customHeight="1">
      <c r="A24" s="206" t="s">
        <v>13</v>
      </c>
      <c r="B24" s="207" t="s">
        <v>45</v>
      </c>
      <c r="C24" s="208"/>
      <c r="D24" s="196">
        <f>SUM(E24:H24)</f>
        <v>0</v>
      </c>
      <c r="E24" s="209"/>
      <c r="F24" s="197"/>
      <c r="G24" s="199"/>
      <c r="H24" s="199"/>
      <c r="I24" s="210">
        <f>K24</f>
        <v>0</v>
      </c>
      <c r="J24" s="197"/>
      <c r="K24" s="199"/>
      <c r="L24" s="211"/>
      <c r="M24" s="199"/>
      <c r="N24" s="196">
        <f>P24</f>
        <v>7000</v>
      </c>
      <c r="O24" s="197"/>
      <c r="P24" s="199">
        <v>7000</v>
      </c>
      <c r="Q24" s="199"/>
      <c r="R24" s="199"/>
      <c r="S24" s="197" t="s">
        <v>8</v>
      </c>
      <c r="T24" s="212"/>
      <c r="U24" s="213"/>
    </row>
    <row r="25" spans="1:21" s="57" customFormat="1" ht="166.5" customHeight="1">
      <c r="A25" s="129" t="s">
        <v>13</v>
      </c>
      <c r="B25" s="136" t="s">
        <v>46</v>
      </c>
      <c r="C25" s="130"/>
      <c r="D25" s="2">
        <f>F25</f>
        <v>1221.2</v>
      </c>
      <c r="E25" s="15"/>
      <c r="F25" s="3">
        <f>1250-18.8-10</f>
        <v>1221.2</v>
      </c>
      <c r="G25" s="4"/>
      <c r="H25" s="4"/>
      <c r="I25" s="131"/>
      <c r="J25" s="9"/>
      <c r="K25" s="9"/>
      <c r="L25" s="9"/>
      <c r="M25" s="9"/>
      <c r="N25" s="2"/>
      <c r="O25" s="3"/>
      <c r="P25" s="4"/>
      <c r="Q25" s="4"/>
      <c r="R25" s="4"/>
      <c r="S25" s="3" t="s">
        <v>8</v>
      </c>
      <c r="T25" s="145"/>
      <c r="U25" s="56"/>
    </row>
    <row r="26" spans="1:21" s="57" customFormat="1" ht="196.5" customHeight="1">
      <c r="A26" s="129" t="s">
        <v>13</v>
      </c>
      <c r="B26" s="136" t="s">
        <v>47</v>
      </c>
      <c r="C26" s="130"/>
      <c r="D26" s="2"/>
      <c r="E26" s="15"/>
      <c r="F26" s="3"/>
      <c r="G26" s="4"/>
      <c r="H26" s="4"/>
      <c r="I26" s="16">
        <f>K26</f>
        <v>0</v>
      </c>
      <c r="J26" s="3"/>
      <c r="K26" s="11"/>
      <c r="L26" s="11"/>
      <c r="M26" s="4"/>
      <c r="N26" s="2">
        <f>O26+P26+Q26+R26</f>
        <v>2970</v>
      </c>
      <c r="O26" s="3"/>
      <c r="P26" s="4">
        <v>2970</v>
      </c>
      <c r="Q26" s="4"/>
      <c r="R26" s="4"/>
      <c r="S26" s="3" t="s">
        <v>8</v>
      </c>
      <c r="T26" s="145">
        <v>18</v>
      </c>
      <c r="U26" s="56"/>
    </row>
    <row r="27" spans="1:21" s="57" customFormat="1" ht="210.75" customHeight="1">
      <c r="A27" s="16" t="s">
        <v>13</v>
      </c>
      <c r="B27" s="136" t="s">
        <v>88</v>
      </c>
      <c r="C27" s="132"/>
      <c r="D27" s="2"/>
      <c r="E27" s="15"/>
      <c r="F27" s="3"/>
      <c r="G27" s="11"/>
      <c r="H27" s="4"/>
      <c r="I27" s="58"/>
      <c r="J27" s="3"/>
      <c r="K27" s="18"/>
      <c r="L27" s="17"/>
      <c r="M27" s="17"/>
      <c r="N27" s="17">
        <f>P27</f>
        <v>3066</v>
      </c>
      <c r="O27" s="17"/>
      <c r="P27" s="17">
        <v>3066</v>
      </c>
      <c r="Q27" s="17"/>
      <c r="R27" s="17"/>
      <c r="S27" s="3" t="s">
        <v>8</v>
      </c>
      <c r="T27" s="145"/>
      <c r="U27" s="56"/>
    </row>
    <row r="28" spans="1:23" s="57" customFormat="1" ht="216.75" customHeight="1">
      <c r="A28" s="16" t="s">
        <v>13</v>
      </c>
      <c r="B28" s="136" t="s">
        <v>89</v>
      </c>
      <c r="C28" s="132"/>
      <c r="D28" s="2"/>
      <c r="E28" s="15"/>
      <c r="F28" s="3"/>
      <c r="G28" s="11"/>
      <c r="H28" s="11"/>
      <c r="I28" s="58"/>
      <c r="J28" s="3"/>
      <c r="K28" s="18"/>
      <c r="L28" s="11"/>
      <c r="M28" s="18"/>
      <c r="N28" s="17">
        <f>P28</f>
        <v>4620</v>
      </c>
      <c r="O28" s="3"/>
      <c r="P28" s="4">
        <v>4620</v>
      </c>
      <c r="Q28" s="4"/>
      <c r="R28" s="4"/>
      <c r="S28" s="3" t="s">
        <v>8</v>
      </c>
      <c r="T28" s="145"/>
      <c r="U28" s="59"/>
      <c r="V28" s="60"/>
      <c r="W28" s="60"/>
    </row>
    <row r="29" spans="1:23" s="57" customFormat="1" ht="185.25" customHeight="1">
      <c r="A29" s="16" t="s">
        <v>13</v>
      </c>
      <c r="B29" s="136" t="s">
        <v>90</v>
      </c>
      <c r="C29" s="132"/>
      <c r="D29" s="2"/>
      <c r="E29" s="15"/>
      <c r="F29" s="3"/>
      <c r="G29" s="11"/>
      <c r="H29" s="11"/>
      <c r="I29" s="58"/>
      <c r="J29" s="3"/>
      <c r="K29" s="18"/>
      <c r="L29" s="11"/>
      <c r="M29" s="18"/>
      <c r="N29" s="17">
        <f>P29</f>
        <v>2500</v>
      </c>
      <c r="O29" s="3"/>
      <c r="P29" s="4">
        <v>2500</v>
      </c>
      <c r="Q29" s="4"/>
      <c r="R29" s="4"/>
      <c r="S29" s="3" t="s">
        <v>35</v>
      </c>
      <c r="T29" s="145"/>
      <c r="U29" s="59"/>
      <c r="V29" s="60"/>
      <c r="W29" s="60"/>
    </row>
    <row r="30" spans="1:23" s="57" customFormat="1" ht="204" customHeight="1">
      <c r="A30" s="16" t="s">
        <v>13</v>
      </c>
      <c r="B30" s="136" t="s">
        <v>91</v>
      </c>
      <c r="C30" s="132"/>
      <c r="D30" s="2"/>
      <c r="E30" s="15"/>
      <c r="F30" s="3"/>
      <c r="G30" s="11"/>
      <c r="H30" s="11"/>
      <c r="I30" s="58"/>
      <c r="J30" s="3"/>
      <c r="K30" s="18"/>
      <c r="L30" s="11"/>
      <c r="M30" s="18"/>
      <c r="N30" s="17">
        <f>P30</f>
        <v>5100</v>
      </c>
      <c r="O30" s="3"/>
      <c r="P30" s="4">
        <v>5100</v>
      </c>
      <c r="Q30" s="4"/>
      <c r="R30" s="4"/>
      <c r="S30" s="3" t="s">
        <v>8</v>
      </c>
      <c r="T30" s="146">
        <v>19</v>
      </c>
      <c r="U30" s="59"/>
      <c r="V30" s="60"/>
      <c r="W30" s="60"/>
    </row>
    <row r="31" spans="1:23" s="57" customFormat="1" ht="212.25" customHeight="1">
      <c r="A31" s="16" t="s">
        <v>13</v>
      </c>
      <c r="B31" s="136" t="s">
        <v>92</v>
      </c>
      <c r="C31" s="132"/>
      <c r="D31" s="2"/>
      <c r="E31" s="15"/>
      <c r="F31" s="3"/>
      <c r="G31" s="11"/>
      <c r="H31" s="11"/>
      <c r="I31" s="58"/>
      <c r="J31" s="3"/>
      <c r="K31" s="18"/>
      <c r="L31" s="11"/>
      <c r="M31" s="18"/>
      <c r="N31" s="17">
        <f>P31</f>
        <v>5640</v>
      </c>
      <c r="O31" s="3"/>
      <c r="P31" s="4">
        <v>5640</v>
      </c>
      <c r="Q31" s="4"/>
      <c r="R31" s="4"/>
      <c r="S31" s="3" t="s">
        <v>8</v>
      </c>
      <c r="T31" s="145"/>
      <c r="U31" s="59"/>
      <c r="V31" s="60"/>
      <c r="W31" s="60"/>
    </row>
    <row r="32" spans="1:23" s="57" customFormat="1" ht="169.5" customHeight="1">
      <c r="A32" s="16" t="s">
        <v>13</v>
      </c>
      <c r="B32" s="169" t="s">
        <v>93</v>
      </c>
      <c r="C32" s="170"/>
      <c r="D32" s="2">
        <f>F32</f>
        <v>111</v>
      </c>
      <c r="E32" s="15"/>
      <c r="F32" s="3">
        <v>111</v>
      </c>
      <c r="G32" s="11"/>
      <c r="H32" s="11"/>
      <c r="I32" s="58"/>
      <c r="J32" s="3"/>
      <c r="K32" s="18"/>
      <c r="L32" s="11"/>
      <c r="M32" s="18"/>
      <c r="N32" s="17"/>
      <c r="O32" s="3"/>
      <c r="P32" s="4"/>
      <c r="Q32" s="4"/>
      <c r="R32" s="4"/>
      <c r="S32" s="3" t="s">
        <v>8</v>
      </c>
      <c r="T32" s="145"/>
      <c r="U32" s="59"/>
      <c r="V32" s="60"/>
      <c r="W32" s="60"/>
    </row>
    <row r="33" spans="1:23" s="57" customFormat="1" ht="200.25" customHeight="1">
      <c r="A33" s="171" t="s">
        <v>69</v>
      </c>
      <c r="B33" s="172" t="s">
        <v>94</v>
      </c>
      <c r="C33" s="170"/>
      <c r="D33" s="2">
        <f>F33+H33</f>
        <v>1404.5640500000002</v>
      </c>
      <c r="E33" s="15"/>
      <c r="F33" s="3">
        <v>12.22105</v>
      </c>
      <c r="G33" s="11"/>
      <c r="H33" s="8">
        <v>1392.343</v>
      </c>
      <c r="I33" s="58"/>
      <c r="J33" s="3"/>
      <c r="K33" s="18"/>
      <c r="L33" s="11"/>
      <c r="M33" s="18"/>
      <c r="N33" s="17"/>
      <c r="O33" s="3"/>
      <c r="P33" s="4"/>
      <c r="Q33" s="4"/>
      <c r="R33" s="4"/>
      <c r="S33" s="3" t="s">
        <v>8</v>
      </c>
      <c r="T33" s="145"/>
      <c r="U33" s="59"/>
      <c r="V33" s="60"/>
      <c r="W33" s="60"/>
    </row>
    <row r="34" spans="1:23" s="57" customFormat="1" ht="210.75" customHeight="1">
      <c r="A34" s="171" t="s">
        <v>69</v>
      </c>
      <c r="B34" s="172" t="s">
        <v>95</v>
      </c>
      <c r="C34" s="170"/>
      <c r="D34" s="2">
        <f>F34+H34</f>
        <v>1230.18505</v>
      </c>
      <c r="E34" s="15"/>
      <c r="F34" s="3">
        <v>12.22105</v>
      </c>
      <c r="G34" s="11"/>
      <c r="H34" s="3">
        <v>1217.964</v>
      </c>
      <c r="I34" s="58"/>
      <c r="J34" s="3"/>
      <c r="K34" s="18"/>
      <c r="L34" s="11"/>
      <c r="M34" s="18"/>
      <c r="N34" s="17"/>
      <c r="O34" s="3"/>
      <c r="P34" s="4"/>
      <c r="Q34" s="4"/>
      <c r="R34" s="4"/>
      <c r="S34" s="3" t="s">
        <v>8</v>
      </c>
      <c r="T34" s="145"/>
      <c r="U34" s="59"/>
      <c r="V34" s="60"/>
      <c r="W34" s="60"/>
    </row>
    <row r="35" spans="1:21" s="184" customFormat="1" ht="189" customHeight="1">
      <c r="A35" s="173" t="s">
        <v>13</v>
      </c>
      <c r="B35" s="136" t="s">
        <v>96</v>
      </c>
      <c r="C35" s="174"/>
      <c r="D35" s="175">
        <f>F35</f>
        <v>59.8</v>
      </c>
      <c r="E35" s="176"/>
      <c r="F35" s="185">
        <f>49.8+10</f>
        <v>59.8</v>
      </c>
      <c r="G35" s="176"/>
      <c r="H35" s="176"/>
      <c r="I35" s="177">
        <f aca="true" t="shared" si="0" ref="I35:I42">J35+K35+L35+M35</f>
        <v>5000</v>
      </c>
      <c r="J35" s="176"/>
      <c r="K35" s="178">
        <v>5000</v>
      </c>
      <c r="L35" s="179"/>
      <c r="M35" s="179"/>
      <c r="N35" s="180"/>
      <c r="O35" s="176"/>
      <c r="P35" s="181"/>
      <c r="Q35" s="181"/>
      <c r="R35" s="181"/>
      <c r="S35" s="176" t="s">
        <v>8</v>
      </c>
      <c r="T35" s="182"/>
      <c r="U35" s="183"/>
    </row>
    <row r="36" spans="1:21" s="184" customFormat="1" ht="146.25" customHeight="1">
      <c r="A36" s="173" t="s">
        <v>13</v>
      </c>
      <c r="B36" s="216" t="s">
        <v>97</v>
      </c>
      <c r="C36" s="188"/>
      <c r="D36" s="175"/>
      <c r="E36" s="176"/>
      <c r="F36" s="185"/>
      <c r="G36" s="176"/>
      <c r="H36" s="176"/>
      <c r="I36" s="177">
        <f t="shared" si="0"/>
        <v>5000</v>
      </c>
      <c r="J36" s="176"/>
      <c r="K36" s="178">
        <v>5000</v>
      </c>
      <c r="L36" s="179"/>
      <c r="M36" s="179"/>
      <c r="N36" s="180"/>
      <c r="O36" s="176"/>
      <c r="P36" s="181"/>
      <c r="Q36" s="181"/>
      <c r="R36" s="181"/>
      <c r="S36" s="186" t="s">
        <v>8</v>
      </c>
      <c r="T36" s="182"/>
      <c r="U36" s="183"/>
    </row>
    <row r="37" spans="1:21" s="184" customFormat="1" ht="138" customHeight="1">
      <c r="A37" s="173" t="s">
        <v>13</v>
      </c>
      <c r="B37" s="215" t="s">
        <v>98</v>
      </c>
      <c r="C37" s="188"/>
      <c r="D37" s="175"/>
      <c r="E37" s="192"/>
      <c r="F37" s="185"/>
      <c r="G37" s="192"/>
      <c r="H37" s="192"/>
      <c r="I37" s="177">
        <f t="shared" si="0"/>
        <v>3400</v>
      </c>
      <c r="J37" s="192"/>
      <c r="K37" s="178">
        <v>3400</v>
      </c>
      <c r="L37" s="179"/>
      <c r="M37" s="179"/>
      <c r="N37" s="180"/>
      <c r="O37" s="192"/>
      <c r="P37" s="181"/>
      <c r="Q37" s="181"/>
      <c r="R37" s="181"/>
      <c r="S37" s="192" t="s">
        <v>8</v>
      </c>
      <c r="T37" s="182"/>
      <c r="U37" s="183"/>
    </row>
    <row r="38" spans="1:21" s="184" customFormat="1" ht="92.25" customHeight="1">
      <c r="A38" s="173" t="s">
        <v>13</v>
      </c>
      <c r="B38" s="215" t="s">
        <v>120</v>
      </c>
      <c r="C38" s="188"/>
      <c r="D38" s="175"/>
      <c r="E38" s="186"/>
      <c r="F38" s="185"/>
      <c r="G38" s="186"/>
      <c r="H38" s="186"/>
      <c r="I38" s="177">
        <f t="shared" si="0"/>
        <v>50.15</v>
      </c>
      <c r="J38" s="186">
        <f>76-25.85</f>
        <v>50.15</v>
      </c>
      <c r="K38" s="178"/>
      <c r="L38" s="179"/>
      <c r="M38" s="179"/>
      <c r="N38" s="180">
        <f>O38</f>
        <v>84</v>
      </c>
      <c r="O38" s="186">
        <v>84</v>
      </c>
      <c r="P38" s="181"/>
      <c r="Q38" s="181"/>
      <c r="R38" s="181"/>
      <c r="S38" s="192" t="s">
        <v>8</v>
      </c>
      <c r="T38" s="182"/>
      <c r="U38" s="183"/>
    </row>
    <row r="39" spans="1:21" s="184" customFormat="1" ht="248.25" customHeight="1">
      <c r="A39" s="171" t="s">
        <v>69</v>
      </c>
      <c r="B39" s="215" t="s">
        <v>121</v>
      </c>
      <c r="C39" s="188"/>
      <c r="D39" s="175"/>
      <c r="E39" s="228"/>
      <c r="F39" s="185"/>
      <c r="G39" s="228"/>
      <c r="H39" s="228"/>
      <c r="I39" s="177">
        <f t="shared" si="0"/>
        <v>2383.667</v>
      </c>
      <c r="J39" s="228"/>
      <c r="K39" s="178">
        <v>1158.751</v>
      </c>
      <c r="L39" s="179"/>
      <c r="M39" s="230">
        <v>1224.916</v>
      </c>
      <c r="N39" s="180"/>
      <c r="O39" s="228"/>
      <c r="P39" s="181"/>
      <c r="Q39" s="181"/>
      <c r="R39" s="181"/>
      <c r="S39" s="228" t="s">
        <v>8</v>
      </c>
      <c r="T39" s="182"/>
      <c r="U39" s="183"/>
    </row>
    <row r="40" spans="1:21" s="247" customFormat="1" ht="186" customHeight="1">
      <c r="A40" s="193" t="s">
        <v>69</v>
      </c>
      <c r="B40" s="215" t="s">
        <v>122</v>
      </c>
      <c r="C40" s="271"/>
      <c r="D40" s="272"/>
      <c r="E40" s="197"/>
      <c r="F40" s="273"/>
      <c r="G40" s="197"/>
      <c r="H40" s="197"/>
      <c r="I40" s="198">
        <f t="shared" si="0"/>
        <v>3149.56</v>
      </c>
      <c r="J40" s="197"/>
      <c r="K40" s="199"/>
      <c r="L40" s="200"/>
      <c r="M40" s="201">
        <v>3149.56</v>
      </c>
      <c r="N40" s="196"/>
      <c r="O40" s="197"/>
      <c r="P40" s="274"/>
      <c r="Q40" s="274"/>
      <c r="R40" s="274"/>
      <c r="S40" s="197" t="s">
        <v>8</v>
      </c>
      <c r="T40" s="245"/>
      <c r="U40" s="246"/>
    </row>
    <row r="41" spans="1:21" s="247" customFormat="1" ht="124.5" customHeight="1">
      <c r="A41" s="193" t="s">
        <v>13</v>
      </c>
      <c r="B41" s="215" t="s">
        <v>123</v>
      </c>
      <c r="C41" s="271"/>
      <c r="D41" s="272"/>
      <c r="E41" s="197"/>
      <c r="F41" s="273"/>
      <c r="G41" s="197"/>
      <c r="H41" s="197"/>
      <c r="I41" s="198">
        <f t="shared" si="0"/>
        <v>49.9</v>
      </c>
      <c r="J41" s="197"/>
      <c r="K41" s="199">
        <v>49.9</v>
      </c>
      <c r="L41" s="200"/>
      <c r="M41" s="201"/>
      <c r="N41" s="196"/>
      <c r="O41" s="197"/>
      <c r="P41" s="274"/>
      <c r="Q41" s="274"/>
      <c r="R41" s="274"/>
      <c r="S41" s="197" t="s">
        <v>8</v>
      </c>
      <c r="T41" s="245"/>
      <c r="U41" s="246"/>
    </row>
    <row r="42" spans="1:21" s="297" customFormat="1" ht="150" customHeight="1">
      <c r="A42" s="285" t="s">
        <v>69</v>
      </c>
      <c r="B42" s="286" t="s">
        <v>124</v>
      </c>
      <c r="C42" s="287"/>
      <c r="D42" s="288"/>
      <c r="E42" s="289"/>
      <c r="F42" s="290"/>
      <c r="G42" s="289"/>
      <c r="H42" s="289"/>
      <c r="I42" s="284">
        <f t="shared" si="0"/>
        <v>3336.557</v>
      </c>
      <c r="J42" s="289"/>
      <c r="K42" s="282"/>
      <c r="L42" s="291"/>
      <c r="M42" s="292">
        <v>3336.557</v>
      </c>
      <c r="N42" s="293"/>
      <c r="O42" s="289"/>
      <c r="P42" s="294"/>
      <c r="Q42" s="294"/>
      <c r="R42" s="294"/>
      <c r="S42" s="289" t="s">
        <v>8</v>
      </c>
      <c r="T42" s="295"/>
      <c r="U42" s="296"/>
    </row>
    <row r="43" spans="1:23" s="63" customFormat="1" ht="25.5">
      <c r="A43" s="328" t="s">
        <v>24</v>
      </c>
      <c r="B43" s="329"/>
      <c r="C43" s="329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1"/>
      <c r="T43" s="147"/>
      <c r="U43" s="61"/>
      <c r="V43" s="62"/>
      <c r="W43" s="62"/>
    </row>
    <row r="44" spans="1:20" ht="220.5" customHeight="1">
      <c r="A44" s="19" t="s">
        <v>13</v>
      </c>
      <c r="B44" s="127" t="s">
        <v>70</v>
      </c>
      <c r="C44" s="20"/>
      <c r="D44" s="55">
        <f>F44</f>
        <v>800</v>
      </c>
      <c r="E44" s="3"/>
      <c r="F44" s="2">
        <v>800</v>
      </c>
      <c r="G44" s="12"/>
      <c r="H44" s="12"/>
      <c r="I44" s="65"/>
      <c r="J44" s="22"/>
      <c r="K44" s="22"/>
      <c r="L44" s="5"/>
      <c r="M44" s="5"/>
      <c r="N44" s="66"/>
      <c r="O44" s="3"/>
      <c r="P44" s="8"/>
      <c r="Q44" s="23"/>
      <c r="R44" s="23"/>
      <c r="S44" s="10" t="s">
        <v>8</v>
      </c>
      <c r="T44" s="147"/>
    </row>
    <row r="45" spans="1:20" ht="212.25" customHeight="1">
      <c r="A45" s="19" t="s">
        <v>13</v>
      </c>
      <c r="B45" s="127" t="s">
        <v>71</v>
      </c>
      <c r="C45" s="20"/>
      <c r="D45" s="2">
        <f>F45</f>
        <v>769</v>
      </c>
      <c r="E45" s="3"/>
      <c r="F45" s="2">
        <f>800-31</f>
        <v>769</v>
      </c>
      <c r="G45" s="12"/>
      <c r="H45" s="12"/>
      <c r="I45" s="65"/>
      <c r="J45" s="22"/>
      <c r="K45" s="22"/>
      <c r="L45" s="5"/>
      <c r="M45" s="5"/>
      <c r="N45" s="66"/>
      <c r="O45" s="3"/>
      <c r="P45" s="8"/>
      <c r="Q45" s="23"/>
      <c r="R45" s="23"/>
      <c r="S45" s="10" t="s">
        <v>8</v>
      </c>
      <c r="T45" s="147"/>
    </row>
    <row r="46" spans="1:20" ht="223.5" customHeight="1">
      <c r="A46" s="19" t="s">
        <v>13</v>
      </c>
      <c r="B46" s="13" t="s">
        <v>72</v>
      </c>
      <c r="C46" s="7"/>
      <c r="D46" s="2"/>
      <c r="E46" s="3"/>
      <c r="F46" s="2"/>
      <c r="G46" s="12"/>
      <c r="H46" s="12"/>
      <c r="I46" s="65"/>
      <c r="J46" s="22"/>
      <c r="K46" s="22"/>
      <c r="L46" s="5"/>
      <c r="M46" s="5"/>
      <c r="N46" s="133">
        <f>P46</f>
        <v>960</v>
      </c>
      <c r="O46" s="3"/>
      <c r="P46" s="8">
        <v>960</v>
      </c>
      <c r="Q46" s="23"/>
      <c r="R46" s="23"/>
      <c r="S46" s="10" t="s">
        <v>8</v>
      </c>
      <c r="T46" s="147"/>
    </row>
    <row r="47" spans="1:20" ht="236.25" customHeight="1">
      <c r="A47" s="19" t="s">
        <v>13</v>
      </c>
      <c r="B47" s="135" t="s">
        <v>73</v>
      </c>
      <c r="C47" s="7"/>
      <c r="D47" s="2"/>
      <c r="E47" s="3"/>
      <c r="F47" s="2"/>
      <c r="G47" s="12"/>
      <c r="H47" s="12"/>
      <c r="I47" s="65"/>
      <c r="J47" s="22"/>
      <c r="K47" s="22"/>
      <c r="L47" s="5"/>
      <c r="M47" s="5"/>
      <c r="N47" s="133">
        <f>P47</f>
        <v>1920</v>
      </c>
      <c r="O47" s="3"/>
      <c r="P47" s="8">
        <v>1920</v>
      </c>
      <c r="Q47" s="23"/>
      <c r="R47" s="23"/>
      <c r="S47" s="10" t="s">
        <v>8</v>
      </c>
      <c r="T47" s="148">
        <v>20</v>
      </c>
    </row>
    <row r="48" spans="1:20" ht="204.75" customHeight="1">
      <c r="A48" s="19" t="s">
        <v>13</v>
      </c>
      <c r="B48" s="135" t="s">
        <v>74</v>
      </c>
      <c r="C48" s="7"/>
      <c r="D48" s="2"/>
      <c r="E48" s="3"/>
      <c r="F48" s="2"/>
      <c r="G48" s="12"/>
      <c r="H48" s="12"/>
      <c r="I48" s="65"/>
      <c r="J48" s="22"/>
      <c r="K48" s="22"/>
      <c r="L48" s="5"/>
      <c r="M48" s="5"/>
      <c r="N48" s="133">
        <f>P48</f>
        <v>1920</v>
      </c>
      <c r="O48" s="3"/>
      <c r="P48" s="8">
        <v>1920</v>
      </c>
      <c r="Q48" s="23"/>
      <c r="R48" s="23"/>
      <c r="S48" s="10" t="s">
        <v>8</v>
      </c>
      <c r="T48" s="147"/>
    </row>
    <row r="49" spans="1:20" ht="39.75" customHeight="1">
      <c r="A49" s="324" t="s">
        <v>37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6"/>
      <c r="T49" s="147"/>
    </row>
    <row r="50" spans="1:20" ht="129.75" customHeight="1">
      <c r="A50" s="24" t="s">
        <v>13</v>
      </c>
      <c r="B50" s="135" t="s">
        <v>48</v>
      </c>
      <c r="C50" s="7"/>
      <c r="D50" s="219">
        <f>E50+F50</f>
        <v>500</v>
      </c>
      <c r="E50" s="218">
        <f>356.8-71.5</f>
        <v>285.3</v>
      </c>
      <c r="F50" s="218">
        <f>143.2+71.5</f>
        <v>214.7</v>
      </c>
      <c r="G50" s="28"/>
      <c r="H50" s="28"/>
      <c r="I50" s="219">
        <f>J50+K50</f>
        <v>337</v>
      </c>
      <c r="J50" s="218">
        <f>197+140</f>
        <v>337</v>
      </c>
      <c r="K50" s="218"/>
      <c r="L50" s="28"/>
      <c r="M50" s="28"/>
      <c r="N50" s="25"/>
      <c r="O50" s="25"/>
      <c r="P50" s="28"/>
      <c r="Q50" s="28"/>
      <c r="R50" s="28"/>
      <c r="S50" s="10" t="s">
        <v>8</v>
      </c>
      <c r="T50" s="147"/>
    </row>
    <row r="51" spans="1:21" s="30" customFormat="1" ht="141" customHeight="1">
      <c r="A51" s="24" t="s">
        <v>13</v>
      </c>
      <c r="B51" s="135" t="s">
        <v>49</v>
      </c>
      <c r="C51" s="13"/>
      <c r="D51" s="219">
        <f>E51</f>
        <v>222</v>
      </c>
      <c r="E51" s="218">
        <v>222</v>
      </c>
      <c r="F51" s="218"/>
      <c r="G51" s="28"/>
      <c r="H51" s="28"/>
      <c r="I51" s="219">
        <f>J51</f>
        <v>278</v>
      </c>
      <c r="J51" s="218">
        <v>278</v>
      </c>
      <c r="K51" s="218"/>
      <c r="L51" s="28"/>
      <c r="M51" s="28"/>
      <c r="N51" s="221">
        <f>O51</f>
        <v>310</v>
      </c>
      <c r="O51" s="220">
        <v>310</v>
      </c>
      <c r="P51" s="28"/>
      <c r="Q51" s="28"/>
      <c r="R51" s="28"/>
      <c r="S51" s="10" t="s">
        <v>8</v>
      </c>
      <c r="T51" s="147"/>
      <c r="U51" s="45"/>
    </row>
    <row r="52" spans="1:21" s="54" customFormat="1" ht="36.75" customHeight="1">
      <c r="A52" s="324" t="s">
        <v>36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6"/>
      <c r="T52" s="147"/>
      <c r="U52" s="53"/>
    </row>
    <row r="53" spans="1:20" ht="162" customHeight="1">
      <c r="A53" s="24" t="s">
        <v>13</v>
      </c>
      <c r="B53" s="135" t="s">
        <v>50</v>
      </c>
      <c r="C53" s="13"/>
      <c r="D53" s="2">
        <f>F53+E53</f>
        <v>1103.21</v>
      </c>
      <c r="E53" s="3">
        <v>15</v>
      </c>
      <c r="F53" s="3">
        <f>1188.21-100</f>
        <v>1088.21</v>
      </c>
      <c r="G53" s="3"/>
      <c r="H53" s="3"/>
      <c r="I53" s="64"/>
      <c r="J53" s="21"/>
      <c r="K53" s="21"/>
      <c r="L53" s="21"/>
      <c r="M53" s="21"/>
      <c r="N53" s="21"/>
      <c r="O53" s="21"/>
      <c r="P53" s="6"/>
      <c r="Q53" s="6"/>
      <c r="R53" s="6"/>
      <c r="S53" s="26" t="s">
        <v>103</v>
      </c>
      <c r="T53" s="147"/>
    </row>
    <row r="54" spans="1:20" ht="207" customHeight="1">
      <c r="A54" s="24" t="s">
        <v>13</v>
      </c>
      <c r="B54" s="13" t="s">
        <v>76</v>
      </c>
      <c r="C54" s="13"/>
      <c r="D54" s="2">
        <f>F54</f>
        <v>50</v>
      </c>
      <c r="E54" s="3"/>
      <c r="F54" s="3">
        <v>50</v>
      </c>
      <c r="G54" s="3"/>
      <c r="H54" s="3"/>
      <c r="I54" s="16">
        <f>K54</f>
        <v>0</v>
      </c>
      <c r="J54" s="2"/>
      <c r="K54" s="3"/>
      <c r="L54" s="21"/>
      <c r="M54" s="21"/>
      <c r="N54" s="2">
        <f>O54+P54+Q54+R54</f>
        <v>10000</v>
      </c>
      <c r="O54" s="10">
        <v>15</v>
      </c>
      <c r="P54" s="10">
        <f>10000-15</f>
        <v>9985</v>
      </c>
      <c r="Q54" s="6"/>
      <c r="R54" s="6"/>
      <c r="S54" s="26" t="s">
        <v>103</v>
      </c>
      <c r="T54" s="147"/>
    </row>
    <row r="55" spans="1:21" s="250" customFormat="1" ht="227.25" customHeight="1">
      <c r="A55" s="275" t="s">
        <v>13</v>
      </c>
      <c r="B55" s="202" t="s">
        <v>119</v>
      </c>
      <c r="C55" s="194"/>
      <c r="D55" s="196"/>
      <c r="E55" s="197"/>
      <c r="F55" s="197"/>
      <c r="G55" s="197"/>
      <c r="H55" s="197"/>
      <c r="I55" s="198">
        <f>K55+J55</f>
        <v>5300</v>
      </c>
      <c r="J55" s="197">
        <v>15</v>
      </c>
      <c r="K55" s="199">
        <v>5285</v>
      </c>
      <c r="L55" s="211"/>
      <c r="M55" s="211"/>
      <c r="N55" s="196"/>
      <c r="O55" s="197"/>
      <c r="P55" s="239"/>
      <c r="Q55" s="201"/>
      <c r="R55" s="201"/>
      <c r="S55" s="26" t="s">
        <v>103</v>
      </c>
      <c r="T55" s="248"/>
      <c r="U55" s="249"/>
    </row>
    <row r="56" spans="1:21" s="237" customFormat="1" ht="182.25" customHeight="1">
      <c r="A56" s="231" t="s">
        <v>13</v>
      </c>
      <c r="B56" s="238" t="s">
        <v>107</v>
      </c>
      <c r="C56" s="232"/>
      <c r="D56" s="180"/>
      <c r="E56" s="229"/>
      <c r="F56" s="229"/>
      <c r="G56" s="229"/>
      <c r="H56" s="229"/>
      <c r="I56" s="177"/>
      <c r="J56" s="229"/>
      <c r="K56" s="178"/>
      <c r="L56" s="233"/>
      <c r="M56" s="233"/>
      <c r="N56" s="180">
        <f>P56+O56</f>
        <v>5000</v>
      </c>
      <c r="O56" s="229">
        <v>15</v>
      </c>
      <c r="P56" s="234">
        <f>5000-15</f>
        <v>4985</v>
      </c>
      <c r="Q56" s="230"/>
      <c r="R56" s="230"/>
      <c r="S56" s="26" t="s">
        <v>103</v>
      </c>
      <c r="T56" s="235"/>
      <c r="U56" s="236"/>
    </row>
    <row r="57" spans="1:20" ht="246.75" customHeight="1">
      <c r="A57" s="24" t="s">
        <v>13</v>
      </c>
      <c r="B57" s="46" t="s">
        <v>108</v>
      </c>
      <c r="C57" s="13"/>
      <c r="D57" s="2">
        <f>F57</f>
        <v>1200</v>
      </c>
      <c r="E57" s="3"/>
      <c r="F57" s="3">
        <v>1200</v>
      </c>
      <c r="G57" s="3"/>
      <c r="H57" s="3"/>
      <c r="I57" s="16"/>
      <c r="J57" s="3"/>
      <c r="K57" s="11"/>
      <c r="L57" s="11"/>
      <c r="M57" s="11"/>
      <c r="N57" s="2"/>
      <c r="O57" s="3"/>
      <c r="P57" s="10"/>
      <c r="Q57" s="6"/>
      <c r="R57" s="6"/>
      <c r="S57" s="26" t="s">
        <v>103</v>
      </c>
      <c r="T57" s="147"/>
    </row>
    <row r="58" spans="1:21" s="307" customFormat="1" ht="94.5" customHeight="1">
      <c r="A58" s="298" t="s">
        <v>69</v>
      </c>
      <c r="B58" s="390" t="s">
        <v>113</v>
      </c>
      <c r="C58" s="299"/>
      <c r="D58" s="300"/>
      <c r="E58" s="301"/>
      <c r="F58" s="301"/>
      <c r="G58" s="301"/>
      <c r="H58" s="301"/>
      <c r="I58" s="205">
        <f>K58+J58+L58+M58</f>
        <v>156</v>
      </c>
      <c r="J58" s="301"/>
      <c r="K58" s="302"/>
      <c r="L58" s="302"/>
      <c r="M58" s="302">
        <v>156</v>
      </c>
      <c r="N58" s="300"/>
      <c r="O58" s="301"/>
      <c r="P58" s="303"/>
      <c r="Q58" s="304"/>
      <c r="R58" s="304"/>
      <c r="S58" s="392" t="s">
        <v>103</v>
      </c>
      <c r="T58" s="305"/>
      <c r="U58" s="306"/>
    </row>
    <row r="59" spans="1:21" s="307" customFormat="1" ht="80.25" customHeight="1">
      <c r="A59" s="298" t="s">
        <v>114</v>
      </c>
      <c r="B59" s="391"/>
      <c r="C59" s="299"/>
      <c r="D59" s="300"/>
      <c r="E59" s="301"/>
      <c r="F59" s="301"/>
      <c r="G59" s="301"/>
      <c r="H59" s="301"/>
      <c r="I59" s="205">
        <f>K59+J59+L59+M59</f>
        <v>13748.9</v>
      </c>
      <c r="J59" s="301"/>
      <c r="K59" s="302">
        <v>1389</v>
      </c>
      <c r="L59" s="302"/>
      <c r="M59" s="302">
        <v>12359.9</v>
      </c>
      <c r="N59" s="300"/>
      <c r="O59" s="301"/>
      <c r="P59" s="303"/>
      <c r="Q59" s="304"/>
      <c r="R59" s="304"/>
      <c r="S59" s="393"/>
      <c r="T59" s="305"/>
      <c r="U59" s="306"/>
    </row>
    <row r="60" spans="1:21" s="54" customFormat="1" ht="25.5">
      <c r="A60" s="330" t="s">
        <v>25</v>
      </c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147"/>
      <c r="U60" s="53"/>
    </row>
    <row r="61" spans="1:21" s="57" customFormat="1" ht="207" customHeight="1">
      <c r="A61" s="1" t="s">
        <v>13</v>
      </c>
      <c r="B61" s="135" t="s">
        <v>51</v>
      </c>
      <c r="C61" s="7"/>
      <c r="D61" s="2">
        <f>SUM(E61:H61)</f>
        <v>450</v>
      </c>
      <c r="E61" s="3"/>
      <c r="F61" s="3">
        <v>450</v>
      </c>
      <c r="G61" s="3"/>
      <c r="H61" s="3"/>
      <c r="I61" s="16">
        <f>K61+J61</f>
        <v>650.5</v>
      </c>
      <c r="J61" s="3"/>
      <c r="K61" s="4">
        <f>410+240.5</f>
        <v>650.5</v>
      </c>
      <c r="L61" s="5"/>
      <c r="M61" s="5"/>
      <c r="N61" s="12"/>
      <c r="O61" s="10"/>
      <c r="P61" s="6"/>
      <c r="Q61" s="6"/>
      <c r="R61" s="6"/>
      <c r="S61" s="10" t="s">
        <v>103</v>
      </c>
      <c r="T61" s="147"/>
      <c r="U61" s="56"/>
    </row>
    <row r="62" spans="1:21" s="57" customFormat="1" ht="39" customHeight="1">
      <c r="A62" s="334" t="s">
        <v>26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147"/>
      <c r="U62" s="56"/>
    </row>
    <row r="63" spans="1:21" s="247" customFormat="1" ht="123" customHeight="1">
      <c r="A63" s="193" t="s">
        <v>13</v>
      </c>
      <c r="B63" s="194" t="s">
        <v>84</v>
      </c>
      <c r="C63" s="195"/>
      <c r="D63" s="196"/>
      <c r="E63" s="197"/>
      <c r="F63" s="197"/>
      <c r="G63" s="197"/>
      <c r="H63" s="197"/>
      <c r="I63" s="198">
        <f>J63+K63</f>
        <v>94.5</v>
      </c>
      <c r="J63" s="197">
        <v>94.5</v>
      </c>
      <c r="K63" s="199"/>
      <c r="L63" s="200"/>
      <c r="M63" s="200"/>
      <c r="N63" s="196">
        <f>O63+P63</f>
        <v>310</v>
      </c>
      <c r="O63" s="197">
        <v>217</v>
      </c>
      <c r="P63" s="199">
        <v>93</v>
      </c>
      <c r="Q63" s="201"/>
      <c r="R63" s="201"/>
      <c r="S63" s="239" t="s">
        <v>103</v>
      </c>
      <c r="T63" s="248"/>
      <c r="U63" s="246"/>
    </row>
    <row r="64" spans="1:21" s="191" customFormat="1" ht="126" customHeight="1">
      <c r="A64" s="193" t="s">
        <v>13</v>
      </c>
      <c r="B64" s="194" t="s">
        <v>85</v>
      </c>
      <c r="C64" s="195"/>
      <c r="D64" s="196"/>
      <c r="E64" s="197"/>
      <c r="F64" s="197"/>
      <c r="G64" s="197"/>
      <c r="H64" s="197"/>
      <c r="I64" s="198">
        <f>J64</f>
        <v>12</v>
      </c>
      <c r="J64" s="197">
        <v>12</v>
      </c>
      <c r="K64" s="199"/>
      <c r="L64" s="200"/>
      <c r="M64" s="200"/>
      <c r="N64" s="196">
        <f>O64+P64</f>
        <v>24</v>
      </c>
      <c r="O64" s="197">
        <v>24</v>
      </c>
      <c r="P64" s="199"/>
      <c r="Q64" s="201"/>
      <c r="R64" s="201"/>
      <c r="S64" s="239" t="s">
        <v>103</v>
      </c>
      <c r="T64" s="189"/>
      <c r="U64" s="190"/>
    </row>
    <row r="65" spans="1:21" s="57" customFormat="1" ht="23.25" customHeight="1">
      <c r="A65" s="339" t="s">
        <v>83</v>
      </c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147"/>
      <c r="U65" s="56"/>
    </row>
    <row r="66" spans="1:21" s="57" customFormat="1" ht="280.5" customHeight="1">
      <c r="A66" s="1" t="s">
        <v>13</v>
      </c>
      <c r="B66" s="13" t="s">
        <v>52</v>
      </c>
      <c r="C66" s="7"/>
      <c r="D66" s="118">
        <f>SUM(E66:H66)</f>
        <v>18838.304</v>
      </c>
      <c r="E66" s="3">
        <f>199+15</f>
        <v>214</v>
      </c>
      <c r="F66" s="8">
        <f>2409.604+1500</f>
        <v>3909.604</v>
      </c>
      <c r="G66" s="3"/>
      <c r="H66" s="3">
        <v>14714.7</v>
      </c>
      <c r="I66" s="16">
        <f>J66+K66+L66+M66</f>
        <v>4792.1</v>
      </c>
      <c r="J66" s="3"/>
      <c r="K66" s="4">
        <v>130</v>
      </c>
      <c r="L66" s="5"/>
      <c r="M66" s="10">
        <f>1471.5+3190.6</f>
        <v>4662.1</v>
      </c>
      <c r="N66" s="2"/>
      <c r="O66" s="3"/>
      <c r="P66" s="9"/>
      <c r="Q66" s="9"/>
      <c r="R66" s="9"/>
      <c r="S66" s="10" t="s">
        <v>103</v>
      </c>
      <c r="T66" s="147"/>
      <c r="U66" s="56"/>
    </row>
    <row r="67" spans="1:21" s="57" customFormat="1" ht="90.75" customHeight="1">
      <c r="A67" s="1" t="s">
        <v>61</v>
      </c>
      <c r="B67" s="351" t="s">
        <v>60</v>
      </c>
      <c r="C67" s="7"/>
      <c r="D67" s="137">
        <f>H67</f>
        <v>885</v>
      </c>
      <c r="E67" s="3"/>
      <c r="F67" s="8"/>
      <c r="G67" s="3"/>
      <c r="H67" s="3">
        <v>885</v>
      </c>
      <c r="I67" s="16"/>
      <c r="J67" s="3"/>
      <c r="K67" s="4"/>
      <c r="L67" s="5"/>
      <c r="M67" s="5"/>
      <c r="N67" s="2"/>
      <c r="O67" s="3"/>
      <c r="P67" s="9"/>
      <c r="Q67" s="9"/>
      <c r="R67" s="9"/>
      <c r="S67" s="368" t="s">
        <v>103</v>
      </c>
      <c r="T67" s="149">
        <v>22</v>
      </c>
      <c r="U67" s="56"/>
    </row>
    <row r="68" spans="1:21" s="57" customFormat="1" ht="71.25" customHeight="1">
      <c r="A68" s="1" t="s">
        <v>13</v>
      </c>
      <c r="B68" s="352"/>
      <c r="C68" s="7"/>
      <c r="D68" s="137">
        <f>F68</f>
        <v>21.79</v>
      </c>
      <c r="E68" s="3"/>
      <c r="F68" s="8">
        <f>21.46+0.33</f>
        <v>21.79</v>
      </c>
      <c r="G68" s="3"/>
      <c r="H68" s="3"/>
      <c r="I68" s="16"/>
      <c r="J68" s="3"/>
      <c r="K68" s="4"/>
      <c r="L68" s="5"/>
      <c r="M68" s="5"/>
      <c r="N68" s="2"/>
      <c r="O68" s="3"/>
      <c r="P68" s="9"/>
      <c r="Q68" s="9"/>
      <c r="R68" s="9"/>
      <c r="S68" s="369"/>
      <c r="T68" s="147"/>
      <c r="U68" s="56"/>
    </row>
    <row r="69" spans="1:21" s="57" customFormat="1" ht="123.75" customHeight="1">
      <c r="A69" s="1" t="s">
        <v>13</v>
      </c>
      <c r="B69" s="353"/>
      <c r="C69" s="7"/>
      <c r="D69" s="137">
        <f>E69</f>
        <v>10</v>
      </c>
      <c r="E69" s="3">
        <v>10</v>
      </c>
      <c r="F69" s="8"/>
      <c r="G69" s="3"/>
      <c r="H69" s="3"/>
      <c r="I69" s="16"/>
      <c r="J69" s="3"/>
      <c r="K69" s="4"/>
      <c r="L69" s="5"/>
      <c r="M69" s="5"/>
      <c r="N69" s="2"/>
      <c r="O69" s="3"/>
      <c r="P69" s="9"/>
      <c r="Q69" s="9"/>
      <c r="R69" s="9"/>
      <c r="S69" s="10" t="s">
        <v>17</v>
      </c>
      <c r="T69" s="147"/>
      <c r="U69" s="56"/>
    </row>
    <row r="70" spans="1:21" s="50" customFormat="1" ht="40.5" customHeight="1">
      <c r="A70" s="321" t="s">
        <v>27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3"/>
      <c r="T70" s="150"/>
      <c r="U70" s="52"/>
    </row>
    <row r="71" spans="1:21" s="57" customFormat="1" ht="173.25" customHeight="1">
      <c r="A71" s="1" t="s">
        <v>13</v>
      </c>
      <c r="B71" s="13" t="s">
        <v>63</v>
      </c>
      <c r="C71" s="7"/>
      <c r="D71" s="2">
        <f>SUM(E71:H71)</f>
        <v>301</v>
      </c>
      <c r="E71" s="3"/>
      <c r="F71" s="3">
        <v>301</v>
      </c>
      <c r="G71" s="3"/>
      <c r="H71" s="3"/>
      <c r="I71" s="16"/>
      <c r="J71" s="68"/>
      <c r="K71" s="11"/>
      <c r="L71" s="11"/>
      <c r="M71" s="4"/>
      <c r="N71" s="2"/>
      <c r="O71" s="3"/>
      <c r="P71" s="4"/>
      <c r="Q71" s="6"/>
      <c r="R71" s="6"/>
      <c r="S71" s="10" t="s">
        <v>41</v>
      </c>
      <c r="T71" s="147"/>
      <c r="U71" s="56"/>
    </row>
    <row r="72" spans="1:21" s="57" customFormat="1" ht="138" customHeight="1">
      <c r="A72" s="1" t="s">
        <v>13</v>
      </c>
      <c r="B72" s="13" t="s">
        <v>58</v>
      </c>
      <c r="C72" s="7"/>
      <c r="D72" s="2"/>
      <c r="E72" s="3"/>
      <c r="F72" s="3"/>
      <c r="G72" s="3"/>
      <c r="H72" s="3"/>
      <c r="I72" s="16"/>
      <c r="J72" s="68"/>
      <c r="K72" s="11"/>
      <c r="L72" s="11"/>
      <c r="M72" s="4"/>
      <c r="N72" s="2">
        <f>P72</f>
        <v>475</v>
      </c>
      <c r="O72" s="3"/>
      <c r="P72" s="4">
        <v>475</v>
      </c>
      <c r="Q72" s="6"/>
      <c r="R72" s="6"/>
      <c r="S72" s="10" t="s">
        <v>41</v>
      </c>
      <c r="T72" s="147"/>
      <c r="U72" s="56"/>
    </row>
    <row r="73" spans="1:21" s="57" customFormat="1" ht="167.25" customHeight="1">
      <c r="A73" s="138" t="s">
        <v>13</v>
      </c>
      <c r="B73" s="139" t="s">
        <v>62</v>
      </c>
      <c r="C73" s="7"/>
      <c r="D73" s="2">
        <f>F73</f>
        <v>43.9</v>
      </c>
      <c r="E73" s="3"/>
      <c r="F73" s="3">
        <v>43.9</v>
      </c>
      <c r="G73" s="3"/>
      <c r="H73" s="3"/>
      <c r="I73" s="16"/>
      <c r="J73" s="68"/>
      <c r="K73" s="11"/>
      <c r="L73" s="11"/>
      <c r="M73" s="4"/>
      <c r="N73" s="2"/>
      <c r="O73" s="3"/>
      <c r="P73" s="4"/>
      <c r="Q73" s="6"/>
      <c r="R73" s="6"/>
      <c r="S73" s="10" t="s">
        <v>41</v>
      </c>
      <c r="T73" s="147"/>
      <c r="U73" s="56"/>
    </row>
    <row r="74" spans="1:21" s="57" customFormat="1" ht="31.5" customHeight="1">
      <c r="A74" s="363" t="s">
        <v>28</v>
      </c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5"/>
      <c r="T74" s="147"/>
      <c r="U74" s="56"/>
    </row>
    <row r="75" spans="1:21" s="57" customFormat="1" ht="90.75" customHeight="1">
      <c r="A75" s="1" t="s">
        <v>13</v>
      </c>
      <c r="B75" s="13" t="s">
        <v>115</v>
      </c>
      <c r="C75" s="7"/>
      <c r="D75" s="2"/>
      <c r="E75" s="3"/>
      <c r="F75" s="3"/>
      <c r="G75" s="3"/>
      <c r="H75" s="3"/>
      <c r="I75" s="16">
        <f>K75</f>
        <v>0</v>
      </c>
      <c r="J75" s="3"/>
      <c r="K75" s="199"/>
      <c r="L75" s="11"/>
      <c r="M75" s="11"/>
      <c r="N75" s="2">
        <f>O75+P75+Q75+R75</f>
        <v>143</v>
      </c>
      <c r="O75" s="3"/>
      <c r="P75" s="4">
        <v>143</v>
      </c>
      <c r="Q75" s="6"/>
      <c r="R75" s="6"/>
      <c r="S75" s="27" t="s">
        <v>41</v>
      </c>
      <c r="T75" s="145"/>
      <c r="U75" s="56"/>
    </row>
    <row r="76" spans="1:21" s="57" customFormat="1" ht="96" customHeight="1">
      <c r="A76" s="1" t="s">
        <v>13</v>
      </c>
      <c r="B76" s="13" t="s">
        <v>116</v>
      </c>
      <c r="C76" s="7"/>
      <c r="D76" s="2"/>
      <c r="E76" s="3"/>
      <c r="F76" s="3"/>
      <c r="G76" s="3"/>
      <c r="H76" s="3"/>
      <c r="I76" s="16">
        <f>K76</f>
        <v>0</v>
      </c>
      <c r="J76" s="3"/>
      <c r="K76" s="199"/>
      <c r="L76" s="11"/>
      <c r="M76" s="11"/>
      <c r="N76" s="2">
        <f>O76+P76+Q76+R76</f>
        <v>227</v>
      </c>
      <c r="O76" s="3"/>
      <c r="P76" s="4">
        <v>227</v>
      </c>
      <c r="Q76" s="6"/>
      <c r="R76" s="6"/>
      <c r="S76" s="27" t="s">
        <v>41</v>
      </c>
      <c r="T76" s="145"/>
      <c r="U76" s="56"/>
    </row>
    <row r="77" spans="1:21" s="57" customFormat="1" ht="96" customHeight="1">
      <c r="A77" s="1" t="s">
        <v>13</v>
      </c>
      <c r="B77" s="13" t="s">
        <v>117</v>
      </c>
      <c r="C77" s="7"/>
      <c r="D77" s="2"/>
      <c r="E77" s="3"/>
      <c r="F77" s="3"/>
      <c r="G77" s="3"/>
      <c r="H77" s="3"/>
      <c r="I77" s="16">
        <f>K77</f>
        <v>0</v>
      </c>
      <c r="J77" s="3"/>
      <c r="K77" s="199"/>
      <c r="L77" s="11"/>
      <c r="M77" s="11"/>
      <c r="N77" s="2">
        <f>O77+P77+Q77+R77</f>
        <v>102</v>
      </c>
      <c r="O77" s="3"/>
      <c r="P77" s="4">
        <v>102</v>
      </c>
      <c r="Q77" s="6"/>
      <c r="R77" s="6"/>
      <c r="S77" s="27" t="s">
        <v>41</v>
      </c>
      <c r="T77" s="145"/>
      <c r="U77" s="56"/>
    </row>
    <row r="78" spans="1:21" s="57" customFormat="1" ht="162.75" customHeight="1">
      <c r="A78" s="1" t="s">
        <v>13</v>
      </c>
      <c r="B78" s="13" t="s">
        <v>118</v>
      </c>
      <c r="C78" s="7"/>
      <c r="D78" s="2">
        <f>F78</f>
        <v>0</v>
      </c>
      <c r="E78" s="3"/>
      <c r="F78" s="3"/>
      <c r="G78" s="3"/>
      <c r="H78" s="3"/>
      <c r="I78" s="16">
        <f>K78</f>
        <v>1500</v>
      </c>
      <c r="J78" s="3"/>
      <c r="K78" s="199">
        <v>1500</v>
      </c>
      <c r="L78" s="11"/>
      <c r="M78" s="11"/>
      <c r="N78" s="2">
        <f>SUM(O78:R78)</f>
        <v>0</v>
      </c>
      <c r="O78" s="3"/>
      <c r="P78" s="4"/>
      <c r="Q78" s="6"/>
      <c r="R78" s="6"/>
      <c r="S78" s="10" t="s">
        <v>41</v>
      </c>
      <c r="T78" s="145"/>
      <c r="U78" s="56"/>
    </row>
    <row r="79" spans="1:21" s="57" customFormat="1" ht="29.25" customHeight="1">
      <c r="A79" s="334" t="s">
        <v>38</v>
      </c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147"/>
      <c r="U79" s="56"/>
    </row>
    <row r="80" spans="1:21" s="57" customFormat="1" ht="117" customHeight="1">
      <c r="A80" s="1" t="s">
        <v>13</v>
      </c>
      <c r="B80" s="13" t="s">
        <v>53</v>
      </c>
      <c r="C80" s="7"/>
      <c r="D80" s="2">
        <f>SUM(E80:H80)</f>
        <v>75</v>
      </c>
      <c r="E80" s="3">
        <v>75</v>
      </c>
      <c r="F80" s="3"/>
      <c r="G80" s="3"/>
      <c r="H80" s="3"/>
      <c r="I80" s="16">
        <f>SUM(J80:M80)</f>
        <v>0</v>
      </c>
      <c r="J80" s="3"/>
      <c r="K80" s="4"/>
      <c r="L80" s="11"/>
      <c r="M80" s="11"/>
      <c r="N80" s="2">
        <f>SUM(O80:R80)</f>
        <v>75</v>
      </c>
      <c r="O80" s="3">
        <v>75</v>
      </c>
      <c r="P80" s="4"/>
      <c r="Q80" s="6"/>
      <c r="R80" s="6"/>
      <c r="S80" s="10" t="s">
        <v>17</v>
      </c>
      <c r="T80" s="147">
        <v>23</v>
      </c>
      <c r="U80" s="56"/>
    </row>
    <row r="81" spans="1:21" s="57" customFormat="1" ht="117" customHeight="1">
      <c r="A81" s="1" t="s">
        <v>13</v>
      </c>
      <c r="B81" s="13" t="s">
        <v>75</v>
      </c>
      <c r="C81" s="7"/>
      <c r="D81" s="2"/>
      <c r="E81" s="3"/>
      <c r="F81" s="3"/>
      <c r="G81" s="3"/>
      <c r="H81" s="3"/>
      <c r="I81" s="16">
        <f>SUM(J81:M81)</f>
        <v>85.2</v>
      </c>
      <c r="J81" s="3">
        <f>100-14.8</f>
        <v>85.2</v>
      </c>
      <c r="K81" s="4"/>
      <c r="L81" s="11"/>
      <c r="M81" s="11"/>
      <c r="N81" s="2"/>
      <c r="O81" s="3"/>
      <c r="P81" s="4"/>
      <c r="Q81" s="6"/>
      <c r="R81" s="6"/>
      <c r="S81" s="10" t="s">
        <v>17</v>
      </c>
      <c r="T81" s="147"/>
      <c r="U81" s="56"/>
    </row>
    <row r="82" spans="1:21" s="57" customFormat="1" ht="33" customHeight="1">
      <c r="A82" s="335" t="s">
        <v>29</v>
      </c>
      <c r="B82" s="335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147"/>
      <c r="U82" s="56"/>
    </row>
    <row r="83" spans="1:21" ht="119.25" customHeight="1">
      <c r="A83" s="24" t="s">
        <v>42</v>
      </c>
      <c r="B83" s="13" t="s">
        <v>54</v>
      </c>
      <c r="C83" s="7"/>
      <c r="D83" s="16">
        <f>SUM(E83:H83)</f>
        <v>50</v>
      </c>
      <c r="E83" s="48">
        <v>50</v>
      </c>
      <c r="F83" s="48"/>
      <c r="G83" s="48"/>
      <c r="H83" s="48"/>
      <c r="I83" s="16">
        <f>SUM(J83:M83)</f>
        <v>50</v>
      </c>
      <c r="J83" s="48">
        <v>50</v>
      </c>
      <c r="K83" s="48"/>
      <c r="L83" s="67"/>
      <c r="M83" s="67"/>
      <c r="N83" s="16">
        <f>SUM(O83:R83)</f>
        <v>50</v>
      </c>
      <c r="O83" s="48">
        <v>50</v>
      </c>
      <c r="P83" s="67"/>
      <c r="Q83" s="67"/>
      <c r="R83" s="67"/>
      <c r="S83" s="67" t="s">
        <v>9</v>
      </c>
      <c r="T83" s="149"/>
      <c r="U83" s="69">
        <v>21</v>
      </c>
    </row>
    <row r="84" spans="1:20" ht="30.75" customHeight="1">
      <c r="A84" s="317" t="s">
        <v>82</v>
      </c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9"/>
      <c r="T84" s="147"/>
    </row>
    <row r="85" spans="1:20" ht="89.25" customHeight="1">
      <c r="A85" s="24" t="s">
        <v>42</v>
      </c>
      <c r="B85" s="13" t="s">
        <v>55</v>
      </c>
      <c r="C85" s="7"/>
      <c r="D85" s="16">
        <f>E85</f>
        <v>0</v>
      </c>
      <c r="E85" s="48"/>
      <c r="F85" s="48"/>
      <c r="G85" s="48"/>
      <c r="H85" s="48"/>
      <c r="I85" s="16">
        <f>J85</f>
        <v>32</v>
      </c>
      <c r="J85" s="48">
        <v>32</v>
      </c>
      <c r="K85" s="16"/>
      <c r="L85" s="16"/>
      <c r="M85" s="16"/>
      <c r="N85" s="16">
        <f>O85</f>
        <v>32</v>
      </c>
      <c r="O85" s="48">
        <v>32</v>
      </c>
      <c r="P85" s="48"/>
      <c r="Q85" s="67"/>
      <c r="R85" s="67"/>
      <c r="S85" s="67" t="s">
        <v>9</v>
      </c>
      <c r="T85" s="147"/>
    </row>
    <row r="86" spans="1:21" s="244" customFormat="1" ht="118.5" customHeight="1">
      <c r="A86" s="277" t="s">
        <v>13</v>
      </c>
      <c r="B86" s="194" t="s">
        <v>68</v>
      </c>
      <c r="C86" s="195"/>
      <c r="D86" s="198">
        <f>E86</f>
        <v>20</v>
      </c>
      <c r="E86" s="278">
        <v>20</v>
      </c>
      <c r="F86" s="278"/>
      <c r="G86" s="278"/>
      <c r="H86" s="278"/>
      <c r="I86" s="198">
        <f>J86</f>
        <v>29.2</v>
      </c>
      <c r="J86" s="278">
        <f>40-10.8</f>
        <v>29.2</v>
      </c>
      <c r="K86" s="198"/>
      <c r="L86" s="198"/>
      <c r="M86" s="198"/>
      <c r="N86" s="198">
        <f>O86</f>
        <v>44</v>
      </c>
      <c r="O86" s="278">
        <v>44</v>
      </c>
      <c r="P86" s="278"/>
      <c r="Q86" s="276"/>
      <c r="R86" s="276"/>
      <c r="S86" s="279" t="s">
        <v>17</v>
      </c>
      <c r="T86" s="248"/>
      <c r="U86" s="243"/>
    </row>
    <row r="87" spans="1:21" s="244" customFormat="1" ht="76.5" customHeight="1">
      <c r="A87" s="280" t="s">
        <v>13</v>
      </c>
      <c r="B87" s="358" t="s">
        <v>100</v>
      </c>
      <c r="C87" s="195"/>
      <c r="D87" s="198"/>
      <c r="E87" s="278"/>
      <c r="F87" s="278"/>
      <c r="G87" s="278"/>
      <c r="H87" s="278"/>
      <c r="I87" s="198">
        <f>J87+K87</f>
        <v>1486</v>
      </c>
      <c r="J87" s="278"/>
      <c r="K87" s="278">
        <f>1100+306+80</f>
        <v>1486</v>
      </c>
      <c r="L87" s="198"/>
      <c r="M87" s="198"/>
      <c r="N87" s="198"/>
      <c r="O87" s="278"/>
      <c r="P87" s="278"/>
      <c r="Q87" s="276"/>
      <c r="R87" s="276"/>
      <c r="S87" s="366" t="s">
        <v>8</v>
      </c>
      <c r="T87" s="248"/>
      <c r="U87" s="243"/>
    </row>
    <row r="88" spans="1:21" s="244" customFormat="1" ht="82.5" customHeight="1">
      <c r="A88" s="193" t="s">
        <v>61</v>
      </c>
      <c r="B88" s="359"/>
      <c r="C88" s="195"/>
      <c r="D88" s="198"/>
      <c r="E88" s="278"/>
      <c r="F88" s="278"/>
      <c r="G88" s="278"/>
      <c r="H88" s="278"/>
      <c r="I88" s="198">
        <f>L88+M88</f>
        <v>630</v>
      </c>
      <c r="J88" s="278"/>
      <c r="K88" s="198"/>
      <c r="L88" s="198"/>
      <c r="M88" s="278">
        <v>630</v>
      </c>
      <c r="N88" s="198"/>
      <c r="O88" s="278"/>
      <c r="P88" s="278"/>
      <c r="Q88" s="276"/>
      <c r="R88" s="276"/>
      <c r="S88" s="367"/>
      <c r="T88" s="248"/>
      <c r="U88" s="243"/>
    </row>
    <row r="89" spans="1:21" s="244" customFormat="1" ht="120.75" customHeight="1">
      <c r="A89" s="280" t="s">
        <v>13</v>
      </c>
      <c r="B89" s="194" t="s">
        <v>111</v>
      </c>
      <c r="C89" s="195"/>
      <c r="D89" s="198"/>
      <c r="E89" s="278"/>
      <c r="F89" s="278"/>
      <c r="G89" s="278"/>
      <c r="H89" s="278"/>
      <c r="I89" s="198">
        <f>L89+M89+J89+K89</f>
        <v>10.8</v>
      </c>
      <c r="J89" s="278">
        <v>10.8</v>
      </c>
      <c r="K89" s="198"/>
      <c r="L89" s="198"/>
      <c r="M89" s="278"/>
      <c r="N89" s="198"/>
      <c r="O89" s="278"/>
      <c r="P89" s="278"/>
      <c r="Q89" s="276"/>
      <c r="R89" s="276"/>
      <c r="S89" s="279" t="s">
        <v>17</v>
      </c>
      <c r="T89" s="248"/>
      <c r="U89" s="243"/>
    </row>
    <row r="90" spans="1:20" ht="25.5">
      <c r="A90" s="317" t="s">
        <v>39</v>
      </c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9"/>
      <c r="T90" s="147"/>
    </row>
    <row r="91" spans="1:20" ht="122.25" customHeight="1">
      <c r="A91" s="24" t="s">
        <v>13</v>
      </c>
      <c r="B91" s="13" t="s">
        <v>56</v>
      </c>
      <c r="C91" s="7"/>
      <c r="D91" s="16">
        <f>E91</f>
        <v>0</v>
      </c>
      <c r="E91" s="48"/>
      <c r="F91" s="48"/>
      <c r="G91" s="67"/>
      <c r="H91" s="67"/>
      <c r="I91" s="16">
        <f>J91</f>
        <v>150</v>
      </c>
      <c r="J91" s="10">
        <f>220-70</f>
        <v>150</v>
      </c>
      <c r="K91" s="1"/>
      <c r="L91" s="1"/>
      <c r="M91" s="1"/>
      <c r="N91" s="12">
        <f>O91</f>
        <v>242</v>
      </c>
      <c r="O91" s="10">
        <v>242</v>
      </c>
      <c r="P91" s="67"/>
      <c r="Q91" s="67"/>
      <c r="R91" s="67"/>
      <c r="S91" s="117" t="s">
        <v>17</v>
      </c>
      <c r="T91" s="147"/>
    </row>
    <row r="92" spans="1:20" ht="22.5" customHeight="1">
      <c r="A92" s="317" t="s">
        <v>30</v>
      </c>
      <c r="B92" s="318"/>
      <c r="C92" s="318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3"/>
      <c r="T92" s="147"/>
    </row>
    <row r="93" spans="1:20" ht="127.5" customHeight="1">
      <c r="A93" s="1" t="s">
        <v>13</v>
      </c>
      <c r="B93" s="13" t="s">
        <v>57</v>
      </c>
      <c r="C93" s="7"/>
      <c r="D93" s="16">
        <f>E93</f>
        <v>0</v>
      </c>
      <c r="E93" s="48"/>
      <c r="F93" s="48"/>
      <c r="G93" s="67"/>
      <c r="H93" s="67"/>
      <c r="I93" s="16">
        <f>J93</f>
        <v>49.84</v>
      </c>
      <c r="J93" s="48">
        <f>66-16.16</f>
        <v>49.84</v>
      </c>
      <c r="K93" s="1"/>
      <c r="L93" s="1"/>
      <c r="M93" s="1"/>
      <c r="N93" s="48">
        <f>O93</f>
        <v>73</v>
      </c>
      <c r="O93" s="48">
        <v>73</v>
      </c>
      <c r="P93" s="67"/>
      <c r="Q93" s="67"/>
      <c r="R93" s="67"/>
      <c r="S93" s="10" t="s">
        <v>17</v>
      </c>
      <c r="T93" s="147"/>
    </row>
    <row r="94" spans="1:20" ht="41.25" customHeight="1">
      <c r="A94" s="317" t="s">
        <v>101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9"/>
      <c r="T94" s="147"/>
    </row>
    <row r="95" spans="1:20" ht="116.25" customHeight="1">
      <c r="A95" s="1" t="s">
        <v>13</v>
      </c>
      <c r="B95" s="227" t="s">
        <v>102</v>
      </c>
      <c r="C95" s="7"/>
      <c r="D95" s="16"/>
      <c r="E95" s="48"/>
      <c r="F95" s="48"/>
      <c r="G95" s="48"/>
      <c r="H95" s="48"/>
      <c r="I95" s="16">
        <f>J95+K95</f>
        <v>5</v>
      </c>
      <c r="J95" s="48">
        <v>5</v>
      </c>
      <c r="K95" s="16"/>
      <c r="L95" s="16"/>
      <c r="M95" s="48"/>
      <c r="N95" s="16"/>
      <c r="O95" s="48"/>
      <c r="P95" s="48"/>
      <c r="Q95" s="67"/>
      <c r="R95" s="67"/>
      <c r="S95" s="27" t="s">
        <v>17</v>
      </c>
      <c r="T95" s="147"/>
    </row>
    <row r="96" spans="1:20" ht="45" customHeight="1">
      <c r="A96" s="363" t="s">
        <v>109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5"/>
      <c r="T96" s="147"/>
    </row>
    <row r="97" spans="1:21" s="244" customFormat="1" ht="171" customHeight="1">
      <c r="A97" s="193" t="s">
        <v>13</v>
      </c>
      <c r="B97" s="281" t="s">
        <v>110</v>
      </c>
      <c r="C97" s="195"/>
      <c r="D97" s="198"/>
      <c r="E97" s="278"/>
      <c r="F97" s="278"/>
      <c r="G97" s="278"/>
      <c r="H97" s="278"/>
      <c r="I97" s="198">
        <f>J97+K97+L97+M97</f>
        <v>150</v>
      </c>
      <c r="J97" s="278">
        <v>150</v>
      </c>
      <c r="K97" s="198"/>
      <c r="L97" s="198"/>
      <c r="M97" s="278"/>
      <c r="N97" s="198"/>
      <c r="O97" s="278"/>
      <c r="P97" s="278"/>
      <c r="Q97" s="276"/>
      <c r="R97" s="276"/>
      <c r="S97" s="239" t="s">
        <v>7</v>
      </c>
      <c r="T97" s="248"/>
      <c r="U97" s="243"/>
    </row>
    <row r="98" spans="1:21" s="54" customFormat="1" ht="25.5">
      <c r="A98" s="324" t="s">
        <v>15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6"/>
      <c r="T98" s="147"/>
      <c r="U98" s="53"/>
    </row>
    <row r="99" spans="1:21" s="125" customFormat="1" ht="72.75" customHeight="1">
      <c r="A99" s="119" t="s">
        <v>13</v>
      </c>
      <c r="B99" s="120"/>
      <c r="C99" s="121"/>
      <c r="D99" s="122">
        <f>E99+F99+H99</f>
        <v>80136.88</v>
      </c>
      <c r="E99" s="122">
        <f>E16+E17+E21</f>
        <v>1507.7</v>
      </c>
      <c r="F99" s="122">
        <f>F16+F17+F18+F21</f>
        <v>14925.37</v>
      </c>
      <c r="G99" s="122">
        <f>G16+G17+G21</f>
        <v>0</v>
      </c>
      <c r="H99" s="122">
        <f>H16+H17</f>
        <v>63703.81</v>
      </c>
      <c r="I99" s="222">
        <f>J99+K99+M99</f>
        <v>132914.277</v>
      </c>
      <c r="J99" s="203">
        <f>J16+J17+J21+J97</f>
        <v>731.8865499999999</v>
      </c>
      <c r="K99" s="203">
        <f>K16+K17+K18+K21+K22</f>
        <v>16610.39045</v>
      </c>
      <c r="L99" s="122">
        <f>L16+L17+L21</f>
        <v>0</v>
      </c>
      <c r="M99" s="123">
        <f>M16+M17+M21</f>
        <v>115572</v>
      </c>
      <c r="N99" s="122">
        <f>O99+P99+R99</f>
        <v>127004.95700000001</v>
      </c>
      <c r="O99" s="122">
        <f>O16+O17+O21</f>
        <v>463.133</v>
      </c>
      <c r="P99" s="122">
        <f>P16+P22+P29</f>
        <v>33915.304000000004</v>
      </c>
      <c r="Q99" s="122">
        <f>Q16+Q17+Q21</f>
        <v>0</v>
      </c>
      <c r="R99" s="122">
        <f>R16+R17+R21</f>
        <v>92626.52</v>
      </c>
      <c r="S99" s="368" t="s">
        <v>7</v>
      </c>
      <c r="T99" s="147"/>
      <c r="U99" s="124"/>
    </row>
    <row r="100" spans="1:21" s="125" customFormat="1" ht="96.75" customHeight="1">
      <c r="A100" s="1" t="s">
        <v>34</v>
      </c>
      <c r="B100" s="74"/>
      <c r="C100" s="73"/>
      <c r="D100" s="122">
        <f>E100+F100+H100</f>
        <v>37.2</v>
      </c>
      <c r="E100" s="122">
        <f>E18</f>
        <v>37.2</v>
      </c>
      <c r="F100" s="122">
        <f>F18</f>
        <v>0</v>
      </c>
      <c r="G100" s="122">
        <f>G18</f>
        <v>0</v>
      </c>
      <c r="H100" s="122">
        <f>H18</f>
        <v>0</v>
      </c>
      <c r="I100" s="222">
        <f>J100+K100+M100</f>
        <v>73.22</v>
      </c>
      <c r="J100" s="203">
        <f>J18</f>
        <v>73.22</v>
      </c>
      <c r="K100" s="203"/>
      <c r="L100" s="122"/>
      <c r="M100" s="123"/>
      <c r="N100" s="122">
        <f>O100+P100+R100</f>
        <v>0</v>
      </c>
      <c r="O100" s="122"/>
      <c r="P100" s="122"/>
      <c r="Q100" s="122"/>
      <c r="R100" s="122"/>
      <c r="S100" s="389"/>
      <c r="T100" s="147"/>
      <c r="U100" s="124"/>
    </row>
    <row r="101" spans="1:21" s="125" customFormat="1" ht="96.75" customHeight="1">
      <c r="A101" s="1" t="s">
        <v>69</v>
      </c>
      <c r="B101" s="74"/>
      <c r="C101" s="73"/>
      <c r="D101" s="122"/>
      <c r="E101" s="122"/>
      <c r="F101" s="122"/>
      <c r="G101" s="122"/>
      <c r="H101" s="122"/>
      <c r="I101" s="222">
        <f>J101+K101+M101</f>
        <v>1200</v>
      </c>
      <c r="J101" s="203"/>
      <c r="K101" s="203"/>
      <c r="L101" s="122"/>
      <c r="M101" s="123">
        <f>M23</f>
        <v>1200</v>
      </c>
      <c r="N101" s="122"/>
      <c r="O101" s="122"/>
      <c r="P101" s="122"/>
      <c r="Q101" s="122"/>
      <c r="R101" s="122"/>
      <c r="S101" s="369"/>
      <c r="T101" s="147"/>
      <c r="U101" s="124"/>
    </row>
    <row r="102" spans="1:21" s="125" customFormat="1" ht="25.5">
      <c r="A102" s="311" t="s">
        <v>14</v>
      </c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3"/>
      <c r="T102" s="147"/>
      <c r="U102" s="124"/>
    </row>
    <row r="103" spans="1:21" s="125" customFormat="1" ht="131.25" customHeight="1">
      <c r="A103" s="73" t="s">
        <v>13</v>
      </c>
      <c r="B103" s="74"/>
      <c r="C103" s="73"/>
      <c r="D103" s="122">
        <f>E103+F103</f>
        <v>3683</v>
      </c>
      <c r="E103" s="122">
        <f>E50+E51</f>
        <v>507.3</v>
      </c>
      <c r="F103" s="122">
        <f>F24+F25+F44+F45+F50+F32+F35</f>
        <v>3175.7</v>
      </c>
      <c r="G103" s="122">
        <f>G22+G51</f>
        <v>0</v>
      </c>
      <c r="H103" s="122">
        <f>H22+H51</f>
        <v>0</v>
      </c>
      <c r="I103" s="222">
        <f>J103+K103</f>
        <v>15601.05</v>
      </c>
      <c r="J103" s="122">
        <f>J50+J51+J38</f>
        <v>665.15</v>
      </c>
      <c r="K103" s="122">
        <f>K26+K50+K24+K35+K36+K37+K87+K41</f>
        <v>14935.9</v>
      </c>
      <c r="L103" s="122">
        <f>L22+L51</f>
        <v>0</v>
      </c>
      <c r="M103" s="122">
        <f>M22+M51</f>
        <v>0</v>
      </c>
      <c r="N103" s="122">
        <f>O103+P103</f>
        <v>33590</v>
      </c>
      <c r="O103" s="122">
        <f>O22+O51+O38</f>
        <v>394</v>
      </c>
      <c r="P103" s="122">
        <f>P24+P27+P28+P30+P31+P46+P47+P48+P26</f>
        <v>33196</v>
      </c>
      <c r="Q103" s="122">
        <f>Q22+Q51</f>
        <v>0</v>
      </c>
      <c r="R103" s="122">
        <f>R22+R51</f>
        <v>0</v>
      </c>
      <c r="S103" s="26" t="s">
        <v>64</v>
      </c>
      <c r="T103" s="147"/>
      <c r="U103" s="124"/>
    </row>
    <row r="104" spans="1:21" s="125" customFormat="1" ht="128.25" customHeight="1">
      <c r="A104" s="1" t="s">
        <v>69</v>
      </c>
      <c r="B104" s="74"/>
      <c r="C104" s="73"/>
      <c r="D104" s="122">
        <f>E104+F104+H104</f>
        <v>2634.7491</v>
      </c>
      <c r="E104" s="122"/>
      <c r="F104" s="122">
        <f>F33+F34</f>
        <v>24.4421</v>
      </c>
      <c r="G104" s="122"/>
      <c r="H104" s="122">
        <f>H33+H34</f>
        <v>2610.307</v>
      </c>
      <c r="I104" s="126">
        <f>J104+K104+L104+M104</f>
        <v>8869.784</v>
      </c>
      <c r="J104" s="122"/>
      <c r="K104" s="122">
        <f>K39</f>
        <v>1158.751</v>
      </c>
      <c r="L104" s="122"/>
      <c r="M104" s="122">
        <f>M39+M40+M42</f>
        <v>7711.032999999999</v>
      </c>
      <c r="N104" s="122">
        <f>O104+P104</f>
        <v>0</v>
      </c>
      <c r="O104" s="122"/>
      <c r="P104" s="122"/>
      <c r="Q104" s="122"/>
      <c r="R104" s="122"/>
      <c r="S104" s="26" t="s">
        <v>64</v>
      </c>
      <c r="T104" s="147"/>
      <c r="U104" s="124"/>
    </row>
    <row r="105" spans="1:21" s="125" customFormat="1" ht="124.5" customHeight="1">
      <c r="A105" s="1" t="s">
        <v>61</v>
      </c>
      <c r="B105" s="74"/>
      <c r="C105" s="73"/>
      <c r="D105" s="122"/>
      <c r="E105" s="122"/>
      <c r="F105" s="122"/>
      <c r="G105" s="122"/>
      <c r="H105" s="122"/>
      <c r="I105" s="126">
        <f>L105+M105</f>
        <v>630</v>
      </c>
      <c r="J105" s="122"/>
      <c r="K105" s="122"/>
      <c r="L105" s="122"/>
      <c r="M105" s="122">
        <f>M88</f>
        <v>630</v>
      </c>
      <c r="N105" s="122"/>
      <c r="O105" s="122"/>
      <c r="P105" s="122"/>
      <c r="Q105" s="122"/>
      <c r="R105" s="122"/>
      <c r="S105" s="26" t="s">
        <v>64</v>
      </c>
      <c r="T105" s="147"/>
      <c r="U105" s="124"/>
    </row>
    <row r="106" spans="1:21" s="57" customFormat="1" ht="33.75" customHeight="1">
      <c r="A106" s="321" t="s">
        <v>104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3"/>
      <c r="T106" s="147"/>
      <c r="U106" s="56"/>
    </row>
    <row r="107" spans="1:21" s="57" customFormat="1" ht="101.25" customHeight="1">
      <c r="A107" s="1" t="s">
        <v>13</v>
      </c>
      <c r="B107" s="70"/>
      <c r="C107" s="1"/>
      <c r="D107" s="118">
        <f>E107+F107+H107</f>
        <v>21663.304</v>
      </c>
      <c r="E107" s="2">
        <f>E53+E61+E66</f>
        <v>229</v>
      </c>
      <c r="F107" s="2">
        <f>F53+F54+F61+F66+F68+F57</f>
        <v>6719.604</v>
      </c>
      <c r="G107" s="2">
        <f>G53+G61+G66</f>
        <v>0</v>
      </c>
      <c r="H107" s="2">
        <f>H53+H61+H66</f>
        <v>14714.7</v>
      </c>
      <c r="I107" s="223">
        <f>J107+K107+L107+M107</f>
        <v>10849.1</v>
      </c>
      <c r="J107" s="2">
        <f>J55+J63+J64</f>
        <v>121.5</v>
      </c>
      <c r="K107" s="2">
        <f>K54+K55+K63+K66+K61</f>
        <v>6065.5</v>
      </c>
      <c r="L107" s="2">
        <f>L55+L63+L64</f>
        <v>0</v>
      </c>
      <c r="M107" s="2">
        <f>M55+M63+M64+M66</f>
        <v>4662.1</v>
      </c>
      <c r="N107" s="2">
        <f>O107+P107</f>
        <v>15334</v>
      </c>
      <c r="O107" s="2">
        <f>O63+O64+O55+O54+O56</f>
        <v>271</v>
      </c>
      <c r="P107" s="2">
        <f>P55+P63+P54+P56</f>
        <v>15063</v>
      </c>
      <c r="Q107" s="2"/>
      <c r="R107" s="2"/>
      <c r="S107" s="27" t="s">
        <v>103</v>
      </c>
      <c r="T107" s="147"/>
      <c r="U107" s="56"/>
    </row>
    <row r="108" spans="1:21" s="57" customFormat="1" ht="101.25" customHeight="1">
      <c r="A108" s="1" t="s">
        <v>61</v>
      </c>
      <c r="B108" s="70"/>
      <c r="C108" s="1"/>
      <c r="D108" s="118">
        <f>H108</f>
        <v>885</v>
      </c>
      <c r="E108" s="2"/>
      <c r="F108" s="2"/>
      <c r="G108" s="2"/>
      <c r="H108" s="2">
        <f>H67</f>
        <v>885</v>
      </c>
      <c r="I108" s="223">
        <f>J108+K108+L108+M108</f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7" t="s">
        <v>103</v>
      </c>
      <c r="T108" s="147"/>
      <c r="U108" s="56"/>
    </row>
    <row r="109" spans="1:21" s="57" customFormat="1" ht="101.25" customHeight="1">
      <c r="A109" s="1" t="s">
        <v>69</v>
      </c>
      <c r="B109" s="70"/>
      <c r="C109" s="1"/>
      <c r="D109" s="118" t="s">
        <v>106</v>
      </c>
      <c r="E109" s="2"/>
      <c r="F109" s="2"/>
      <c r="G109" s="2"/>
      <c r="H109" s="2"/>
      <c r="I109" s="223">
        <f>J109+K109+L109+M109</f>
        <v>156</v>
      </c>
      <c r="J109" s="2"/>
      <c r="K109" s="2"/>
      <c r="L109" s="2"/>
      <c r="M109" s="2">
        <f>M58</f>
        <v>156</v>
      </c>
      <c r="N109" s="2"/>
      <c r="O109" s="2"/>
      <c r="P109" s="2"/>
      <c r="Q109" s="2"/>
      <c r="R109" s="2"/>
      <c r="S109" s="27" t="s">
        <v>103</v>
      </c>
      <c r="T109" s="147"/>
      <c r="U109" s="56"/>
    </row>
    <row r="110" spans="1:21" s="57" customFormat="1" ht="101.25" customHeight="1">
      <c r="A110" s="1" t="s">
        <v>114</v>
      </c>
      <c r="B110" s="70"/>
      <c r="C110" s="1"/>
      <c r="D110" s="118"/>
      <c r="E110" s="2"/>
      <c r="F110" s="2"/>
      <c r="G110" s="2"/>
      <c r="H110" s="2"/>
      <c r="I110" s="223">
        <f>J110+K110+L110+M110</f>
        <v>13748.9</v>
      </c>
      <c r="J110" s="2"/>
      <c r="K110" s="2">
        <f>K59</f>
        <v>1389</v>
      </c>
      <c r="L110" s="2"/>
      <c r="M110" s="2">
        <f>M59</f>
        <v>12359.9</v>
      </c>
      <c r="N110" s="2"/>
      <c r="O110" s="2"/>
      <c r="P110" s="2"/>
      <c r="Q110" s="2"/>
      <c r="R110" s="2"/>
      <c r="S110" s="27" t="s">
        <v>103</v>
      </c>
      <c r="T110" s="147"/>
      <c r="U110" s="56"/>
    </row>
    <row r="111" spans="1:21" s="57" customFormat="1" ht="25.5" customHeight="1">
      <c r="A111" s="321" t="s">
        <v>43</v>
      </c>
      <c r="B111" s="322"/>
      <c r="C111" s="322"/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3"/>
      <c r="T111" s="147"/>
      <c r="U111" s="56"/>
    </row>
    <row r="112" spans="1:21" s="57" customFormat="1" ht="96" customHeight="1">
      <c r="A112" s="1" t="s">
        <v>13</v>
      </c>
      <c r="B112" s="70"/>
      <c r="C112" s="1"/>
      <c r="D112" s="2">
        <f>F112</f>
        <v>344.9</v>
      </c>
      <c r="E112" s="2">
        <f>E71+E72+E78</f>
        <v>0</v>
      </c>
      <c r="F112" s="2">
        <f>F71+F78++F73</f>
        <v>344.9</v>
      </c>
      <c r="G112" s="2">
        <f>G71+G72+G78</f>
        <v>0</v>
      </c>
      <c r="H112" s="2">
        <f>H71+H72+H78</f>
        <v>0</v>
      </c>
      <c r="I112" s="224">
        <f>J112+K112+L112+M112</f>
        <v>1500</v>
      </c>
      <c r="J112" s="2">
        <f>J71+J72+J78</f>
        <v>0</v>
      </c>
      <c r="K112" s="2">
        <f>K71+K72+K78+K75+K76+K77</f>
        <v>1500</v>
      </c>
      <c r="L112" s="2">
        <f>L71+L72+L78</f>
        <v>0</v>
      </c>
      <c r="M112" s="2">
        <f>M71+M72+M78</f>
        <v>0</v>
      </c>
      <c r="N112" s="2">
        <f>O112+P112</f>
        <v>947</v>
      </c>
      <c r="O112" s="2">
        <f>O71+O72+O78</f>
        <v>0</v>
      </c>
      <c r="P112" s="2">
        <f>P71+P72++P78+P75+P76+P77</f>
        <v>947</v>
      </c>
      <c r="Q112" s="2">
        <f>Q71+Q72++Q78+Q75+Q76+Q77</f>
        <v>0</v>
      </c>
      <c r="R112" s="2">
        <f>R71+R72++R78+R75+R76+R77</f>
        <v>0</v>
      </c>
      <c r="S112" s="27" t="s">
        <v>41</v>
      </c>
      <c r="T112" s="147"/>
      <c r="U112" s="56"/>
    </row>
    <row r="113" spans="1:20" ht="27" customHeight="1">
      <c r="A113" s="314" t="s">
        <v>31</v>
      </c>
      <c r="B113" s="315"/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  <c r="N113" s="315"/>
      <c r="O113" s="315"/>
      <c r="P113" s="315"/>
      <c r="Q113" s="315"/>
      <c r="R113" s="315"/>
      <c r="S113" s="316"/>
      <c r="T113" s="145"/>
    </row>
    <row r="114" spans="1:20" ht="66" customHeight="1">
      <c r="A114" s="14" t="s">
        <v>42</v>
      </c>
      <c r="B114" s="71"/>
      <c r="C114" s="72"/>
      <c r="D114" s="51">
        <f>D83+D85</f>
        <v>50</v>
      </c>
      <c r="E114" s="51">
        <f aca="true" t="shared" si="1" ref="E114:R114">E83+E85</f>
        <v>50</v>
      </c>
      <c r="F114" s="51">
        <f t="shared" si="1"/>
        <v>0</v>
      </c>
      <c r="G114" s="51">
        <f t="shared" si="1"/>
        <v>0</v>
      </c>
      <c r="H114" s="51">
        <f t="shared" si="1"/>
        <v>0</v>
      </c>
      <c r="I114" s="225">
        <f t="shared" si="1"/>
        <v>82</v>
      </c>
      <c r="J114" s="51">
        <f t="shared" si="1"/>
        <v>82</v>
      </c>
      <c r="K114" s="51">
        <f t="shared" si="1"/>
        <v>0</v>
      </c>
      <c r="L114" s="51">
        <f t="shared" si="1"/>
        <v>0</v>
      </c>
      <c r="M114" s="51">
        <f t="shared" si="1"/>
        <v>0</v>
      </c>
      <c r="N114" s="51">
        <f t="shared" si="1"/>
        <v>82</v>
      </c>
      <c r="O114" s="51">
        <f t="shared" si="1"/>
        <v>82</v>
      </c>
      <c r="P114" s="51">
        <f t="shared" si="1"/>
        <v>0</v>
      </c>
      <c r="Q114" s="51">
        <f t="shared" si="1"/>
        <v>0</v>
      </c>
      <c r="R114" s="51">
        <f t="shared" si="1"/>
        <v>0</v>
      </c>
      <c r="S114" s="26" t="s">
        <v>9</v>
      </c>
      <c r="T114" s="145"/>
    </row>
    <row r="115" spans="1:20" ht="33.75" customHeight="1">
      <c r="A115" s="314" t="s">
        <v>32</v>
      </c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6"/>
      <c r="T115" s="145"/>
    </row>
    <row r="116" spans="1:20" ht="132.75" customHeight="1">
      <c r="A116" s="73" t="s">
        <v>13</v>
      </c>
      <c r="B116" s="74"/>
      <c r="C116" s="73"/>
      <c r="D116" s="75">
        <f>D80+D91+D93+D69+D86</f>
        <v>105</v>
      </c>
      <c r="E116" s="75">
        <f>E80+E91+E93+E69+E86</f>
        <v>105</v>
      </c>
      <c r="F116" s="75">
        <f aca="true" t="shared" si="2" ref="F116:R116">F80+F91+F93</f>
        <v>0</v>
      </c>
      <c r="G116" s="75">
        <f t="shared" si="2"/>
        <v>0</v>
      </c>
      <c r="H116" s="75">
        <f t="shared" si="2"/>
        <v>0</v>
      </c>
      <c r="I116" s="226">
        <f>J116+K116</f>
        <v>330.04</v>
      </c>
      <c r="J116" s="75">
        <f>J80+J91+J93+J86+J81+J95+J89</f>
        <v>330.04</v>
      </c>
      <c r="K116" s="75">
        <f t="shared" si="2"/>
        <v>0</v>
      </c>
      <c r="L116" s="75"/>
      <c r="M116" s="75">
        <f t="shared" si="2"/>
        <v>0</v>
      </c>
      <c r="N116" s="75">
        <f>O116+P116</f>
        <v>434</v>
      </c>
      <c r="O116" s="75">
        <f>O80+O91+O93+O86+O81</f>
        <v>434</v>
      </c>
      <c r="P116" s="75">
        <f t="shared" si="2"/>
        <v>0</v>
      </c>
      <c r="Q116" s="75">
        <f t="shared" si="2"/>
        <v>0</v>
      </c>
      <c r="R116" s="75">
        <f t="shared" si="2"/>
        <v>0</v>
      </c>
      <c r="S116" s="26" t="s">
        <v>17</v>
      </c>
      <c r="T116" s="145">
        <v>24</v>
      </c>
    </row>
    <row r="117" spans="1:21" s="82" customFormat="1" ht="147" customHeight="1">
      <c r="A117" s="73" t="s">
        <v>34</v>
      </c>
      <c r="B117" s="70"/>
      <c r="C117" s="1"/>
      <c r="D117" s="75">
        <f>E117</f>
        <v>131.63</v>
      </c>
      <c r="E117" s="75">
        <f>E19</f>
        <v>131.63</v>
      </c>
      <c r="F117" s="76"/>
      <c r="G117" s="76"/>
      <c r="H117" s="76"/>
      <c r="I117" s="77">
        <f>J117+K117+L117+M117</f>
        <v>170.84</v>
      </c>
      <c r="J117" s="78">
        <f>J19</f>
        <v>170.84</v>
      </c>
      <c r="K117" s="79"/>
      <c r="L117" s="79"/>
      <c r="M117" s="79"/>
      <c r="N117" s="80"/>
      <c r="O117" s="78"/>
      <c r="P117" s="81"/>
      <c r="Q117" s="81"/>
      <c r="R117" s="81"/>
      <c r="S117" s="10" t="s">
        <v>17</v>
      </c>
      <c r="T117" s="143"/>
      <c r="U117" s="83"/>
    </row>
    <row r="118" spans="1:21" s="82" customFormat="1" ht="24.75" customHeight="1">
      <c r="A118" s="84"/>
      <c r="B118" s="85"/>
      <c r="C118" s="84"/>
      <c r="D118" s="86"/>
      <c r="E118" s="87"/>
      <c r="F118" s="88"/>
      <c r="G118" s="88"/>
      <c r="H118" s="88"/>
      <c r="I118" s="89"/>
      <c r="J118" s="90"/>
      <c r="K118" s="91"/>
      <c r="L118" s="91"/>
      <c r="M118" s="91"/>
      <c r="N118" s="92"/>
      <c r="O118" s="90"/>
      <c r="P118" s="93"/>
      <c r="Q118" s="93"/>
      <c r="R118" s="93"/>
      <c r="S118" s="94"/>
      <c r="T118" s="143"/>
      <c r="U118" s="83"/>
    </row>
    <row r="119" spans="1:21" s="106" customFormat="1" ht="20.25" customHeight="1">
      <c r="A119" s="95"/>
      <c r="B119" s="96"/>
      <c r="C119" s="95"/>
      <c r="D119" s="97"/>
      <c r="E119" s="98"/>
      <c r="F119" s="99"/>
      <c r="G119" s="99"/>
      <c r="H119" s="99"/>
      <c r="I119" s="100"/>
      <c r="J119" s="101"/>
      <c r="K119" s="102"/>
      <c r="L119" s="102"/>
      <c r="M119" s="102"/>
      <c r="N119" s="103"/>
      <c r="O119" s="99"/>
      <c r="P119" s="104"/>
      <c r="Q119" s="104"/>
      <c r="R119" s="104"/>
      <c r="S119" s="105"/>
      <c r="T119" s="143"/>
      <c r="U119" s="107"/>
    </row>
    <row r="120" spans="2:21" s="106" customFormat="1" ht="6" customHeight="1">
      <c r="B120" s="108"/>
      <c r="I120" s="109"/>
      <c r="S120" s="108"/>
      <c r="T120" s="145"/>
      <c r="U120" s="107"/>
    </row>
    <row r="121" spans="1:21" s="151" customFormat="1" ht="36" customHeight="1">
      <c r="A121" s="151" t="s">
        <v>86</v>
      </c>
      <c r="B121" s="152"/>
      <c r="I121" s="153"/>
      <c r="M121" s="217"/>
      <c r="Q121" s="310" t="s">
        <v>87</v>
      </c>
      <c r="R121" s="310"/>
      <c r="S121" s="310"/>
      <c r="T121" s="154"/>
      <c r="U121" s="155"/>
    </row>
    <row r="122" spans="1:21" s="157" customFormat="1" ht="70.5" customHeight="1">
      <c r="A122" s="327" t="s">
        <v>67</v>
      </c>
      <c r="B122" s="327"/>
      <c r="C122" s="327"/>
      <c r="D122" s="327"/>
      <c r="E122" s="327"/>
      <c r="F122" s="156"/>
      <c r="I122" s="158"/>
      <c r="M122" s="159"/>
      <c r="Q122" s="320"/>
      <c r="R122" s="320"/>
      <c r="S122" s="320"/>
      <c r="T122" s="160"/>
      <c r="U122" s="161"/>
    </row>
    <row r="123" spans="2:21" s="164" customFormat="1" ht="26.25" customHeight="1">
      <c r="B123" s="168">
        <v>44511</v>
      </c>
      <c r="C123" s="167"/>
      <c r="D123" s="167"/>
      <c r="E123" s="167"/>
      <c r="F123" s="162"/>
      <c r="G123" s="162"/>
      <c r="H123" s="162"/>
      <c r="I123" s="163"/>
      <c r="Q123" s="309"/>
      <c r="R123" s="309"/>
      <c r="S123" s="309"/>
      <c r="T123" s="165"/>
      <c r="U123" s="166"/>
    </row>
    <row r="124" spans="1:20" ht="26.25">
      <c r="A124" s="110"/>
      <c r="B124" s="111"/>
      <c r="C124" s="110"/>
      <c r="D124" s="308"/>
      <c r="E124" s="308"/>
      <c r="T124" s="145"/>
    </row>
    <row r="125" spans="1:20" ht="20.25">
      <c r="A125" s="112"/>
      <c r="B125" s="113"/>
      <c r="C125" s="112"/>
      <c r="D125" s="114"/>
      <c r="E125" s="115"/>
      <c r="T125" s="145"/>
    </row>
  </sheetData>
  <sheetProtection/>
  <mergeCells count="61">
    <mergeCell ref="O4:T4"/>
    <mergeCell ref="N10:N11"/>
    <mergeCell ref="D6:P6"/>
    <mergeCell ref="S99:S101"/>
    <mergeCell ref="B58:B59"/>
    <mergeCell ref="S58:S59"/>
    <mergeCell ref="D10:D11"/>
    <mergeCell ref="G10:H10"/>
    <mergeCell ref="Q10:R10"/>
    <mergeCell ref="A96:S96"/>
    <mergeCell ref="P2:S2"/>
    <mergeCell ref="P3:S3"/>
    <mergeCell ref="S16:S18"/>
    <mergeCell ref="O10:P10"/>
    <mergeCell ref="D8:R8"/>
    <mergeCell ref="L10:M10"/>
    <mergeCell ref="A14:S14"/>
    <mergeCell ref="S8:S11"/>
    <mergeCell ref="B8:B11"/>
    <mergeCell ref="E10:F10"/>
    <mergeCell ref="A90:S90"/>
    <mergeCell ref="A15:S15"/>
    <mergeCell ref="A49:S49"/>
    <mergeCell ref="B87:B88"/>
    <mergeCell ref="B17:B19"/>
    <mergeCell ref="A20:S20"/>
    <mergeCell ref="A74:S74"/>
    <mergeCell ref="S87:S88"/>
    <mergeCell ref="S67:S68"/>
    <mergeCell ref="P5:T5"/>
    <mergeCell ref="C10:C11"/>
    <mergeCell ref="D9:H9"/>
    <mergeCell ref="J10:K10"/>
    <mergeCell ref="N9:R9"/>
    <mergeCell ref="B67:B69"/>
    <mergeCell ref="A8:A11"/>
    <mergeCell ref="I10:I11"/>
    <mergeCell ref="A65:S65"/>
    <mergeCell ref="S21:S22"/>
    <mergeCell ref="A62:S62"/>
    <mergeCell ref="I9:M9"/>
    <mergeCell ref="A122:E122"/>
    <mergeCell ref="A84:S84"/>
    <mergeCell ref="A43:S43"/>
    <mergeCell ref="A113:S113"/>
    <mergeCell ref="A52:S52"/>
    <mergeCell ref="A92:S92"/>
    <mergeCell ref="A79:S79"/>
    <mergeCell ref="A60:S60"/>
    <mergeCell ref="A82:S82"/>
    <mergeCell ref="A70:S70"/>
    <mergeCell ref="D124:E124"/>
    <mergeCell ref="Q123:S123"/>
    <mergeCell ref="Q121:S121"/>
    <mergeCell ref="A102:S102"/>
    <mergeCell ref="A115:S115"/>
    <mergeCell ref="A94:S94"/>
    <mergeCell ref="Q122:S122"/>
    <mergeCell ref="A111:S111"/>
    <mergeCell ref="A98:S98"/>
    <mergeCell ref="A106:S106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7" r:id="rId1"/>
  <rowBreaks count="8" manualBreakCount="8">
    <brk id="22" max="18" man="1"/>
    <brk id="30" max="18" man="1"/>
    <brk id="39" max="18" man="1"/>
    <brk id="48" max="18" man="1"/>
    <brk id="57" max="18" man="1"/>
    <brk id="71" max="18" man="1"/>
    <brk id="87" max="18" man="1"/>
    <brk id="104" max="18" man="1"/>
  </rowBreaks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2021-11-10T14:24:58Z</dcterms:modified>
  <cp:category/>
  <cp:version/>
  <cp:contentType/>
  <cp:contentStatus/>
</cp:coreProperties>
</file>