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>
    <definedName name="_xlnm.Print_Area" localSheetId="0">'Лист1'!$A$2:$I$61</definedName>
  </definedNames>
  <calcPr fullCalcOnLoad="1"/>
</workbook>
</file>

<file path=xl/sharedStrings.xml><?xml version="1.0" encoding="utf-8"?>
<sst xmlns="http://schemas.openxmlformats.org/spreadsheetml/2006/main" count="167" uniqueCount="80">
  <si>
    <t>Додаток 5</t>
  </si>
  <si>
    <t>до рішення Сумської міської ради       «Про внесення змін до рішення Сумської міської ради від 18 грудня 2019 року № 6108 - МР «Про   Програму підвищення енергоефективності в бюджетній сфері Сумської міської територіальної громади на 2020-2022 роки» (зі змінами)»</t>
  </si>
  <si>
    <r>
      <rPr>
        <sz val="11"/>
        <color indexed="8"/>
        <rFont val="Calibri"/>
        <family val="0"/>
      </rPr>
      <t xml:space="preserve">від   </t>
    </r>
    <r>
      <rPr>
        <sz val="26"/>
        <color indexed="9"/>
        <rFont val="Times New Roman"/>
        <family val="0"/>
      </rPr>
      <t xml:space="preserve">22 липня </t>
    </r>
    <r>
      <rPr>
        <sz val="26"/>
        <color indexed="8"/>
        <rFont val="Times New Roman"/>
        <family val="0"/>
      </rPr>
      <t xml:space="preserve">2021 року № </t>
    </r>
    <r>
      <rPr>
        <sz val="26"/>
        <color indexed="9"/>
        <rFont val="Times New Roman"/>
        <family val="0"/>
      </rPr>
      <t>7115</t>
    </r>
    <r>
      <rPr>
        <sz val="26"/>
        <color indexed="8"/>
        <rFont val="Times New Roman"/>
        <family val="0"/>
      </rPr>
      <t xml:space="preserve"> - МР </t>
    </r>
  </si>
  <si>
    <t>Очікувані результати від реалізації Програми підвищення енергоефективності в бюджетній сфері Сумської міської територіальної громади на 2020-2022 роки</t>
  </si>
  <si>
    <t>№ з/п</t>
  </si>
  <si>
    <t>Назва закладу</t>
  </si>
  <si>
    <t>Найменування енергоресурсу</t>
  </si>
  <si>
    <t>Одиниця виміру</t>
  </si>
  <si>
    <t>Динаміка споживання</t>
  </si>
  <si>
    <t>2016 базовий рік</t>
  </si>
  <si>
    <t>2019 рік (план)</t>
  </si>
  <si>
    <t xml:space="preserve">2020 рік </t>
  </si>
  <si>
    <t>2021 рік</t>
  </si>
  <si>
    <t>2022 рік</t>
  </si>
  <si>
    <t>Галузь "Освіта"</t>
  </si>
  <si>
    <t>1.</t>
  </si>
  <si>
    <t>КУ ССШ № 2  по вул. Г.Кондратьєва,76</t>
  </si>
  <si>
    <t>Теплова енергія</t>
  </si>
  <si>
    <t>Гкал</t>
  </si>
  <si>
    <t>2.</t>
  </si>
  <si>
    <t>КУ ССШ № 7 ім. М. Савченка СМР по вул. Л. Українки, 23</t>
  </si>
  <si>
    <t>3.</t>
  </si>
  <si>
    <t>КУ ССШ № 9 по вул. Даргомижського, 3</t>
  </si>
  <si>
    <t>4.</t>
  </si>
  <si>
    <t xml:space="preserve">КУ ССШ № 10 по вул.Новомістенська,30 </t>
  </si>
  <si>
    <t>5.</t>
  </si>
  <si>
    <t>СПШ №14 по вул.  Леоніда Бикова, 9</t>
  </si>
  <si>
    <t>6.</t>
  </si>
  <si>
    <t>КУ Сумська ЗОШ № 18 СМР по вул. Леваневського, 8</t>
  </si>
  <si>
    <t>7.</t>
  </si>
  <si>
    <t>КУ Сумська ЗОШ № 20 по вул. Металургів, 71</t>
  </si>
  <si>
    <t>Електрична енергія</t>
  </si>
  <si>
    <t>МВт*год</t>
  </si>
  <si>
    <t>8.</t>
  </si>
  <si>
    <t>КУ Сумська ЗОШ № 22 СМР по вул. Ковпака, 57</t>
  </si>
  <si>
    <t>9.</t>
  </si>
  <si>
    <t>КУ ССШ № 29 по вул. Заливна, 25</t>
  </si>
  <si>
    <t>10.</t>
  </si>
  <si>
    <t>Сумська гімназія №1 по вул. Засумська,3</t>
  </si>
  <si>
    <t>11.</t>
  </si>
  <si>
    <t>Сумський ДНЗ №2 "Ясочка" по вул.Інтернаціоналістів, 39</t>
  </si>
  <si>
    <t>12.</t>
  </si>
  <si>
    <t>Сумський ДНЗ № 5 "Снігуронька" по вул. Г. Кондратьєва, 142</t>
  </si>
  <si>
    <t>13.</t>
  </si>
  <si>
    <t>Сумський ДНЗ № 14 "Золотий півник" по вул. Прокоф`єва, 15</t>
  </si>
  <si>
    <t>14.</t>
  </si>
  <si>
    <t>Сумський ДНЗ № 15 "Перлинка", вул. Нахімова, 17</t>
  </si>
  <si>
    <t>15.</t>
  </si>
  <si>
    <t>СДНЗ № 20 "Посмішка" по вул. Лучанська, 27</t>
  </si>
  <si>
    <t>16.</t>
  </si>
  <si>
    <t>СС ДНЗ (ясла-садок) № 24 "Оленка" по вул. Пушкіна, 49А</t>
  </si>
  <si>
    <t>17.</t>
  </si>
  <si>
    <t>ДНЗ № 29 "Росинка"по пр. Шевченка, 16</t>
  </si>
  <si>
    <t>18.</t>
  </si>
  <si>
    <t>ДНЗ № 33 "Маринка" по вул. Котляревського, 2</t>
  </si>
  <si>
    <t>19.</t>
  </si>
  <si>
    <t>ДНЗ №35 "Дюймовочка" с.Піщане, вул.Кооперативна, 2</t>
  </si>
  <si>
    <t>20.</t>
  </si>
  <si>
    <t>Сумський ДНЗ №39 "Теремок", по вул.Металургів, 7/А</t>
  </si>
  <si>
    <t>21.</t>
  </si>
  <si>
    <t>КУ Сумський НВК № 34 СМР по вул. Раскової, 130</t>
  </si>
  <si>
    <t>Всього</t>
  </si>
  <si>
    <t>Галузь "Охорона здоров`я"</t>
  </si>
  <si>
    <t>КНП "ДКЛ Святої Зінаїди" СМР по вул. І. Сірка, 3</t>
  </si>
  <si>
    <t>КНП "ДКЛ Святої Зінаїди" СМР по вул. Троїцька, 28</t>
  </si>
  <si>
    <t>КНП "Центральна міська клінічна лікарня" СМР по вул. 20 років Перемоги, 13</t>
  </si>
  <si>
    <t>КНП "Клінічний пологовий будинок Пресвятої Діви Марії" СМР по вул. Троїцька, 20</t>
  </si>
  <si>
    <t>КНП "Клінічна лікарня Св. Пантелеймона" по вул. М. Вовчок, 2</t>
  </si>
  <si>
    <t>Галузь "Культура і мистецтво"</t>
  </si>
  <si>
    <t>ДМШ № 1 по вул. Д.Галицького, 73</t>
  </si>
  <si>
    <t>ДМШ № 2  по вул. М. Вовчок, 31</t>
  </si>
  <si>
    <t>Дитяча художня школа ім. М.Г. Лисенка по вул. Псільська, 7</t>
  </si>
  <si>
    <t>Бібліотека-філія № 7 по вул. Г.Кондрат`єва, 140</t>
  </si>
  <si>
    <t>Бібліотека-філія № 14 по вул. М.Лушпи, 54</t>
  </si>
  <si>
    <t>Бібліотека-філія № 15 по вул. Д. Коротченка, 2</t>
  </si>
  <si>
    <t>Всього по галузям</t>
  </si>
  <si>
    <t xml:space="preserve">Сумський міський голова </t>
  </si>
  <si>
    <t>О.М. Лисенко</t>
  </si>
  <si>
    <t>Виконавець: Липова С.А.</t>
  </si>
  <si>
    <r>
      <rPr>
        <sz val="30"/>
        <color indexed="9"/>
        <rFont val="Times New Roman"/>
        <family val="0"/>
      </rPr>
      <t>щщщщш</t>
    </r>
    <r>
      <rPr>
        <sz val="30"/>
        <color indexed="8"/>
        <rFont val="Times New Roman"/>
        <family val="0"/>
      </rPr>
      <t>11.</t>
    </r>
    <r>
      <rPr>
        <sz val="30"/>
        <color indexed="8"/>
        <rFont val="Times New Roman"/>
        <family val="0"/>
      </rPr>
      <t>11.2021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</si>
</sst>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</numFmts>
  <fonts count="45">
    <font>
      <sz val="11"/>
      <color indexed="8"/>
      <name val="Calibri"/>
      <family val="0"/>
    </font>
    <font>
      <b/>
      <sz val="24"/>
      <color indexed="8"/>
      <name val="Times New Roman"/>
      <family val="0"/>
    </font>
    <font>
      <sz val="24"/>
      <color indexed="8"/>
      <name val="Times New Roman"/>
      <family val="0"/>
    </font>
    <font>
      <sz val="26"/>
      <color indexed="8"/>
      <name val="Times New Roman"/>
      <family val="0"/>
    </font>
    <font>
      <sz val="30"/>
      <color indexed="8"/>
      <name val="Calibri"/>
      <family val="0"/>
    </font>
    <font>
      <sz val="22"/>
      <color indexed="8"/>
      <name val="Times New Roman"/>
      <family val="0"/>
    </font>
    <font>
      <b/>
      <sz val="22"/>
      <color indexed="8"/>
      <name val="Times New Roman"/>
      <family val="0"/>
    </font>
    <font>
      <sz val="48"/>
      <color indexed="8"/>
      <name val="Times New Roman"/>
      <family val="0"/>
    </font>
    <font>
      <sz val="48"/>
      <color indexed="8"/>
      <name val="Calibri"/>
      <family val="0"/>
    </font>
    <font>
      <sz val="30"/>
      <color indexed="8"/>
      <name val="Times New Roman"/>
      <family val="0"/>
    </font>
    <font>
      <sz val="26"/>
      <color indexed="9"/>
      <name val="Times New Roman"/>
      <family val="0"/>
    </font>
    <font>
      <sz val="30"/>
      <color indexed="9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2" fontId="2" fillId="0" borderId="12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vertical="top" wrapText="1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2" fontId="1" fillId="0" borderId="12" xfId="0" applyNumberFormat="1" applyFont="1" applyFill="1" applyBorder="1" applyAlignment="1" applyProtection="1">
      <alignment horizontal="center" vertical="center"/>
      <protection/>
    </xf>
    <xf numFmtId="2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2" fontId="5" fillId="0" borderId="0" xfId="0" applyNumberFormat="1" applyFont="1" applyFill="1" applyAlignment="1" applyProtection="1">
      <alignment horizontal="center" vertical="center"/>
      <protection/>
    </xf>
    <xf numFmtId="164" fontId="5" fillId="0" borderId="0" xfId="0" applyNumberFormat="1" applyFont="1" applyFill="1" applyAlignment="1" applyProtection="1">
      <alignment horizontal="center" vertical="center"/>
      <protection/>
    </xf>
    <xf numFmtId="2" fontId="6" fillId="33" borderId="0" xfId="0" applyNumberFormat="1" applyFont="1" applyFill="1" applyAlignment="1" applyProtection="1">
      <alignment horizontal="center" vertical="center"/>
      <protection/>
    </xf>
    <xf numFmtId="0" fontId="0" fillId="34" borderId="0" xfId="0" applyFill="1" applyAlignment="1" applyProtection="1">
      <alignment/>
      <protection/>
    </xf>
    <xf numFmtId="0" fontId="1" fillId="34" borderId="11" xfId="0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2" fontId="1" fillId="34" borderId="12" xfId="0" applyNumberFormat="1" applyFont="1" applyFill="1" applyBorder="1" applyAlignment="1" applyProtection="1">
      <alignment horizontal="center" vertical="center"/>
      <protection/>
    </xf>
    <xf numFmtId="2" fontId="6" fillId="34" borderId="0" xfId="0" applyNumberFormat="1" applyFont="1" applyFill="1" applyAlignment="1" applyProtection="1">
      <alignment horizontal="center" vertical="center"/>
      <protection/>
    </xf>
    <xf numFmtId="2" fontId="1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horizontal="center" vertical="center"/>
      <protection/>
    </xf>
    <xf numFmtId="2" fontId="0" fillId="34" borderId="0" xfId="0" applyNumberFormat="1" applyFill="1" applyAlignment="1" applyProtection="1">
      <alignment/>
      <protection/>
    </xf>
    <xf numFmtId="2" fontId="6" fillId="0" borderId="0" xfId="0" applyNumberFormat="1" applyFont="1" applyFill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2" fontId="2" fillId="34" borderId="12" xfId="0" applyNumberFormat="1" applyFont="1" applyFill="1" applyBorder="1" applyAlignment="1" applyProtection="1">
      <alignment horizontal="center" vertical="center"/>
      <protection/>
    </xf>
    <xf numFmtId="2" fontId="2" fillId="34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14" fontId="9" fillId="0" borderId="0" xfId="0" applyNumberFormat="1" applyFont="1" applyFill="1" applyAlignment="1" applyProtection="1">
      <alignment horizontal="left" vertical="top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34" borderId="11" xfId="0" applyFont="1" applyFill="1" applyBorder="1" applyAlignment="1" applyProtection="1">
      <alignment horizontal="center" vertical="center"/>
      <protection/>
    </xf>
    <xf numFmtId="0" fontId="1" fillId="34" borderId="13" xfId="0" applyFont="1" applyFill="1" applyBorder="1" applyAlignment="1" applyProtection="1">
      <alignment horizontal="center" vertical="center"/>
      <protection/>
    </xf>
    <xf numFmtId="0" fontId="1" fillId="34" borderId="12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justify" vertical="justify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left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8"/>
  <sheetViews>
    <sheetView tabSelected="1" view="pageBreakPreview" zoomScale="30" zoomScaleSheetLayoutView="30" zoomScalePageLayoutView="30" workbookViewId="0" topLeftCell="A1">
      <selection activeCell="F52" sqref="F52"/>
    </sheetView>
  </sheetViews>
  <sheetFormatPr defaultColWidth="9.140625" defaultRowHeight="15"/>
  <cols>
    <col min="1" max="1" width="7.140625" style="0" customWidth="1"/>
    <col min="2" max="2" width="122.140625" style="0" customWidth="1"/>
    <col min="3" max="3" width="41.140625" style="0" customWidth="1"/>
    <col min="4" max="4" width="24.28125" style="5" customWidth="1"/>
    <col min="5" max="5" width="23.00390625" style="0" customWidth="1"/>
    <col min="6" max="6" width="21.421875" style="0" customWidth="1"/>
    <col min="7" max="7" width="23.00390625" style="0" customWidth="1"/>
    <col min="8" max="8" width="23.57421875" style="0" customWidth="1"/>
    <col min="9" max="9" width="22.28125" style="0" customWidth="1"/>
    <col min="11" max="11" width="23.28125" style="0" customWidth="1"/>
    <col min="12" max="12" width="21.421875" style="0" customWidth="1"/>
    <col min="13" max="13" width="23.421875" style="0" customWidth="1"/>
    <col min="15" max="15" width="27.7109375" style="0" customWidth="1"/>
  </cols>
  <sheetData>
    <row r="1" ht="15">
      <c r="D1"/>
    </row>
    <row r="2" spans="3:9" ht="20.25" customHeight="1">
      <c r="C2" s="16"/>
      <c r="D2" s="12"/>
      <c r="E2" s="12"/>
      <c r="F2" s="12"/>
      <c r="G2" s="12"/>
      <c r="H2" s="12"/>
      <c r="I2" s="12"/>
    </row>
    <row r="3" spans="4:9" ht="15" customHeight="1">
      <c r="D3" s="13"/>
      <c r="E3" s="47" t="s">
        <v>0</v>
      </c>
      <c r="F3" s="47"/>
      <c r="G3" s="47"/>
      <c r="H3" s="47"/>
      <c r="I3" s="47"/>
    </row>
    <row r="4" spans="4:9" ht="15" customHeight="1">
      <c r="D4" s="13"/>
      <c r="E4" s="47"/>
      <c r="F4" s="47"/>
      <c r="G4" s="47"/>
      <c r="H4" s="47"/>
      <c r="I4" s="47"/>
    </row>
    <row r="5" spans="4:9" ht="15" customHeight="1">
      <c r="D5" s="13"/>
      <c r="E5" s="47"/>
      <c r="F5" s="47"/>
      <c r="G5" s="47"/>
      <c r="H5" s="47"/>
      <c r="I5" s="47"/>
    </row>
    <row r="6" spans="4:9" ht="259.5" customHeight="1">
      <c r="D6" s="13"/>
      <c r="E6" s="17"/>
      <c r="F6" s="60" t="s">
        <v>1</v>
      </c>
      <c r="G6" s="60"/>
      <c r="H6" s="60"/>
      <c r="I6" s="60"/>
    </row>
    <row r="7" spans="4:9" ht="37.5" customHeight="1">
      <c r="D7" s="14"/>
      <c r="E7" s="11"/>
      <c r="F7" s="11" t="s">
        <v>2</v>
      </c>
      <c r="G7" s="11"/>
      <c r="H7" s="11"/>
      <c r="I7" s="11"/>
    </row>
    <row r="8" spans="1:9" ht="167.25" customHeight="1">
      <c r="A8" s="61" t="s">
        <v>3</v>
      </c>
      <c r="B8" s="61"/>
      <c r="C8" s="61"/>
      <c r="D8" s="61"/>
      <c r="E8" s="61"/>
      <c r="F8" s="61"/>
      <c r="G8" s="61"/>
      <c r="H8" s="61"/>
      <c r="I8" s="61"/>
    </row>
    <row r="9" spans="1:9" ht="45" customHeight="1">
      <c r="A9" s="53" t="s">
        <v>4</v>
      </c>
      <c r="B9" s="54" t="s">
        <v>5</v>
      </c>
      <c r="C9" s="51" t="s">
        <v>6</v>
      </c>
      <c r="D9" s="53" t="s">
        <v>7</v>
      </c>
      <c r="E9" s="54" t="s">
        <v>8</v>
      </c>
      <c r="F9" s="54"/>
      <c r="G9" s="54"/>
      <c r="H9" s="54"/>
      <c r="I9" s="54"/>
    </row>
    <row r="10" spans="1:13" ht="147.75" customHeight="1">
      <c r="A10" s="53"/>
      <c r="B10" s="54"/>
      <c r="C10" s="52"/>
      <c r="D10" s="53"/>
      <c r="E10" s="4" t="s">
        <v>9</v>
      </c>
      <c r="F10" s="1" t="s">
        <v>10</v>
      </c>
      <c r="G10" s="1" t="s">
        <v>11</v>
      </c>
      <c r="H10" s="2" t="s">
        <v>12</v>
      </c>
      <c r="I10" s="2" t="s">
        <v>13</v>
      </c>
      <c r="K10" s="1" t="s">
        <v>11</v>
      </c>
      <c r="L10" s="2" t="s">
        <v>12</v>
      </c>
      <c r="M10" s="2" t="s">
        <v>13</v>
      </c>
    </row>
    <row r="11" spans="1:9" s="15" customFormat="1" ht="29.25" customHeight="1">
      <c r="A11" s="1">
        <v>1</v>
      </c>
      <c r="B11" s="2">
        <v>2</v>
      </c>
      <c r="C11" s="3">
        <v>3</v>
      </c>
      <c r="D11" s="2">
        <v>4</v>
      </c>
      <c r="E11" s="4">
        <v>5</v>
      </c>
      <c r="F11" s="1">
        <v>6</v>
      </c>
      <c r="G11" s="2">
        <v>7</v>
      </c>
      <c r="H11" s="2">
        <v>8</v>
      </c>
      <c r="I11" s="2">
        <v>9</v>
      </c>
    </row>
    <row r="12" spans="1:13" ht="30" customHeight="1">
      <c r="A12" s="55" t="s">
        <v>14</v>
      </c>
      <c r="B12" s="56"/>
      <c r="C12" s="56"/>
      <c r="D12" s="56"/>
      <c r="E12" s="56"/>
      <c r="F12" s="56"/>
      <c r="G12" s="56"/>
      <c r="H12" s="56"/>
      <c r="I12" s="57"/>
      <c r="K12" s="24"/>
      <c r="L12" s="24"/>
      <c r="M12" s="24"/>
    </row>
    <row r="13" spans="1:13" ht="49.5" customHeight="1">
      <c r="A13" s="6" t="s">
        <v>15</v>
      </c>
      <c r="B13" s="7" t="s">
        <v>16</v>
      </c>
      <c r="C13" s="8" t="s">
        <v>17</v>
      </c>
      <c r="D13" s="6" t="s">
        <v>18</v>
      </c>
      <c r="E13" s="9">
        <v>792.9</v>
      </c>
      <c r="F13" s="10">
        <v>755.4</v>
      </c>
      <c r="G13" s="10">
        <f>F13</f>
        <v>755.4</v>
      </c>
      <c r="H13" s="10">
        <f>G13-(30.4/1.163)</f>
        <v>729.2607050730868</v>
      </c>
      <c r="I13" s="10">
        <f>H13-(116/1.163)</f>
        <v>629.5186586414445</v>
      </c>
      <c r="K13" s="24"/>
      <c r="L13" s="25">
        <f>H13</f>
        <v>729.2607050730868</v>
      </c>
      <c r="M13" s="25">
        <f>I13</f>
        <v>629.5186586414445</v>
      </c>
    </row>
    <row r="14" spans="1:13" ht="65.25" customHeight="1">
      <c r="A14" s="6" t="s">
        <v>19</v>
      </c>
      <c r="B14" s="7" t="s">
        <v>20</v>
      </c>
      <c r="C14" s="8" t="s">
        <v>17</v>
      </c>
      <c r="D14" s="6" t="s">
        <v>18</v>
      </c>
      <c r="E14" s="9">
        <v>1440.4</v>
      </c>
      <c r="F14" s="10">
        <v>1350</v>
      </c>
      <c r="G14" s="10">
        <f>F14-91</f>
        <v>1259</v>
      </c>
      <c r="H14" s="10">
        <f>F14-274-48</f>
        <v>1028</v>
      </c>
      <c r="I14" s="10">
        <f>F14-274-48-63</f>
        <v>965</v>
      </c>
      <c r="K14" s="25">
        <f>G14</f>
        <v>1259</v>
      </c>
      <c r="L14" s="25">
        <f>H14</f>
        <v>1028</v>
      </c>
      <c r="M14" s="25">
        <f>I14</f>
        <v>965</v>
      </c>
    </row>
    <row r="15" spans="1:13" ht="40.5" customHeight="1">
      <c r="A15" s="6" t="s">
        <v>21</v>
      </c>
      <c r="B15" s="7" t="s">
        <v>22</v>
      </c>
      <c r="C15" s="8" t="s">
        <v>17</v>
      </c>
      <c r="D15" s="6" t="s">
        <v>18</v>
      </c>
      <c r="E15" s="9">
        <v>663.5</v>
      </c>
      <c r="F15" s="10">
        <v>502.9</v>
      </c>
      <c r="G15" s="10">
        <f>F15-10</f>
        <v>492.9</v>
      </c>
      <c r="H15" s="10">
        <f>G15-84</f>
        <v>408.9</v>
      </c>
      <c r="I15" s="10">
        <f>H15</f>
        <v>408.9</v>
      </c>
      <c r="K15" s="25">
        <f>G15</f>
        <v>492.9</v>
      </c>
      <c r="L15" s="25">
        <f>H15</f>
        <v>408.9</v>
      </c>
      <c r="M15" s="24"/>
    </row>
    <row r="16" spans="1:13" ht="43.5" customHeight="1">
      <c r="A16" s="6" t="s">
        <v>23</v>
      </c>
      <c r="B16" s="7" t="s">
        <v>24</v>
      </c>
      <c r="C16" s="8" t="s">
        <v>17</v>
      </c>
      <c r="D16" s="6" t="s">
        <v>18</v>
      </c>
      <c r="E16" s="9">
        <v>569.1</v>
      </c>
      <c r="F16" s="10">
        <v>520</v>
      </c>
      <c r="G16" s="10">
        <f>F16</f>
        <v>520</v>
      </c>
      <c r="H16" s="10">
        <f>G16</f>
        <v>520</v>
      </c>
      <c r="I16" s="10">
        <f>H16-((154+16.8)/1.163)</f>
        <v>373.1384350816853</v>
      </c>
      <c r="K16" s="24"/>
      <c r="L16" s="24"/>
      <c r="M16" s="25">
        <f>I16</f>
        <v>373.1384350816853</v>
      </c>
    </row>
    <row r="17" spans="1:13" ht="51" customHeight="1">
      <c r="A17" s="6" t="s">
        <v>25</v>
      </c>
      <c r="B17" s="7" t="s">
        <v>26</v>
      </c>
      <c r="C17" s="8" t="s">
        <v>17</v>
      </c>
      <c r="D17" s="6" t="s">
        <v>18</v>
      </c>
      <c r="E17" s="9">
        <v>629.7</v>
      </c>
      <c r="F17" s="10">
        <v>620</v>
      </c>
      <c r="G17" s="10">
        <f>F17</f>
        <v>620</v>
      </c>
      <c r="H17" s="10">
        <f>G17-(64/1.163)</f>
        <v>564.969905417025</v>
      </c>
      <c r="I17" s="10">
        <f>H17</f>
        <v>564.969905417025</v>
      </c>
      <c r="K17" s="24"/>
      <c r="L17" s="24"/>
      <c r="M17" s="25"/>
    </row>
    <row r="18" spans="1:13" ht="43.5" customHeight="1">
      <c r="A18" s="6" t="s">
        <v>27</v>
      </c>
      <c r="B18" s="7" t="s">
        <v>28</v>
      </c>
      <c r="C18" s="8" t="s">
        <v>17</v>
      </c>
      <c r="D18" s="6" t="s">
        <v>18</v>
      </c>
      <c r="E18" s="9">
        <v>961.6</v>
      </c>
      <c r="F18" s="6">
        <v>996.1</v>
      </c>
      <c r="G18" s="10">
        <f>F18-(142.3/1.163)</f>
        <v>873.7440240756664</v>
      </c>
      <c r="H18" s="10">
        <f>G18</f>
        <v>873.7440240756664</v>
      </c>
      <c r="I18" s="10">
        <f>H18</f>
        <v>873.7440240756664</v>
      </c>
      <c r="K18" s="25">
        <f>G18</f>
        <v>873.7440240756664</v>
      </c>
      <c r="L18" s="24"/>
      <c r="M18" s="24"/>
    </row>
    <row r="19" spans="1:13" ht="48" customHeight="1">
      <c r="A19" s="6" t="s">
        <v>29</v>
      </c>
      <c r="B19" s="7" t="s">
        <v>30</v>
      </c>
      <c r="C19" s="8" t="s">
        <v>31</v>
      </c>
      <c r="D19" s="6" t="s">
        <v>32</v>
      </c>
      <c r="E19" s="9">
        <v>50.96</v>
      </c>
      <c r="F19" s="10">
        <v>55.2</v>
      </c>
      <c r="G19" s="10">
        <f>F19</f>
        <v>55.2</v>
      </c>
      <c r="H19" s="10">
        <f>G19-21.8</f>
        <v>33.400000000000006</v>
      </c>
      <c r="I19" s="10">
        <f>H19</f>
        <v>33.400000000000006</v>
      </c>
      <c r="K19" s="24"/>
      <c r="L19" s="24"/>
      <c r="M19" s="24"/>
    </row>
    <row r="20" spans="1:13" ht="51" customHeight="1">
      <c r="A20" s="6" t="s">
        <v>33</v>
      </c>
      <c r="B20" s="7" t="s">
        <v>34</v>
      </c>
      <c r="C20" s="8" t="s">
        <v>17</v>
      </c>
      <c r="D20" s="6" t="s">
        <v>18</v>
      </c>
      <c r="E20" s="9">
        <v>1263.1</v>
      </c>
      <c r="F20" s="10">
        <v>1000</v>
      </c>
      <c r="G20" s="10">
        <f>F20-(300/1.163)</f>
        <v>742.0464316423045</v>
      </c>
      <c r="H20" s="10">
        <f>G20</f>
        <v>742.0464316423045</v>
      </c>
      <c r="I20" s="10">
        <f>H20</f>
        <v>742.0464316423045</v>
      </c>
      <c r="K20" s="25">
        <f>G20</f>
        <v>742.0464316423045</v>
      </c>
      <c r="L20" s="24"/>
      <c r="M20" s="24"/>
    </row>
    <row r="21" spans="1:13" ht="68.25" customHeight="1">
      <c r="A21" s="6" t="s">
        <v>35</v>
      </c>
      <c r="B21" s="18" t="s">
        <v>36</v>
      </c>
      <c r="C21" s="8" t="s">
        <v>17</v>
      </c>
      <c r="D21" s="6" t="s">
        <v>18</v>
      </c>
      <c r="E21" s="9">
        <v>727.9</v>
      </c>
      <c r="F21" s="6">
        <v>677.3</v>
      </c>
      <c r="G21" s="10">
        <f>F21-(69/1.163)</f>
        <v>617.9706792777299</v>
      </c>
      <c r="H21" s="10">
        <f>G21-(55.8/1.163)</f>
        <v>569.9913155631986</v>
      </c>
      <c r="I21" s="10">
        <f>H21-(81/1.163)</f>
        <v>500.3438521066207</v>
      </c>
      <c r="K21" s="25">
        <f>G21</f>
        <v>617.9706792777299</v>
      </c>
      <c r="L21" s="25">
        <f>H21</f>
        <v>569.9913155631986</v>
      </c>
      <c r="M21" s="25">
        <f>I21</f>
        <v>500.3438521066207</v>
      </c>
    </row>
    <row r="22" spans="1:13" ht="68.25" customHeight="1">
      <c r="A22" s="6" t="s">
        <v>37</v>
      </c>
      <c r="B22" s="18" t="s">
        <v>38</v>
      </c>
      <c r="C22" s="8" t="s">
        <v>17</v>
      </c>
      <c r="D22" s="6" t="s">
        <v>18</v>
      </c>
      <c r="E22" s="9">
        <v>380.6</v>
      </c>
      <c r="F22" s="6">
        <v>359.2</v>
      </c>
      <c r="G22" s="10">
        <f>F22</f>
        <v>359.2</v>
      </c>
      <c r="H22" s="10">
        <f>G22-(32.6/1.163)</f>
        <v>331.1690455717971</v>
      </c>
      <c r="I22" s="10">
        <f>H22</f>
        <v>331.1690455717971</v>
      </c>
      <c r="K22" s="25"/>
      <c r="L22" s="25"/>
      <c r="M22" s="25"/>
    </row>
    <row r="23" spans="1:13" ht="68.25" customHeight="1">
      <c r="A23" s="6" t="s">
        <v>39</v>
      </c>
      <c r="B23" s="18" t="s">
        <v>40</v>
      </c>
      <c r="C23" s="8" t="s">
        <v>17</v>
      </c>
      <c r="D23" s="6" t="s">
        <v>18</v>
      </c>
      <c r="E23" s="9">
        <v>316.6</v>
      </c>
      <c r="F23" s="6">
        <v>262.1</v>
      </c>
      <c r="G23" s="10">
        <f>F23</f>
        <v>262.1</v>
      </c>
      <c r="H23" s="10">
        <f>G23-(41.9/1.163)</f>
        <v>226.07248495270852</v>
      </c>
      <c r="I23" s="10">
        <f>H23</f>
        <v>226.07248495270852</v>
      </c>
      <c r="K23" s="24"/>
      <c r="L23" s="25">
        <f>H23</f>
        <v>226.07248495270852</v>
      </c>
      <c r="M23" s="24"/>
    </row>
    <row r="24" spans="1:13" ht="80.25" customHeight="1">
      <c r="A24" s="6" t="s">
        <v>41</v>
      </c>
      <c r="B24" s="7" t="s">
        <v>42</v>
      </c>
      <c r="C24" s="8" t="s">
        <v>17</v>
      </c>
      <c r="D24" s="6" t="s">
        <v>18</v>
      </c>
      <c r="E24" s="9">
        <v>376.2</v>
      </c>
      <c r="F24" s="6">
        <v>325</v>
      </c>
      <c r="G24" s="6">
        <f>F24</f>
        <v>325</v>
      </c>
      <c r="H24" s="6">
        <f aca="true" t="shared" si="0" ref="H24:H32">G24</f>
        <v>325</v>
      </c>
      <c r="I24" s="10">
        <f>H24-(127/1.163)</f>
        <v>215.79965606190888</v>
      </c>
      <c r="K24" s="24"/>
      <c r="L24" s="24"/>
      <c r="M24" s="25">
        <f>I24</f>
        <v>215.79965606190888</v>
      </c>
    </row>
    <row r="25" spans="1:13" ht="65.25" customHeight="1">
      <c r="A25" s="6" t="s">
        <v>43</v>
      </c>
      <c r="B25" s="7" t="s">
        <v>44</v>
      </c>
      <c r="C25" s="8" t="s">
        <v>17</v>
      </c>
      <c r="D25" s="6" t="s">
        <v>18</v>
      </c>
      <c r="E25" s="9">
        <v>256</v>
      </c>
      <c r="F25" s="6">
        <v>240.6</v>
      </c>
      <c r="G25" s="10">
        <f>F25-(26.5/1.163)</f>
        <v>217.81410146173687</v>
      </c>
      <c r="H25" s="10">
        <f t="shared" si="0"/>
        <v>217.81410146173687</v>
      </c>
      <c r="I25" s="10">
        <f>H25-(40.7/1.163)</f>
        <v>182.81840068787616</v>
      </c>
      <c r="K25" s="25">
        <f>G25</f>
        <v>217.81410146173687</v>
      </c>
      <c r="L25" s="24"/>
      <c r="M25" s="25">
        <f>I25</f>
        <v>182.81840068787616</v>
      </c>
    </row>
    <row r="26" spans="1:13" ht="65.25" customHeight="1">
      <c r="A26" s="6" t="s">
        <v>45</v>
      </c>
      <c r="B26" s="7" t="s">
        <v>46</v>
      </c>
      <c r="C26" s="8" t="s">
        <v>17</v>
      </c>
      <c r="D26" s="6" t="s">
        <v>18</v>
      </c>
      <c r="E26" s="9">
        <v>293.1</v>
      </c>
      <c r="F26" s="6">
        <v>282.2</v>
      </c>
      <c r="G26" s="10">
        <f>F26-(38/1.163)</f>
        <v>249.52588134135854</v>
      </c>
      <c r="H26" s="10">
        <f t="shared" si="0"/>
        <v>249.52588134135854</v>
      </c>
      <c r="I26" s="10">
        <f>H26</f>
        <v>249.52588134135854</v>
      </c>
      <c r="K26" s="25">
        <f>G26</f>
        <v>249.52588134135854</v>
      </c>
      <c r="L26" s="24"/>
      <c r="M26" s="24"/>
    </row>
    <row r="27" spans="1:13" ht="75.75" customHeight="1">
      <c r="A27" s="6" t="s">
        <v>47</v>
      </c>
      <c r="B27" s="7" t="s">
        <v>48</v>
      </c>
      <c r="C27" s="8" t="s">
        <v>17</v>
      </c>
      <c r="D27" s="6" t="s">
        <v>18</v>
      </c>
      <c r="E27" s="9">
        <v>459.5</v>
      </c>
      <c r="F27" s="6">
        <v>461.5</v>
      </c>
      <c r="G27" s="6">
        <f>F27</f>
        <v>461.5</v>
      </c>
      <c r="H27" s="6">
        <f t="shared" si="0"/>
        <v>461.5</v>
      </c>
      <c r="I27" s="10">
        <f>H27-(22/1.163)</f>
        <v>442.5834049871023</v>
      </c>
      <c r="K27" s="24"/>
      <c r="L27" s="24"/>
      <c r="M27" s="25">
        <f>I27</f>
        <v>442.5834049871023</v>
      </c>
    </row>
    <row r="28" spans="1:13" ht="66" customHeight="1">
      <c r="A28" s="6" t="s">
        <v>49</v>
      </c>
      <c r="B28" s="7" t="s">
        <v>50</v>
      </c>
      <c r="C28" s="8" t="s">
        <v>17</v>
      </c>
      <c r="D28" s="6" t="s">
        <v>18</v>
      </c>
      <c r="E28" s="9">
        <v>100.8</v>
      </c>
      <c r="F28" s="6">
        <v>98.3</v>
      </c>
      <c r="G28" s="6">
        <f>F28</f>
        <v>98.3</v>
      </c>
      <c r="H28" s="6">
        <f t="shared" si="0"/>
        <v>98.3</v>
      </c>
      <c r="I28" s="10">
        <f>H28-(38/1.163)</f>
        <v>65.62588134135856</v>
      </c>
      <c r="K28" s="24"/>
      <c r="L28" s="24"/>
      <c r="M28" s="25">
        <f>I28</f>
        <v>65.62588134135856</v>
      </c>
    </row>
    <row r="29" spans="1:13" ht="66" customHeight="1">
      <c r="A29" s="6" t="s">
        <v>51</v>
      </c>
      <c r="B29" s="7" t="s">
        <v>52</v>
      </c>
      <c r="C29" s="8" t="s">
        <v>17</v>
      </c>
      <c r="D29" s="6" t="s">
        <v>18</v>
      </c>
      <c r="E29" s="9">
        <v>195.3</v>
      </c>
      <c r="F29" s="10">
        <v>192</v>
      </c>
      <c r="G29" s="10">
        <f>F29</f>
        <v>192</v>
      </c>
      <c r="H29" s="10">
        <f t="shared" si="0"/>
        <v>192</v>
      </c>
      <c r="I29" s="10">
        <f>H29-(71/1.163)</f>
        <v>130.95098882201205</v>
      </c>
      <c r="K29" s="24"/>
      <c r="L29" s="24"/>
      <c r="M29" s="25">
        <f>I29</f>
        <v>130.95098882201205</v>
      </c>
    </row>
    <row r="30" spans="1:13" ht="66" customHeight="1">
      <c r="A30" s="6" t="s">
        <v>53</v>
      </c>
      <c r="B30" s="7" t="s">
        <v>54</v>
      </c>
      <c r="C30" s="8" t="s">
        <v>17</v>
      </c>
      <c r="D30" s="6" t="s">
        <v>18</v>
      </c>
      <c r="E30" s="9">
        <v>592.5</v>
      </c>
      <c r="F30" s="6">
        <v>563.2</v>
      </c>
      <c r="G30" s="6">
        <f>F30</f>
        <v>563.2</v>
      </c>
      <c r="H30" s="6">
        <f t="shared" si="0"/>
        <v>563.2</v>
      </c>
      <c r="I30" s="10">
        <f>H30-(112/1.163)</f>
        <v>466.8973344797937</v>
      </c>
      <c r="K30" s="24"/>
      <c r="L30" s="24"/>
      <c r="M30" s="25">
        <f>I30</f>
        <v>466.8973344797937</v>
      </c>
    </row>
    <row r="31" spans="1:13" ht="66" customHeight="1">
      <c r="A31" s="6" t="s">
        <v>55</v>
      </c>
      <c r="B31" s="7" t="s">
        <v>56</v>
      </c>
      <c r="C31" s="8" t="s">
        <v>17</v>
      </c>
      <c r="D31" s="6" t="s">
        <v>18</v>
      </c>
      <c r="E31" s="9">
        <v>177.9</v>
      </c>
      <c r="F31" s="6">
        <v>177.6</v>
      </c>
      <c r="G31" s="22">
        <f>F31-(3/1.163)</f>
        <v>175.02046431642304</v>
      </c>
      <c r="H31" s="22">
        <f t="shared" si="0"/>
        <v>175.02046431642304</v>
      </c>
      <c r="I31" s="22">
        <f>H31</f>
        <v>175.02046431642304</v>
      </c>
      <c r="K31" s="26">
        <f>G31</f>
        <v>175.02046431642304</v>
      </c>
      <c r="L31" s="24"/>
      <c r="M31" s="24"/>
    </row>
    <row r="32" spans="1:13" ht="66" customHeight="1">
      <c r="A32" s="6" t="s">
        <v>57</v>
      </c>
      <c r="B32" s="7" t="s">
        <v>58</v>
      </c>
      <c r="C32" s="8" t="s">
        <v>17</v>
      </c>
      <c r="D32" s="6" t="s">
        <v>18</v>
      </c>
      <c r="E32" s="9">
        <v>384.9</v>
      </c>
      <c r="F32" s="6">
        <v>373</v>
      </c>
      <c r="G32" s="22">
        <f>F32-(44/1.163)</f>
        <v>335.1668099742046</v>
      </c>
      <c r="H32" s="22">
        <f t="shared" si="0"/>
        <v>335.1668099742046</v>
      </c>
      <c r="I32" s="22">
        <f>H32</f>
        <v>335.1668099742046</v>
      </c>
      <c r="K32" s="26">
        <f>G32</f>
        <v>335.1668099742046</v>
      </c>
      <c r="L32" s="24"/>
      <c r="M32" s="24"/>
    </row>
    <row r="33" spans="1:9" ht="65.25" customHeight="1">
      <c r="A33" s="6" t="s">
        <v>59</v>
      </c>
      <c r="B33" s="7" t="s">
        <v>60</v>
      </c>
      <c r="C33" s="8" t="s">
        <v>17</v>
      </c>
      <c r="D33" s="6" t="s">
        <v>18</v>
      </c>
      <c r="E33" s="9">
        <f>709/1.163</f>
        <v>609.6302665520207</v>
      </c>
      <c r="F33" s="10">
        <f>(72.3*9.39)/1.163</f>
        <v>583.7463456577816</v>
      </c>
      <c r="G33" s="10">
        <f>F33</f>
        <v>583.7463456577816</v>
      </c>
      <c r="H33" s="10">
        <f>G33-(36.1/1.163)</f>
        <v>552.7059329320722</v>
      </c>
      <c r="I33" s="10">
        <f>H33</f>
        <v>552.7059329320722</v>
      </c>
    </row>
    <row r="34" spans="1:15" ht="46.5" customHeight="1">
      <c r="A34" s="63" t="s">
        <v>61</v>
      </c>
      <c r="B34" s="64"/>
      <c r="C34" s="3" t="s">
        <v>17</v>
      </c>
      <c r="D34" s="2" t="s">
        <v>18</v>
      </c>
      <c r="E34" s="19">
        <f>E13+E14+E15+E16+E18+E20+E21+E24+E25+E27+E28+E29+E30+E31+E26+E32+E23+E33+E22+E17</f>
        <v>11191.23026655202</v>
      </c>
      <c r="F34" s="19">
        <f>F13+F14+F15+F16+F18+F20+F21+F24+F25+F27+F28+F29+F30+F31+F26+F32+F23+F33+F22+F17</f>
        <v>10340.146345657784</v>
      </c>
      <c r="G34" s="19">
        <f>G13+G14+G15+G16+G18+G20+G21+G24+G25+G27+G28+G29+G30+G31+G26+G32+G23+G33+G22+G17</f>
        <v>9703.634737747207</v>
      </c>
      <c r="H34" s="19">
        <f>H13+H14+H15+H16+H18+H20+H21+H24+H25+H27+H28+H29+H30+H31+H26+H32+H23+H33+H22+H17</f>
        <v>9164.387102321582</v>
      </c>
      <c r="I34" s="19">
        <f>I13+I14+I15+I16+I18+I20+I21+I24+I25+I27+I28+I29+I30+I31+I26+I32+I23+I33+I22+I17</f>
        <v>8431.997592433361</v>
      </c>
      <c r="K34" s="36">
        <f>G34-F34</f>
        <v>-636.5116079105774</v>
      </c>
      <c r="L34" s="36">
        <f>H34-F34-K34</f>
        <v>-539.247635425625</v>
      </c>
      <c r="M34" s="36">
        <f>I34-F34-K34-L34</f>
        <v>-732.3895098882203</v>
      </c>
      <c r="O34" s="36">
        <f>I34-F34</f>
        <v>-1908.1487532244228</v>
      </c>
    </row>
    <row r="35" spans="1:15" ht="46.5" customHeight="1">
      <c r="A35" s="65"/>
      <c r="B35" s="66"/>
      <c r="C35" s="3" t="s">
        <v>31</v>
      </c>
      <c r="D35" s="2" t="s">
        <v>32</v>
      </c>
      <c r="E35" s="20">
        <f>E19</f>
        <v>50.96</v>
      </c>
      <c r="F35" s="20">
        <f>F19</f>
        <v>55.2</v>
      </c>
      <c r="G35" s="20">
        <f>G19</f>
        <v>55.2</v>
      </c>
      <c r="H35" s="20">
        <f>H19</f>
        <v>33.400000000000006</v>
      </c>
      <c r="I35" s="20">
        <f>I19</f>
        <v>33.400000000000006</v>
      </c>
      <c r="K35" s="36">
        <f>G35-F35</f>
        <v>0</v>
      </c>
      <c r="L35" s="36">
        <f>H35-F35-K35</f>
        <v>-21.799999999999997</v>
      </c>
      <c r="M35" s="36">
        <f>I35-F35-K35-L35</f>
        <v>0</v>
      </c>
      <c r="O35" s="36">
        <f>I35-F35</f>
        <v>-21.799999999999997</v>
      </c>
    </row>
    <row r="36" spans="1:13" ht="30" customHeight="1">
      <c r="A36" s="55" t="s">
        <v>62</v>
      </c>
      <c r="B36" s="56"/>
      <c r="C36" s="56"/>
      <c r="D36" s="56"/>
      <c r="E36" s="56"/>
      <c r="F36" s="56"/>
      <c r="G36" s="56"/>
      <c r="H36" s="56"/>
      <c r="I36" s="57"/>
      <c r="K36" s="24"/>
      <c r="L36" s="24"/>
      <c r="M36" s="24"/>
    </row>
    <row r="37" spans="1:13" ht="30.75" customHeight="1">
      <c r="A37" s="58" t="s">
        <v>15</v>
      </c>
      <c r="B37" s="7" t="s">
        <v>63</v>
      </c>
      <c r="C37" s="8" t="s">
        <v>17</v>
      </c>
      <c r="D37" s="6" t="s">
        <v>18</v>
      </c>
      <c r="E37" s="9">
        <v>501.6</v>
      </c>
      <c r="F37" s="6">
        <v>389</v>
      </c>
      <c r="G37" s="10">
        <f>F37-(28/1.163)</f>
        <v>364.9243336199484</v>
      </c>
      <c r="H37" s="10">
        <f>G37-(112.3/1.163)</f>
        <v>268.36371453138435</v>
      </c>
      <c r="I37" s="10">
        <f>H37</f>
        <v>268.36371453138435</v>
      </c>
      <c r="K37" s="24"/>
      <c r="L37" s="24"/>
      <c r="M37" s="24"/>
    </row>
    <row r="38" spans="1:13" ht="30.75" customHeight="1">
      <c r="A38" s="59"/>
      <c r="B38" s="7" t="s">
        <v>64</v>
      </c>
      <c r="C38" s="8" t="s">
        <v>17</v>
      </c>
      <c r="D38" s="6" t="s">
        <v>18</v>
      </c>
      <c r="E38" s="9">
        <v>1533.6</v>
      </c>
      <c r="F38" s="6">
        <v>1615</v>
      </c>
      <c r="G38" s="10">
        <f>F38-((598.2*0.15)/1.163)</f>
        <v>1537.8460877042132</v>
      </c>
      <c r="H38" s="10">
        <f>G38-((598.2*0.85)/1.163)</f>
        <v>1100.640584694755</v>
      </c>
      <c r="I38" s="10">
        <f>H38</f>
        <v>1100.640584694755</v>
      </c>
      <c r="K38" s="24"/>
      <c r="L38" s="24"/>
      <c r="M38" s="24"/>
    </row>
    <row r="39" spans="1:13" ht="61.5" customHeight="1">
      <c r="A39" s="6" t="s">
        <v>19</v>
      </c>
      <c r="B39" s="7" t="s">
        <v>65</v>
      </c>
      <c r="C39" s="8" t="s">
        <v>17</v>
      </c>
      <c r="D39" s="6" t="s">
        <v>18</v>
      </c>
      <c r="E39" s="9">
        <v>1452.61</v>
      </c>
      <c r="F39" s="6">
        <v>1406</v>
      </c>
      <c r="G39" s="10">
        <f>F39</f>
        <v>1406</v>
      </c>
      <c r="H39" s="10">
        <f>G39</f>
        <v>1406</v>
      </c>
      <c r="I39" s="10">
        <f>H39-(261.5/1.163)</f>
        <v>1181.1504729148753</v>
      </c>
      <c r="K39" s="24"/>
      <c r="L39" s="24"/>
      <c r="M39" s="24"/>
    </row>
    <row r="40" spans="1:13" ht="61.5" customHeight="1">
      <c r="A40" s="6" t="s">
        <v>21</v>
      </c>
      <c r="B40" s="7" t="s">
        <v>66</v>
      </c>
      <c r="C40" s="8" t="s">
        <v>17</v>
      </c>
      <c r="D40" s="6" t="s">
        <v>18</v>
      </c>
      <c r="E40" s="9">
        <v>1338.1</v>
      </c>
      <c r="F40" s="6">
        <v>1458</v>
      </c>
      <c r="G40" s="6">
        <f>F40</f>
        <v>1458</v>
      </c>
      <c r="H40" s="10">
        <f>F40-(138.9/1.163)</f>
        <v>1338.5674978503869</v>
      </c>
      <c r="I40" s="10">
        <f>F40-(102.9/1.163)</f>
        <v>1369.5219260533104</v>
      </c>
      <c r="K40" s="24"/>
      <c r="L40" s="24"/>
      <c r="M40" s="24"/>
    </row>
    <row r="41" spans="1:13" s="28" customFormat="1" ht="72.75" customHeight="1">
      <c r="A41" s="37" t="s">
        <v>23</v>
      </c>
      <c r="B41" s="38" t="s">
        <v>67</v>
      </c>
      <c r="C41" s="39" t="s">
        <v>17</v>
      </c>
      <c r="D41" s="37" t="s">
        <v>18</v>
      </c>
      <c r="E41" s="40">
        <v>764.306</v>
      </c>
      <c r="F41" s="37">
        <v>734.1199999999999</v>
      </c>
      <c r="G41" s="37">
        <f>F41</f>
        <v>734.1199999999999</v>
      </c>
      <c r="H41" s="41">
        <f>G41-(430.2/1.163)</f>
        <v>364.2145829750644</v>
      </c>
      <c r="I41" s="41">
        <f>H41</f>
        <v>364.2145829750644</v>
      </c>
      <c r="K41" s="34"/>
      <c r="L41" s="34"/>
      <c r="M41" s="34"/>
    </row>
    <row r="42" spans="1:15" s="28" customFormat="1" ht="49.5" customHeight="1">
      <c r="A42" s="48" t="s">
        <v>61</v>
      </c>
      <c r="B42" s="50"/>
      <c r="C42" s="29" t="s">
        <v>17</v>
      </c>
      <c r="D42" s="30" t="s">
        <v>18</v>
      </c>
      <c r="E42" s="31">
        <f>SUM(E37:E40)</f>
        <v>4825.91</v>
      </c>
      <c r="F42" s="30">
        <f>SUM(F37:F40)</f>
        <v>4868</v>
      </c>
      <c r="G42" s="33">
        <f>SUM(G37:G40)</f>
        <v>4766.770421324161</v>
      </c>
      <c r="H42" s="33">
        <f>SUM(H37:H40)</f>
        <v>4113.571797076526</v>
      </c>
      <c r="I42" s="33">
        <f>SUM(I37:I40)</f>
        <v>3919.676698194325</v>
      </c>
      <c r="J42" s="35"/>
      <c r="K42" s="32">
        <f>G42-F42</f>
        <v>-101.22957867583864</v>
      </c>
      <c r="L42" s="32">
        <f>H42-K42-F42</f>
        <v>-653.198624247635</v>
      </c>
      <c r="M42" s="32">
        <f>I42-F42-K42-L42</f>
        <v>-193.89509888220118</v>
      </c>
      <c r="O42" s="32">
        <f>I42-F42</f>
        <v>-948.3233018056749</v>
      </c>
    </row>
    <row r="43" spans="1:13" s="28" customFormat="1" ht="39.75" customHeight="1">
      <c r="A43" s="48" t="s">
        <v>68</v>
      </c>
      <c r="B43" s="49"/>
      <c r="C43" s="49"/>
      <c r="D43" s="49"/>
      <c r="E43" s="49"/>
      <c r="F43" s="49"/>
      <c r="G43" s="49"/>
      <c r="H43" s="49"/>
      <c r="I43" s="50"/>
      <c r="K43" s="34"/>
      <c r="L43" s="34"/>
      <c r="M43" s="34"/>
    </row>
    <row r="44" spans="1:13" ht="52.5" customHeight="1">
      <c r="A44" s="6" t="s">
        <v>15</v>
      </c>
      <c r="B44" s="18" t="s">
        <v>69</v>
      </c>
      <c r="C44" s="8" t="s">
        <v>17</v>
      </c>
      <c r="D44" s="6" t="s">
        <v>18</v>
      </c>
      <c r="E44" s="9">
        <v>117.944</v>
      </c>
      <c r="F44" s="6">
        <v>91</v>
      </c>
      <c r="G44" s="10">
        <f>F44</f>
        <v>91</v>
      </c>
      <c r="H44" s="10">
        <f>F44-(37.5/1.163)</f>
        <v>58.75580395528805</v>
      </c>
      <c r="I44" s="10">
        <f>H44-(13/1.163)</f>
        <v>47.57781599312124</v>
      </c>
      <c r="K44" s="24"/>
      <c r="L44" s="24"/>
      <c r="M44" s="24"/>
    </row>
    <row r="45" spans="1:13" ht="52.5" customHeight="1">
      <c r="A45" s="6" t="s">
        <v>19</v>
      </c>
      <c r="B45" s="7" t="s">
        <v>70</v>
      </c>
      <c r="C45" s="8" t="s">
        <v>17</v>
      </c>
      <c r="D45" s="6" t="s">
        <v>18</v>
      </c>
      <c r="E45" s="9">
        <v>86.2</v>
      </c>
      <c r="F45" s="6">
        <v>71</v>
      </c>
      <c r="G45" s="10">
        <f>F45-(13/1.163)</f>
        <v>59.82201203783319</v>
      </c>
      <c r="H45" s="10">
        <f>G45</f>
        <v>59.82201203783319</v>
      </c>
      <c r="I45" s="10">
        <f>H45</f>
        <v>59.82201203783319</v>
      </c>
      <c r="K45" s="24"/>
      <c r="L45" s="24"/>
      <c r="M45" s="24"/>
    </row>
    <row r="46" spans="1:13" ht="52.5" customHeight="1">
      <c r="A46" s="6" t="s">
        <v>21</v>
      </c>
      <c r="B46" s="7" t="s">
        <v>71</v>
      </c>
      <c r="C46" s="8" t="s">
        <v>17</v>
      </c>
      <c r="D46" s="6" t="s">
        <v>18</v>
      </c>
      <c r="E46" s="9">
        <v>103.475</v>
      </c>
      <c r="F46" s="6">
        <v>104</v>
      </c>
      <c r="G46" s="10">
        <f>F46-(13/1.163)</f>
        <v>92.82201203783319</v>
      </c>
      <c r="H46" s="10">
        <f>G46</f>
        <v>92.82201203783319</v>
      </c>
      <c r="I46" s="10">
        <f>H46</f>
        <v>92.82201203783319</v>
      </c>
      <c r="K46" s="24"/>
      <c r="L46" s="24"/>
      <c r="M46" s="24"/>
    </row>
    <row r="47" spans="1:13" ht="63.75" customHeight="1">
      <c r="A47" s="6" t="s">
        <v>23</v>
      </c>
      <c r="B47" s="7" t="s">
        <v>72</v>
      </c>
      <c r="C47" s="8" t="s">
        <v>17</v>
      </c>
      <c r="D47" s="6" t="s">
        <v>18</v>
      </c>
      <c r="E47" s="9">
        <v>24.878</v>
      </c>
      <c r="F47" s="6">
        <v>24</v>
      </c>
      <c r="G47" s="10">
        <f aca="true" t="shared" si="1" ref="G47:H49">F47</f>
        <v>24</v>
      </c>
      <c r="H47" s="10">
        <f t="shared" si="1"/>
        <v>24</v>
      </c>
      <c r="I47" s="10">
        <f>H47-(3/1.163)</f>
        <v>21.420464316423043</v>
      </c>
      <c r="K47" s="24"/>
      <c r="L47" s="24"/>
      <c r="M47" s="24"/>
    </row>
    <row r="48" spans="1:13" ht="60.75" customHeight="1">
      <c r="A48" s="6" t="s">
        <v>25</v>
      </c>
      <c r="B48" s="7" t="s">
        <v>73</v>
      </c>
      <c r="C48" s="8" t="s">
        <v>17</v>
      </c>
      <c r="D48" s="6" t="s">
        <v>18</v>
      </c>
      <c r="E48" s="9">
        <v>19.003</v>
      </c>
      <c r="F48" s="6">
        <v>18.1</v>
      </c>
      <c r="G48" s="10">
        <f t="shared" si="1"/>
        <v>18.1</v>
      </c>
      <c r="H48" s="10">
        <f t="shared" si="1"/>
        <v>18.1</v>
      </c>
      <c r="I48" s="10">
        <f>H48-(4.8/1.163)</f>
        <v>13.97274290627687</v>
      </c>
      <c r="K48" s="24"/>
      <c r="L48" s="24"/>
      <c r="M48" s="24"/>
    </row>
    <row r="49" spans="1:13" ht="59.25" customHeight="1">
      <c r="A49" s="6" t="s">
        <v>27</v>
      </c>
      <c r="B49" s="7" t="s">
        <v>74</v>
      </c>
      <c r="C49" s="8" t="s">
        <v>17</v>
      </c>
      <c r="D49" s="6" t="s">
        <v>18</v>
      </c>
      <c r="E49" s="9">
        <v>9.05</v>
      </c>
      <c r="F49" s="10">
        <v>9.678</v>
      </c>
      <c r="G49" s="10">
        <f t="shared" si="1"/>
        <v>9.678</v>
      </c>
      <c r="H49" s="10">
        <f t="shared" si="1"/>
        <v>9.678</v>
      </c>
      <c r="I49" s="10">
        <f>H49-(2/1.163)</f>
        <v>7.95830954428203</v>
      </c>
      <c r="K49" s="24"/>
      <c r="L49" s="24"/>
      <c r="M49" s="24"/>
    </row>
    <row r="50" spans="1:15" ht="47.25" customHeight="1">
      <c r="A50" s="54" t="s">
        <v>61</v>
      </c>
      <c r="B50" s="54"/>
      <c r="C50" s="3" t="s">
        <v>17</v>
      </c>
      <c r="D50" s="2" t="s">
        <v>18</v>
      </c>
      <c r="E50" s="19">
        <f>SUM(E44:E49)</f>
        <v>360.55</v>
      </c>
      <c r="F50" s="20">
        <f>SUM(F44:F49)</f>
        <v>317.778</v>
      </c>
      <c r="G50" s="20">
        <f>SUM(G44:G49)</f>
        <v>295.4220240756664</v>
      </c>
      <c r="H50" s="20">
        <f>SUM(H44:H49)</f>
        <v>263.17782803095446</v>
      </c>
      <c r="I50" s="20">
        <f>SUM(I44:I49)</f>
        <v>243.57335683576957</v>
      </c>
      <c r="K50" s="27">
        <f>G50-F50</f>
        <v>-22.35597592433362</v>
      </c>
      <c r="L50" s="27">
        <f>H50-F50-K50</f>
        <v>-32.24419604471194</v>
      </c>
      <c r="M50" s="27">
        <f>I50-F50-L50-K50</f>
        <v>-19.604471195184885</v>
      </c>
      <c r="N50" s="27"/>
      <c r="O50" s="27">
        <f>I50-F50</f>
        <v>-74.20464316423045</v>
      </c>
    </row>
    <row r="51" spans="1:15" ht="47.25" customHeight="1">
      <c r="A51" s="54" t="s">
        <v>75</v>
      </c>
      <c r="B51" s="54"/>
      <c r="C51" s="21" t="s">
        <v>17</v>
      </c>
      <c r="D51" s="2" t="s">
        <v>18</v>
      </c>
      <c r="E51" s="19">
        <f>E34+E42+E50</f>
        <v>16377.69026655202</v>
      </c>
      <c r="F51" s="20">
        <f>F34+F42+F50</f>
        <v>15525.924345657784</v>
      </c>
      <c r="G51" s="20">
        <f>G34+G42+G50</f>
        <v>14765.827183147034</v>
      </c>
      <c r="H51" s="20">
        <f>H34+H42+H50</f>
        <v>13541.136727429062</v>
      </c>
      <c r="I51" s="20">
        <f>I34+I42+I50</f>
        <v>12595.247647463457</v>
      </c>
      <c r="K51" s="24"/>
      <c r="L51" s="24"/>
      <c r="M51" s="24"/>
      <c r="O51" s="27">
        <f>I51-F51</f>
        <v>-2930.6766981943274</v>
      </c>
    </row>
    <row r="52" spans="1:15" ht="30" customHeight="1">
      <c r="A52" s="54"/>
      <c r="B52" s="54"/>
      <c r="C52" s="3" t="s">
        <v>31</v>
      </c>
      <c r="D52" s="2" t="s">
        <v>32</v>
      </c>
      <c r="E52" s="20">
        <f>E35</f>
        <v>50.96</v>
      </c>
      <c r="F52" s="20">
        <f>F35</f>
        <v>55.2</v>
      </c>
      <c r="G52" s="20">
        <f>G35</f>
        <v>55.2</v>
      </c>
      <c r="H52" s="20">
        <f>H35</f>
        <v>33.400000000000006</v>
      </c>
      <c r="I52" s="20">
        <f>I35</f>
        <v>33.400000000000006</v>
      </c>
      <c r="K52" s="25">
        <f>F51-G51</f>
        <v>760.0971625107504</v>
      </c>
      <c r="L52" s="24"/>
      <c r="M52" s="24"/>
      <c r="O52" s="27">
        <f>I52-F52</f>
        <v>-21.799999999999997</v>
      </c>
    </row>
    <row r="53" spans="4:13" ht="27.75" customHeight="1">
      <c r="D53"/>
      <c r="K53" s="24"/>
      <c r="L53" s="24"/>
      <c r="M53" s="24"/>
    </row>
    <row r="54" spans="4:13" ht="27.75" customHeight="1">
      <c r="D54"/>
      <c r="K54" s="24"/>
      <c r="L54" s="24"/>
      <c r="M54" s="24"/>
    </row>
    <row r="55" spans="4:13" ht="143.25" customHeight="1">
      <c r="D55"/>
      <c r="K55" s="24"/>
      <c r="L55" s="24"/>
      <c r="M55" s="24"/>
    </row>
    <row r="56" spans="1:13" s="43" customFormat="1" ht="62.25" customHeight="1">
      <c r="A56" s="42" t="s">
        <v>76</v>
      </c>
      <c r="B56" s="42"/>
      <c r="G56" s="67" t="s">
        <v>77</v>
      </c>
      <c r="H56" s="67"/>
      <c r="I56" s="67"/>
      <c r="K56" s="44"/>
      <c r="L56" s="44"/>
      <c r="M56" s="44"/>
    </row>
    <row r="57" spans="4:13" ht="27.75" customHeight="1">
      <c r="D57"/>
      <c r="K57" s="24"/>
      <c r="L57" s="24"/>
      <c r="M57" s="24"/>
    </row>
    <row r="58" spans="4:13" ht="33.75" customHeight="1">
      <c r="D58"/>
      <c r="K58" s="24"/>
      <c r="L58" s="24"/>
      <c r="M58" s="24"/>
    </row>
    <row r="59" spans="1:13" s="23" customFormat="1" ht="39" customHeight="1">
      <c r="A59" s="62" t="s">
        <v>78</v>
      </c>
      <c r="B59" s="62"/>
      <c r="K59" s="45"/>
      <c r="L59" s="45"/>
      <c r="M59" s="45"/>
    </row>
    <row r="60" spans="2:13" s="23" customFormat="1" ht="39" customHeight="1">
      <c r="B60" s="46" t="s">
        <v>79</v>
      </c>
      <c r="K60" s="45"/>
      <c r="L60" s="45"/>
      <c r="M60" s="45"/>
    </row>
    <row r="61" spans="4:13" ht="27.75" customHeight="1">
      <c r="D61"/>
      <c r="K61" s="24"/>
      <c r="L61" s="24"/>
      <c r="M61" s="24"/>
    </row>
    <row r="62" ht="15">
      <c r="D62"/>
    </row>
    <row r="63" ht="15">
      <c r="D63"/>
    </row>
    <row r="64" ht="15">
      <c r="D64"/>
    </row>
    <row r="65" ht="15">
      <c r="D65"/>
    </row>
    <row r="66" ht="15">
      <c r="D66"/>
    </row>
    <row r="67" ht="15">
      <c r="D67"/>
    </row>
    <row r="68" ht="15">
      <c r="D68"/>
    </row>
    <row r="69" ht="15">
      <c r="D69"/>
    </row>
    <row r="70" ht="15">
      <c r="D70"/>
    </row>
    <row r="71" ht="15">
      <c r="D71"/>
    </row>
    <row r="72" ht="15">
      <c r="D72"/>
    </row>
    <row r="73" ht="15">
      <c r="D73"/>
    </row>
    <row r="74" ht="15">
      <c r="D74"/>
    </row>
    <row r="75" ht="15">
      <c r="D75"/>
    </row>
    <row r="76" ht="15">
      <c r="D76"/>
    </row>
    <row r="77" ht="15">
      <c r="D77"/>
    </row>
    <row r="78" ht="15">
      <c r="D78"/>
    </row>
    <row r="79" ht="15">
      <c r="D79"/>
    </row>
    <row r="80" ht="15">
      <c r="D80"/>
    </row>
    <row r="81" ht="15">
      <c r="D81"/>
    </row>
    <row r="82" ht="15">
      <c r="D82"/>
    </row>
    <row r="83" ht="15">
      <c r="D83"/>
    </row>
    <row r="84" ht="15">
      <c r="D84"/>
    </row>
    <row r="85" ht="15">
      <c r="D85"/>
    </row>
    <row r="86" ht="15">
      <c r="D86"/>
    </row>
    <row r="87" ht="15">
      <c r="D87"/>
    </row>
    <row r="88" ht="15">
      <c r="D88"/>
    </row>
    <row r="89" ht="15">
      <c r="D89"/>
    </row>
    <row r="90" ht="15">
      <c r="D90"/>
    </row>
    <row r="91" ht="15">
      <c r="D91"/>
    </row>
    <row r="92" ht="15">
      <c r="D92"/>
    </row>
    <row r="93" ht="15">
      <c r="D93"/>
    </row>
    <row r="94" ht="15">
      <c r="D94"/>
    </row>
    <row r="95" ht="15">
      <c r="D95"/>
    </row>
    <row r="96" ht="15">
      <c r="D96"/>
    </row>
    <row r="97" ht="15">
      <c r="D97"/>
    </row>
    <row r="98" ht="15">
      <c r="D98"/>
    </row>
    <row r="99" ht="15">
      <c r="D99"/>
    </row>
    <row r="100" ht="15">
      <c r="D100"/>
    </row>
    <row r="101" ht="15">
      <c r="D101"/>
    </row>
    <row r="102" ht="15">
      <c r="D102"/>
    </row>
    <row r="103" ht="15">
      <c r="D103"/>
    </row>
    <row r="104" ht="15">
      <c r="D104"/>
    </row>
    <row r="105" ht="15">
      <c r="D105"/>
    </row>
    <row r="106" ht="15">
      <c r="D106"/>
    </row>
    <row r="107" ht="15">
      <c r="D107"/>
    </row>
    <row r="108" ht="15">
      <c r="D108"/>
    </row>
    <row r="109" ht="15">
      <c r="D109"/>
    </row>
    <row r="110" ht="15">
      <c r="D110"/>
    </row>
    <row r="111" ht="15">
      <c r="D111"/>
    </row>
    <row r="112" ht="15">
      <c r="D112"/>
    </row>
    <row r="113" ht="15">
      <c r="D113"/>
    </row>
    <row r="114" ht="15">
      <c r="D114"/>
    </row>
    <row r="115" ht="15">
      <c r="D115"/>
    </row>
    <row r="116" ht="15">
      <c r="D116"/>
    </row>
    <row r="117" ht="15">
      <c r="D117"/>
    </row>
    <row r="118" ht="15">
      <c r="D118"/>
    </row>
    <row r="119" ht="15">
      <c r="D119"/>
    </row>
    <row r="120" ht="15">
      <c r="D120"/>
    </row>
    <row r="121" ht="15">
      <c r="D121"/>
    </row>
    <row r="122" ht="15">
      <c r="D122"/>
    </row>
    <row r="123" ht="15">
      <c r="D123"/>
    </row>
    <row r="124" ht="15">
      <c r="D124"/>
    </row>
    <row r="125" ht="15">
      <c r="D125"/>
    </row>
    <row r="126" ht="15">
      <c r="D126"/>
    </row>
    <row r="127" ht="15">
      <c r="D127"/>
    </row>
    <row r="128" ht="15">
      <c r="D128"/>
    </row>
    <row r="129" ht="15">
      <c r="D129"/>
    </row>
    <row r="130" ht="15">
      <c r="D130"/>
    </row>
    <row r="131" ht="15">
      <c r="D131"/>
    </row>
    <row r="132" ht="15">
      <c r="D132"/>
    </row>
    <row r="133" ht="15">
      <c r="D133"/>
    </row>
    <row r="134" ht="15">
      <c r="D134"/>
    </row>
    <row r="135" ht="15">
      <c r="D135"/>
    </row>
    <row r="136" ht="15">
      <c r="D136"/>
    </row>
    <row r="137" ht="15">
      <c r="D137"/>
    </row>
    <row r="138" ht="15">
      <c r="D138"/>
    </row>
    <row r="139" ht="15">
      <c r="D139"/>
    </row>
    <row r="140" ht="15">
      <c r="D140"/>
    </row>
    <row r="141" ht="15">
      <c r="D141"/>
    </row>
    <row r="142" ht="15">
      <c r="D142"/>
    </row>
    <row r="143" ht="15">
      <c r="D143"/>
    </row>
    <row r="144" ht="15">
      <c r="D144"/>
    </row>
    <row r="145" ht="15">
      <c r="D145"/>
    </row>
    <row r="146" ht="15">
      <c r="D146"/>
    </row>
    <row r="147" ht="15">
      <c r="D147"/>
    </row>
    <row r="148" ht="15">
      <c r="D148"/>
    </row>
    <row r="149" ht="15">
      <c r="D149"/>
    </row>
    <row r="150" ht="15">
      <c r="D150"/>
    </row>
    <row r="151" ht="15">
      <c r="D151"/>
    </row>
    <row r="152" ht="15">
      <c r="D152"/>
    </row>
    <row r="153" ht="15">
      <c r="D153"/>
    </row>
    <row r="154" ht="15">
      <c r="D154"/>
    </row>
    <row r="155" ht="15">
      <c r="D155"/>
    </row>
    <row r="156" ht="15">
      <c r="D156"/>
    </row>
    <row r="157" ht="15">
      <c r="D157"/>
    </row>
    <row r="158" ht="15">
      <c r="D158"/>
    </row>
    <row r="159" ht="15">
      <c r="D159"/>
    </row>
    <row r="160" ht="15">
      <c r="D160"/>
    </row>
    <row r="161" ht="15">
      <c r="D161"/>
    </row>
    <row r="162" ht="15">
      <c r="D162"/>
    </row>
    <row r="163" ht="15">
      <c r="D163"/>
    </row>
    <row r="164" ht="15">
      <c r="D164"/>
    </row>
    <row r="165" ht="15">
      <c r="D165"/>
    </row>
    <row r="166" ht="15">
      <c r="D166"/>
    </row>
    <row r="167" ht="15">
      <c r="D167"/>
    </row>
    <row r="168" ht="15">
      <c r="D168"/>
    </row>
    <row r="169" ht="15">
      <c r="D169"/>
    </row>
    <row r="170" ht="15">
      <c r="D170"/>
    </row>
    <row r="171" ht="15">
      <c r="D171"/>
    </row>
    <row r="172" ht="15">
      <c r="D172"/>
    </row>
    <row r="173" ht="15">
      <c r="D173"/>
    </row>
    <row r="174" ht="15">
      <c r="D174"/>
    </row>
    <row r="175" ht="15">
      <c r="D175"/>
    </row>
    <row r="176" ht="15">
      <c r="D176"/>
    </row>
    <row r="177" ht="15">
      <c r="D177"/>
    </row>
    <row r="178" ht="15">
      <c r="D178"/>
    </row>
    <row r="179" ht="15">
      <c r="D179"/>
    </row>
    <row r="180" ht="15">
      <c r="D180"/>
    </row>
    <row r="181" ht="15">
      <c r="D181"/>
    </row>
    <row r="182" ht="15">
      <c r="D182"/>
    </row>
    <row r="183" ht="15">
      <c r="D183"/>
    </row>
    <row r="184" ht="15">
      <c r="D184"/>
    </row>
    <row r="185" ht="15">
      <c r="D185"/>
    </row>
    <row r="186" ht="15">
      <c r="D186"/>
    </row>
    <row r="187" ht="15">
      <c r="D187"/>
    </row>
    <row r="188" ht="15">
      <c r="D188"/>
    </row>
    <row r="189" ht="15">
      <c r="D189"/>
    </row>
    <row r="190" ht="15">
      <c r="D190"/>
    </row>
    <row r="191" ht="15">
      <c r="D191"/>
    </row>
    <row r="192" ht="15">
      <c r="D192"/>
    </row>
    <row r="193" ht="15">
      <c r="D193"/>
    </row>
    <row r="194" ht="15">
      <c r="D194"/>
    </row>
    <row r="195" ht="15">
      <c r="D195"/>
    </row>
    <row r="196" ht="15">
      <c r="D196"/>
    </row>
    <row r="197" ht="15">
      <c r="D197"/>
    </row>
    <row r="198" ht="15">
      <c r="D198"/>
    </row>
    <row r="199" ht="15">
      <c r="D199"/>
    </row>
    <row r="200" ht="15">
      <c r="D200"/>
    </row>
    <row r="201" ht="15">
      <c r="D201"/>
    </row>
    <row r="202" ht="15">
      <c r="D202"/>
    </row>
    <row r="203" ht="15">
      <c r="D203"/>
    </row>
    <row r="204" ht="15">
      <c r="D204"/>
    </row>
    <row r="205" ht="15">
      <c r="D205"/>
    </row>
    <row r="206" ht="15">
      <c r="D206"/>
    </row>
    <row r="207" ht="15">
      <c r="D207"/>
    </row>
    <row r="208" ht="15">
      <c r="D208"/>
    </row>
    <row r="209" ht="15">
      <c r="D209"/>
    </row>
    <row r="210" ht="15">
      <c r="D210"/>
    </row>
    <row r="211" ht="15">
      <c r="D211"/>
    </row>
    <row r="212" ht="15">
      <c r="D212"/>
    </row>
    <row r="213" ht="15">
      <c r="D213"/>
    </row>
    <row r="214" ht="15">
      <c r="D214"/>
    </row>
    <row r="215" ht="15">
      <c r="D215"/>
    </row>
    <row r="216" ht="15">
      <c r="D216"/>
    </row>
    <row r="217" ht="15">
      <c r="D217"/>
    </row>
    <row r="218" ht="15">
      <c r="D218"/>
    </row>
    <row r="219" ht="15">
      <c r="D219"/>
    </row>
    <row r="220" ht="15">
      <c r="D220"/>
    </row>
    <row r="221" ht="15">
      <c r="D221"/>
    </row>
    <row r="222" ht="15">
      <c r="D222"/>
    </row>
    <row r="223" ht="15">
      <c r="D223"/>
    </row>
    <row r="224" ht="15">
      <c r="D224"/>
    </row>
    <row r="225" ht="15">
      <c r="D225"/>
    </row>
    <row r="226" ht="15">
      <c r="D226"/>
    </row>
    <row r="227" ht="15">
      <c r="D227"/>
    </row>
    <row r="228" ht="15">
      <c r="D228"/>
    </row>
    <row r="229" ht="15">
      <c r="D229"/>
    </row>
    <row r="230" ht="15">
      <c r="D230"/>
    </row>
    <row r="231" ht="15">
      <c r="D231"/>
    </row>
    <row r="232" ht="15">
      <c r="D232"/>
    </row>
    <row r="233" ht="15">
      <c r="D233"/>
    </row>
    <row r="234" ht="15">
      <c r="D234"/>
    </row>
    <row r="235" ht="15">
      <c r="D235"/>
    </row>
    <row r="236" ht="15">
      <c r="D236"/>
    </row>
    <row r="237" ht="15">
      <c r="D237"/>
    </row>
    <row r="238" ht="15">
      <c r="D238"/>
    </row>
    <row r="239" ht="15">
      <c r="D239"/>
    </row>
    <row r="240" ht="15">
      <c r="D240"/>
    </row>
    <row r="241" ht="15">
      <c r="D241"/>
    </row>
    <row r="242" ht="15">
      <c r="D242"/>
    </row>
    <row r="243" ht="15">
      <c r="D243"/>
    </row>
    <row r="244" ht="15">
      <c r="D244"/>
    </row>
    <row r="245" ht="15">
      <c r="D245"/>
    </row>
    <row r="246" ht="15">
      <c r="D246"/>
    </row>
    <row r="247" ht="15">
      <c r="D247"/>
    </row>
    <row r="248" ht="15">
      <c r="D248"/>
    </row>
    <row r="249" ht="15">
      <c r="D249"/>
    </row>
    <row r="250" ht="15">
      <c r="D250"/>
    </row>
    <row r="251" ht="15">
      <c r="D251"/>
    </row>
    <row r="252" ht="15">
      <c r="D252"/>
    </row>
    <row r="253" ht="15">
      <c r="D253"/>
    </row>
    <row r="254" ht="15">
      <c r="D254"/>
    </row>
    <row r="255" ht="15">
      <c r="D255"/>
    </row>
    <row r="256" ht="15">
      <c r="D256"/>
    </row>
    <row r="257" ht="15">
      <c r="D257"/>
    </row>
    <row r="258" ht="15">
      <c r="D258"/>
    </row>
    <row r="259" ht="15">
      <c r="D259"/>
    </row>
    <row r="260" ht="15">
      <c r="D260"/>
    </row>
    <row r="261" ht="15">
      <c r="D261"/>
    </row>
    <row r="262" ht="15">
      <c r="D262"/>
    </row>
    <row r="263" ht="15">
      <c r="D263"/>
    </row>
    <row r="264" ht="15">
      <c r="D264"/>
    </row>
    <row r="265" ht="15">
      <c r="D265"/>
    </row>
    <row r="266" ht="15">
      <c r="D266"/>
    </row>
    <row r="267" ht="15">
      <c r="D267"/>
    </row>
    <row r="268" ht="15">
      <c r="D268"/>
    </row>
    <row r="269" ht="15">
      <c r="D269"/>
    </row>
    <row r="270" ht="15">
      <c r="D270"/>
    </row>
    <row r="271" ht="15">
      <c r="D271"/>
    </row>
    <row r="272" ht="15">
      <c r="D272"/>
    </row>
    <row r="273" ht="15">
      <c r="D273"/>
    </row>
    <row r="274" ht="15">
      <c r="D274"/>
    </row>
    <row r="275" ht="15">
      <c r="D275"/>
    </row>
    <row r="276" ht="15">
      <c r="D276"/>
    </row>
    <row r="277" ht="15">
      <c r="D277"/>
    </row>
    <row r="278" ht="15">
      <c r="D278"/>
    </row>
    <row r="279" ht="15">
      <c r="D279"/>
    </row>
    <row r="280" ht="15">
      <c r="D280"/>
    </row>
    <row r="281" ht="15">
      <c r="D281"/>
    </row>
    <row r="282" ht="15">
      <c r="D282"/>
    </row>
    <row r="283" ht="15">
      <c r="D283"/>
    </row>
    <row r="284" ht="15">
      <c r="D284"/>
    </row>
    <row r="285" ht="15">
      <c r="D285"/>
    </row>
    <row r="286" ht="15">
      <c r="D286"/>
    </row>
    <row r="287" ht="15">
      <c r="D287"/>
    </row>
    <row r="288" ht="15">
      <c r="D288"/>
    </row>
    <row r="289" ht="15">
      <c r="D289"/>
    </row>
    <row r="290" ht="15">
      <c r="D290"/>
    </row>
    <row r="291" ht="15">
      <c r="D291"/>
    </row>
    <row r="292" ht="15">
      <c r="D292"/>
    </row>
    <row r="293" ht="15">
      <c r="D293"/>
    </row>
    <row r="294" ht="15">
      <c r="D294"/>
    </row>
    <row r="295" ht="15">
      <c r="D295"/>
    </row>
    <row r="296" ht="15">
      <c r="D296"/>
    </row>
    <row r="297" ht="15">
      <c r="D297"/>
    </row>
    <row r="298" ht="15">
      <c r="D298"/>
    </row>
    <row r="299" ht="15">
      <c r="D299"/>
    </row>
    <row r="300" ht="15">
      <c r="D300"/>
    </row>
    <row r="301" ht="15">
      <c r="D301"/>
    </row>
    <row r="302" ht="15">
      <c r="D302"/>
    </row>
    <row r="303" ht="15">
      <c r="D303"/>
    </row>
    <row r="304" ht="15">
      <c r="D304"/>
    </row>
    <row r="305" ht="15">
      <c r="D305"/>
    </row>
    <row r="306" ht="15">
      <c r="D306"/>
    </row>
    <row r="307" ht="15">
      <c r="D307"/>
    </row>
    <row r="308" ht="15">
      <c r="D308"/>
    </row>
    <row r="309" ht="15">
      <c r="D309"/>
    </row>
    <row r="310" ht="15">
      <c r="D310"/>
    </row>
    <row r="311" ht="15">
      <c r="D311"/>
    </row>
    <row r="312" ht="15">
      <c r="D312"/>
    </row>
    <row r="313" ht="15">
      <c r="D313"/>
    </row>
    <row r="314" ht="15">
      <c r="D314"/>
    </row>
    <row r="315" ht="15">
      <c r="D315"/>
    </row>
    <row r="316" ht="15">
      <c r="D316"/>
    </row>
    <row r="317" ht="15">
      <c r="D317"/>
    </row>
    <row r="318" ht="15">
      <c r="D318"/>
    </row>
    <row r="319" ht="15">
      <c r="D319"/>
    </row>
    <row r="320" ht="15">
      <c r="D320"/>
    </row>
    <row r="321" ht="15">
      <c r="D321"/>
    </row>
    <row r="322" ht="15">
      <c r="D322"/>
    </row>
    <row r="323" ht="15">
      <c r="D323"/>
    </row>
    <row r="324" ht="15">
      <c r="D324"/>
    </row>
    <row r="325" ht="15">
      <c r="D325"/>
    </row>
    <row r="326" ht="15">
      <c r="D326"/>
    </row>
    <row r="327" ht="15">
      <c r="D327"/>
    </row>
    <row r="328" ht="15">
      <c r="D328"/>
    </row>
    <row r="329" ht="15">
      <c r="D329"/>
    </row>
    <row r="330" ht="15">
      <c r="D330"/>
    </row>
    <row r="331" ht="15">
      <c r="D331"/>
    </row>
    <row r="332" ht="15">
      <c r="D332"/>
    </row>
    <row r="333" ht="15">
      <c r="D333"/>
    </row>
    <row r="334" ht="15">
      <c r="D334"/>
    </row>
    <row r="335" ht="15">
      <c r="D335"/>
    </row>
    <row r="336" ht="15">
      <c r="D336"/>
    </row>
    <row r="337" ht="15">
      <c r="D337"/>
    </row>
    <row r="338" ht="15">
      <c r="D338"/>
    </row>
    <row r="339" ht="15">
      <c r="D339"/>
    </row>
    <row r="340" ht="15">
      <c r="D340"/>
    </row>
    <row r="341" ht="15">
      <c r="D341"/>
    </row>
    <row r="342" ht="15">
      <c r="D342"/>
    </row>
    <row r="343" ht="15">
      <c r="D343"/>
    </row>
    <row r="344" ht="15">
      <c r="D344"/>
    </row>
    <row r="345" ht="15">
      <c r="D345"/>
    </row>
    <row r="346" ht="15">
      <c r="D346"/>
    </row>
    <row r="347" ht="15">
      <c r="D347"/>
    </row>
    <row r="348" ht="15">
      <c r="D348"/>
    </row>
    <row r="349" ht="15">
      <c r="D349"/>
    </row>
    <row r="350" ht="15">
      <c r="D350"/>
    </row>
    <row r="351" ht="15">
      <c r="D351"/>
    </row>
    <row r="352" ht="15">
      <c r="D352"/>
    </row>
    <row r="353" ht="15">
      <c r="D353"/>
    </row>
    <row r="354" ht="15">
      <c r="D354"/>
    </row>
    <row r="355" ht="15">
      <c r="D355"/>
    </row>
    <row r="356" ht="15">
      <c r="D356"/>
    </row>
    <row r="357" ht="15">
      <c r="D357"/>
    </row>
    <row r="358" ht="15">
      <c r="D358"/>
    </row>
    <row r="359" ht="15">
      <c r="D359"/>
    </row>
    <row r="360" ht="15">
      <c r="D360"/>
    </row>
    <row r="361" ht="15">
      <c r="D361"/>
    </row>
    <row r="362" ht="15">
      <c r="D362"/>
    </row>
    <row r="363" ht="15">
      <c r="D363"/>
    </row>
    <row r="364" ht="15">
      <c r="D364"/>
    </row>
    <row r="365" ht="15">
      <c r="D365"/>
    </row>
    <row r="366" ht="15">
      <c r="D366"/>
    </row>
    <row r="367" ht="15">
      <c r="D367"/>
    </row>
    <row r="368" ht="15">
      <c r="D368"/>
    </row>
    <row r="369" ht="15">
      <c r="D369"/>
    </row>
    <row r="370" ht="15">
      <c r="D370"/>
    </row>
    <row r="371" ht="15">
      <c r="D371"/>
    </row>
    <row r="372" ht="15">
      <c r="D372"/>
    </row>
    <row r="373" ht="15">
      <c r="D373"/>
    </row>
    <row r="374" ht="15">
      <c r="D374"/>
    </row>
    <row r="375" ht="15">
      <c r="D375"/>
    </row>
    <row r="376" ht="15">
      <c r="D376"/>
    </row>
    <row r="377" ht="15">
      <c r="D377"/>
    </row>
    <row r="378" ht="15">
      <c r="D378"/>
    </row>
    <row r="379" ht="15">
      <c r="D379"/>
    </row>
    <row r="380" ht="15">
      <c r="D380"/>
    </row>
    <row r="381" ht="15">
      <c r="D381"/>
    </row>
    <row r="382" ht="15">
      <c r="D382"/>
    </row>
    <row r="383" ht="15">
      <c r="D383"/>
    </row>
    <row r="384" ht="15">
      <c r="D384"/>
    </row>
    <row r="385" ht="15">
      <c r="D385"/>
    </row>
    <row r="386" ht="15">
      <c r="D386"/>
    </row>
    <row r="387" ht="15">
      <c r="D387"/>
    </row>
    <row r="388" ht="15">
      <c r="D388"/>
    </row>
    <row r="389" ht="15">
      <c r="D389"/>
    </row>
    <row r="390" ht="15">
      <c r="D390"/>
    </row>
    <row r="391" ht="15">
      <c r="D391"/>
    </row>
    <row r="392" ht="15">
      <c r="D392"/>
    </row>
    <row r="393" ht="15">
      <c r="D393"/>
    </row>
    <row r="394" ht="15">
      <c r="D394"/>
    </row>
    <row r="395" ht="15">
      <c r="D395"/>
    </row>
    <row r="396" ht="15">
      <c r="D396"/>
    </row>
    <row r="397" ht="15">
      <c r="D397"/>
    </row>
    <row r="398" ht="15">
      <c r="D398"/>
    </row>
    <row r="399" ht="15">
      <c r="D399"/>
    </row>
    <row r="400" ht="15">
      <c r="D400"/>
    </row>
    <row r="401" ht="15">
      <c r="D401"/>
    </row>
    <row r="402" ht="15">
      <c r="D402"/>
    </row>
    <row r="403" ht="15">
      <c r="D403"/>
    </row>
    <row r="404" ht="15">
      <c r="D404"/>
    </row>
    <row r="405" ht="15">
      <c r="D405"/>
    </row>
    <row r="406" ht="15">
      <c r="D406"/>
    </row>
    <row r="407" ht="15">
      <c r="D407"/>
    </row>
    <row r="408" ht="15">
      <c r="D408"/>
    </row>
    <row r="409" ht="15">
      <c r="D409"/>
    </row>
    <row r="410" ht="15">
      <c r="D410"/>
    </row>
    <row r="411" ht="15">
      <c r="D411"/>
    </row>
    <row r="412" ht="15">
      <c r="D412"/>
    </row>
    <row r="413" ht="15">
      <c r="D413"/>
    </row>
    <row r="414" ht="15">
      <c r="D414"/>
    </row>
    <row r="415" ht="15">
      <c r="D415"/>
    </row>
    <row r="416" ht="15">
      <c r="D416"/>
    </row>
    <row r="417" ht="15">
      <c r="D417"/>
    </row>
    <row r="418" ht="15">
      <c r="D418"/>
    </row>
    <row r="419" ht="15">
      <c r="D419"/>
    </row>
    <row r="420" ht="15">
      <c r="D420"/>
    </row>
    <row r="421" ht="15">
      <c r="D421"/>
    </row>
    <row r="422" ht="15">
      <c r="D422"/>
    </row>
    <row r="423" ht="15">
      <c r="D423"/>
    </row>
    <row r="424" ht="15">
      <c r="D424"/>
    </row>
    <row r="425" ht="15">
      <c r="D425"/>
    </row>
    <row r="426" ht="15">
      <c r="D426"/>
    </row>
    <row r="427" ht="15">
      <c r="D427"/>
    </row>
    <row r="428" ht="15">
      <c r="D428"/>
    </row>
    <row r="429" ht="15">
      <c r="D429"/>
    </row>
    <row r="430" ht="15">
      <c r="D430"/>
    </row>
    <row r="431" ht="15">
      <c r="D431"/>
    </row>
    <row r="432" ht="15">
      <c r="D432"/>
    </row>
    <row r="433" ht="15">
      <c r="D433"/>
    </row>
    <row r="434" ht="15">
      <c r="D434"/>
    </row>
    <row r="435" ht="15">
      <c r="D435"/>
    </row>
    <row r="436" ht="15">
      <c r="D436"/>
    </row>
    <row r="437" ht="15">
      <c r="D437"/>
    </row>
    <row r="438" ht="15">
      <c r="D438"/>
    </row>
    <row r="439" ht="15">
      <c r="D439"/>
    </row>
    <row r="440" ht="15">
      <c r="D440"/>
    </row>
    <row r="441" ht="15">
      <c r="D441"/>
    </row>
    <row r="442" ht="15">
      <c r="D442"/>
    </row>
    <row r="443" ht="15">
      <c r="D443"/>
    </row>
    <row r="444" ht="15">
      <c r="D444"/>
    </row>
    <row r="445" ht="15">
      <c r="D445"/>
    </row>
    <row r="446" ht="15">
      <c r="D446"/>
    </row>
    <row r="447" ht="15">
      <c r="D447"/>
    </row>
    <row r="448" ht="15">
      <c r="D448"/>
    </row>
    <row r="449" ht="15">
      <c r="D449"/>
    </row>
    <row r="450" ht="15">
      <c r="D450"/>
    </row>
    <row r="451" ht="15">
      <c r="D451"/>
    </row>
    <row r="452" ht="15">
      <c r="D452"/>
    </row>
    <row r="453" ht="15">
      <c r="D453"/>
    </row>
    <row r="454" ht="15">
      <c r="D454"/>
    </row>
    <row r="455" ht="15">
      <c r="D455"/>
    </row>
    <row r="456" ht="15">
      <c r="D456"/>
    </row>
    <row r="457" ht="15">
      <c r="D457"/>
    </row>
    <row r="458" ht="15">
      <c r="D458"/>
    </row>
    <row r="459" ht="15">
      <c r="D459"/>
    </row>
    <row r="460" ht="15">
      <c r="D460"/>
    </row>
    <row r="461" ht="15">
      <c r="D461"/>
    </row>
    <row r="462" ht="15">
      <c r="D462"/>
    </row>
    <row r="463" ht="15">
      <c r="D463"/>
    </row>
    <row r="464" ht="15">
      <c r="D464"/>
    </row>
    <row r="465" ht="15">
      <c r="D465"/>
    </row>
    <row r="466" ht="15">
      <c r="D466"/>
    </row>
    <row r="467" ht="15">
      <c r="D467"/>
    </row>
    <row r="468" ht="15">
      <c r="D468"/>
    </row>
    <row r="469" ht="15">
      <c r="D469"/>
    </row>
    <row r="470" ht="15">
      <c r="D470"/>
    </row>
    <row r="471" ht="15">
      <c r="D471"/>
    </row>
    <row r="472" ht="15">
      <c r="D472"/>
    </row>
    <row r="473" ht="15">
      <c r="D473"/>
    </row>
    <row r="474" ht="15">
      <c r="D474"/>
    </row>
    <row r="475" ht="15">
      <c r="D475"/>
    </row>
    <row r="476" ht="15">
      <c r="D476"/>
    </row>
    <row r="477" ht="15">
      <c r="D477"/>
    </row>
    <row r="478" ht="15">
      <c r="D478"/>
    </row>
    <row r="479" ht="15">
      <c r="D479"/>
    </row>
    <row r="480" ht="15">
      <c r="D480"/>
    </row>
    <row r="481" ht="15">
      <c r="D481"/>
    </row>
    <row r="482" ht="15">
      <c r="D482"/>
    </row>
    <row r="483" ht="15">
      <c r="D483"/>
    </row>
    <row r="484" ht="15">
      <c r="D484"/>
    </row>
    <row r="485" ht="15">
      <c r="D485"/>
    </row>
    <row r="486" ht="15">
      <c r="D486"/>
    </row>
    <row r="487" ht="15">
      <c r="D487"/>
    </row>
    <row r="488" ht="15">
      <c r="D488"/>
    </row>
    <row r="489" ht="15">
      <c r="D489"/>
    </row>
    <row r="490" ht="15">
      <c r="D490"/>
    </row>
    <row r="491" ht="15">
      <c r="D491"/>
    </row>
    <row r="492" ht="15">
      <c r="D492"/>
    </row>
    <row r="493" ht="15">
      <c r="D493"/>
    </row>
    <row r="494" ht="15">
      <c r="D494"/>
    </row>
    <row r="495" ht="15">
      <c r="D495"/>
    </row>
    <row r="496" ht="15">
      <c r="D496"/>
    </row>
    <row r="497" ht="15">
      <c r="D497"/>
    </row>
    <row r="498" ht="15">
      <c r="D498"/>
    </row>
    <row r="499" ht="15">
      <c r="D499"/>
    </row>
    <row r="500" ht="15">
      <c r="D500"/>
    </row>
    <row r="501" ht="15">
      <c r="D501"/>
    </row>
    <row r="502" ht="15">
      <c r="D502"/>
    </row>
    <row r="503" ht="15">
      <c r="D503"/>
    </row>
    <row r="504" ht="15">
      <c r="D504"/>
    </row>
    <row r="505" ht="15">
      <c r="D505"/>
    </row>
    <row r="506" ht="15">
      <c r="D506"/>
    </row>
    <row r="507" ht="15">
      <c r="D507"/>
    </row>
    <row r="508" ht="15">
      <c r="D508"/>
    </row>
    <row r="509" ht="15">
      <c r="D509"/>
    </row>
    <row r="510" ht="15">
      <c r="D510"/>
    </row>
    <row r="511" ht="15">
      <c r="D511"/>
    </row>
    <row r="512" ht="15">
      <c r="D512"/>
    </row>
    <row r="513" ht="15">
      <c r="D513"/>
    </row>
    <row r="514" ht="15">
      <c r="D514"/>
    </row>
    <row r="515" ht="15">
      <c r="D515"/>
    </row>
    <row r="516" ht="15">
      <c r="D516"/>
    </row>
    <row r="517" ht="15">
      <c r="D517"/>
    </row>
    <row r="518" ht="15">
      <c r="D518"/>
    </row>
    <row r="519" ht="15">
      <c r="D519"/>
    </row>
    <row r="520" ht="15">
      <c r="D520"/>
    </row>
    <row r="521" ht="15">
      <c r="D521"/>
    </row>
    <row r="522" ht="15">
      <c r="D522"/>
    </row>
    <row r="523" ht="15">
      <c r="D523"/>
    </row>
    <row r="524" ht="15">
      <c r="D524"/>
    </row>
    <row r="525" ht="15">
      <c r="D525"/>
    </row>
    <row r="526" ht="15">
      <c r="D526"/>
    </row>
    <row r="527" ht="15">
      <c r="D527"/>
    </row>
    <row r="528" ht="15">
      <c r="D528"/>
    </row>
    <row r="529" ht="15">
      <c r="D529"/>
    </row>
    <row r="530" ht="15">
      <c r="D530"/>
    </row>
    <row r="531" ht="15">
      <c r="D531"/>
    </row>
    <row r="532" ht="15">
      <c r="D532"/>
    </row>
    <row r="533" ht="15">
      <c r="D533"/>
    </row>
    <row r="534" ht="15">
      <c r="D534"/>
    </row>
    <row r="535" ht="15">
      <c r="D535"/>
    </row>
    <row r="536" ht="15">
      <c r="D536"/>
    </row>
    <row r="537" ht="15">
      <c r="D537"/>
    </row>
    <row r="538" ht="15">
      <c r="D538"/>
    </row>
    <row r="539" ht="15">
      <c r="D539"/>
    </row>
    <row r="540" ht="15">
      <c r="D540"/>
    </row>
    <row r="541" ht="15">
      <c r="D541"/>
    </row>
    <row r="542" ht="15">
      <c r="D542"/>
    </row>
    <row r="543" ht="15">
      <c r="D543"/>
    </row>
    <row r="544" ht="15">
      <c r="D544"/>
    </row>
    <row r="545" ht="15">
      <c r="D545"/>
    </row>
    <row r="546" ht="15">
      <c r="D546"/>
    </row>
    <row r="547" ht="15">
      <c r="D547"/>
    </row>
    <row r="548" ht="15">
      <c r="D548"/>
    </row>
    <row r="549" ht="15">
      <c r="D549"/>
    </row>
    <row r="550" ht="15">
      <c r="D550"/>
    </row>
    <row r="551" ht="15">
      <c r="D551"/>
    </row>
    <row r="552" ht="15">
      <c r="D552"/>
    </row>
    <row r="553" ht="15">
      <c r="D553"/>
    </row>
    <row r="554" ht="15">
      <c r="D554"/>
    </row>
    <row r="555" ht="15">
      <c r="D555"/>
    </row>
    <row r="556" ht="15">
      <c r="D556"/>
    </row>
    <row r="557" ht="15">
      <c r="D557"/>
    </row>
    <row r="558" ht="15">
      <c r="D558"/>
    </row>
    <row r="559" ht="15">
      <c r="D559"/>
    </row>
    <row r="560" ht="15">
      <c r="D560"/>
    </row>
    <row r="561" ht="15">
      <c r="D561"/>
    </row>
    <row r="562" ht="15">
      <c r="D562"/>
    </row>
    <row r="563" ht="15">
      <c r="D563"/>
    </row>
    <row r="564" ht="15">
      <c r="D564"/>
    </row>
    <row r="565" ht="15">
      <c r="D565"/>
    </row>
    <row r="566" ht="15">
      <c r="D566"/>
    </row>
    <row r="567" ht="15">
      <c r="D567"/>
    </row>
    <row r="568" ht="15">
      <c r="D568"/>
    </row>
    <row r="569" ht="15">
      <c r="D569"/>
    </row>
    <row r="570" ht="15">
      <c r="D570"/>
    </row>
    <row r="571" ht="15">
      <c r="D571"/>
    </row>
    <row r="572" ht="15">
      <c r="D572"/>
    </row>
    <row r="573" ht="15">
      <c r="D573"/>
    </row>
    <row r="574" ht="15">
      <c r="D574"/>
    </row>
    <row r="575" ht="15">
      <c r="D575"/>
    </row>
    <row r="576" ht="15">
      <c r="D576"/>
    </row>
    <row r="577" ht="15">
      <c r="D577"/>
    </row>
    <row r="578" ht="15">
      <c r="D578"/>
    </row>
    <row r="579" ht="15">
      <c r="D579"/>
    </row>
    <row r="580" ht="15">
      <c r="D580"/>
    </row>
    <row r="581" ht="15">
      <c r="D581"/>
    </row>
    <row r="582" ht="15">
      <c r="D582"/>
    </row>
    <row r="583" ht="15">
      <c r="D583"/>
    </row>
    <row r="584" ht="15">
      <c r="D584"/>
    </row>
    <row r="585" ht="15">
      <c r="D585"/>
    </row>
    <row r="586" ht="15">
      <c r="D586"/>
    </row>
    <row r="587" ht="15">
      <c r="D587"/>
    </row>
    <row r="588" ht="15">
      <c r="D588"/>
    </row>
    <row r="589" ht="15">
      <c r="D589"/>
    </row>
    <row r="590" ht="15">
      <c r="D590"/>
    </row>
    <row r="591" ht="15">
      <c r="D591"/>
    </row>
    <row r="592" ht="15">
      <c r="D592"/>
    </row>
    <row r="593" ht="15">
      <c r="D593"/>
    </row>
    <row r="594" ht="15">
      <c r="D594"/>
    </row>
    <row r="595" ht="15">
      <c r="D595"/>
    </row>
    <row r="596" ht="15">
      <c r="D596"/>
    </row>
    <row r="597" ht="15">
      <c r="D597"/>
    </row>
    <row r="598" ht="15">
      <c r="D598"/>
    </row>
    <row r="599" ht="15">
      <c r="D599"/>
    </row>
    <row r="600" ht="15">
      <c r="D600"/>
    </row>
    <row r="601" ht="15">
      <c r="D601"/>
    </row>
    <row r="602" ht="15">
      <c r="D602"/>
    </row>
    <row r="603" ht="15">
      <c r="D603"/>
    </row>
    <row r="604" ht="15">
      <c r="D604"/>
    </row>
    <row r="605" ht="15">
      <c r="D605"/>
    </row>
    <row r="606" ht="15">
      <c r="D606"/>
    </row>
    <row r="607" ht="15">
      <c r="D607"/>
    </row>
    <row r="608" ht="15">
      <c r="D608"/>
    </row>
    <row r="609" ht="15">
      <c r="D609"/>
    </row>
    <row r="610" ht="15">
      <c r="D610"/>
    </row>
    <row r="611" ht="15">
      <c r="D611"/>
    </row>
    <row r="612" ht="15">
      <c r="D612"/>
    </row>
    <row r="613" ht="15">
      <c r="D613"/>
    </row>
    <row r="614" ht="15">
      <c r="D614"/>
    </row>
    <row r="615" ht="15">
      <c r="D615"/>
    </row>
    <row r="616" ht="15">
      <c r="D616"/>
    </row>
    <row r="617" ht="15">
      <c r="D617"/>
    </row>
    <row r="618" ht="15">
      <c r="D618"/>
    </row>
    <row r="619" ht="15">
      <c r="D619"/>
    </row>
    <row r="620" ht="15">
      <c r="D620"/>
    </row>
    <row r="621" ht="15">
      <c r="D621"/>
    </row>
    <row r="622" ht="15">
      <c r="D622"/>
    </row>
    <row r="623" ht="15">
      <c r="D623"/>
    </row>
    <row r="624" ht="15">
      <c r="D624"/>
    </row>
    <row r="625" ht="15">
      <c r="D625"/>
    </row>
    <row r="626" ht="15">
      <c r="D626"/>
    </row>
    <row r="627" ht="15">
      <c r="D627"/>
    </row>
    <row r="628" ht="15">
      <c r="D628"/>
    </row>
    <row r="629" ht="15">
      <c r="D629"/>
    </row>
    <row r="630" ht="15">
      <c r="D630"/>
    </row>
    <row r="631" ht="15">
      <c r="D631"/>
    </row>
    <row r="632" ht="15">
      <c r="D632"/>
    </row>
    <row r="633" ht="15">
      <c r="D633"/>
    </row>
    <row r="634" ht="15">
      <c r="D634"/>
    </row>
    <row r="635" ht="15">
      <c r="D635"/>
    </row>
    <row r="636" ht="15">
      <c r="D636"/>
    </row>
    <row r="637" ht="15">
      <c r="D637"/>
    </row>
    <row r="638" ht="15">
      <c r="D638"/>
    </row>
    <row r="639" ht="15">
      <c r="D639"/>
    </row>
    <row r="640" ht="15">
      <c r="D640"/>
    </row>
    <row r="641" ht="15">
      <c r="D641"/>
    </row>
    <row r="642" ht="15">
      <c r="D642"/>
    </row>
    <row r="643" ht="15">
      <c r="D643"/>
    </row>
    <row r="644" ht="15">
      <c r="D644"/>
    </row>
    <row r="645" ht="15">
      <c r="D645"/>
    </row>
    <row r="646" ht="15">
      <c r="D646"/>
    </row>
    <row r="647" ht="15">
      <c r="D647"/>
    </row>
    <row r="648" ht="15">
      <c r="D648"/>
    </row>
    <row r="649" ht="15">
      <c r="D649"/>
    </row>
    <row r="650" ht="15">
      <c r="D650"/>
    </row>
    <row r="651" ht="15">
      <c r="D651"/>
    </row>
    <row r="652" ht="15">
      <c r="D652"/>
    </row>
    <row r="653" ht="15">
      <c r="D653"/>
    </row>
    <row r="654" ht="15">
      <c r="D654"/>
    </row>
    <row r="655" ht="15">
      <c r="D655"/>
    </row>
    <row r="656" ht="15">
      <c r="D656"/>
    </row>
    <row r="657" ht="15">
      <c r="D657"/>
    </row>
    <row r="658" ht="15">
      <c r="D658"/>
    </row>
    <row r="659" ht="15">
      <c r="D659"/>
    </row>
    <row r="660" ht="15">
      <c r="D660"/>
    </row>
    <row r="661" ht="15">
      <c r="D661"/>
    </row>
    <row r="662" ht="15">
      <c r="D662"/>
    </row>
    <row r="663" ht="15">
      <c r="D663"/>
    </row>
    <row r="664" ht="15">
      <c r="D664"/>
    </row>
    <row r="665" ht="15">
      <c r="D665"/>
    </row>
    <row r="666" ht="15">
      <c r="D666"/>
    </row>
    <row r="667" ht="15">
      <c r="D667"/>
    </row>
    <row r="668" ht="15">
      <c r="D668"/>
    </row>
    <row r="669" ht="15">
      <c r="D669"/>
    </row>
    <row r="670" ht="15">
      <c r="D670"/>
    </row>
    <row r="671" ht="15">
      <c r="D671"/>
    </row>
    <row r="672" ht="15">
      <c r="D672"/>
    </row>
    <row r="673" ht="15">
      <c r="D673"/>
    </row>
    <row r="674" ht="15">
      <c r="D674"/>
    </row>
    <row r="675" ht="15">
      <c r="D675"/>
    </row>
    <row r="676" ht="15">
      <c r="D676"/>
    </row>
    <row r="677" ht="15">
      <c r="D677"/>
    </row>
    <row r="678" ht="15">
      <c r="D678"/>
    </row>
    <row r="679" ht="15">
      <c r="D679"/>
    </row>
    <row r="680" ht="15">
      <c r="D680"/>
    </row>
    <row r="681" ht="15">
      <c r="D681"/>
    </row>
    <row r="682" ht="15">
      <c r="D682"/>
    </row>
    <row r="683" ht="15">
      <c r="D683"/>
    </row>
    <row r="684" ht="15">
      <c r="D684"/>
    </row>
    <row r="685" ht="15">
      <c r="D685"/>
    </row>
    <row r="686" ht="15">
      <c r="D686"/>
    </row>
    <row r="687" ht="15">
      <c r="D687"/>
    </row>
    <row r="688" ht="15">
      <c r="D688"/>
    </row>
    <row r="689" ht="15">
      <c r="D689"/>
    </row>
    <row r="690" ht="15">
      <c r="D690"/>
    </row>
    <row r="691" ht="15">
      <c r="D691"/>
    </row>
    <row r="692" ht="15">
      <c r="D692"/>
    </row>
    <row r="693" ht="15">
      <c r="D693"/>
    </row>
    <row r="694" ht="15">
      <c r="D694"/>
    </row>
    <row r="695" ht="15">
      <c r="D695"/>
    </row>
    <row r="696" ht="15">
      <c r="D696"/>
    </row>
    <row r="697" ht="15">
      <c r="D697"/>
    </row>
    <row r="698" ht="15">
      <c r="D698"/>
    </row>
    <row r="699" ht="15">
      <c r="D699"/>
    </row>
    <row r="700" ht="15">
      <c r="D700"/>
    </row>
    <row r="701" ht="15">
      <c r="D701"/>
    </row>
    <row r="702" ht="15">
      <c r="D702"/>
    </row>
    <row r="703" ht="15">
      <c r="D703"/>
    </row>
    <row r="704" ht="15">
      <c r="D704"/>
    </row>
    <row r="705" ht="15">
      <c r="D705"/>
    </row>
    <row r="706" ht="15">
      <c r="D706"/>
    </row>
    <row r="707" ht="15">
      <c r="D707"/>
    </row>
    <row r="708" ht="15">
      <c r="D708"/>
    </row>
    <row r="709" ht="15">
      <c r="D709"/>
    </row>
    <row r="710" ht="15">
      <c r="D710"/>
    </row>
    <row r="711" ht="15">
      <c r="D711"/>
    </row>
    <row r="712" ht="15">
      <c r="D712"/>
    </row>
    <row r="713" ht="15">
      <c r="D713"/>
    </row>
    <row r="714" ht="15">
      <c r="D714"/>
    </row>
    <row r="715" ht="15">
      <c r="D715"/>
    </row>
    <row r="716" ht="15">
      <c r="D716"/>
    </row>
    <row r="717" ht="15">
      <c r="D717"/>
    </row>
    <row r="718" ht="15">
      <c r="D718"/>
    </row>
    <row r="719" ht="15">
      <c r="D719"/>
    </row>
    <row r="720" ht="15">
      <c r="D720"/>
    </row>
    <row r="721" ht="15">
      <c r="D721"/>
    </row>
    <row r="722" ht="15">
      <c r="D722"/>
    </row>
    <row r="723" ht="15">
      <c r="D723"/>
    </row>
    <row r="724" ht="15">
      <c r="D724"/>
    </row>
    <row r="725" ht="15">
      <c r="D725"/>
    </row>
    <row r="726" ht="15">
      <c r="D726"/>
    </row>
    <row r="727" ht="15">
      <c r="D727"/>
    </row>
    <row r="728" ht="15">
      <c r="D728"/>
    </row>
    <row r="729" ht="15">
      <c r="D729"/>
    </row>
    <row r="730" ht="15">
      <c r="D730"/>
    </row>
    <row r="731" ht="15">
      <c r="D731"/>
    </row>
    <row r="732" ht="15">
      <c r="D732"/>
    </row>
    <row r="733" ht="15">
      <c r="D733"/>
    </row>
    <row r="734" ht="15">
      <c r="D734"/>
    </row>
    <row r="735" ht="15">
      <c r="D735"/>
    </row>
    <row r="736" ht="15">
      <c r="D736"/>
    </row>
    <row r="737" ht="15">
      <c r="D737"/>
    </row>
    <row r="738" ht="15">
      <c r="D738"/>
    </row>
    <row r="739" ht="15">
      <c r="D739"/>
    </row>
    <row r="740" ht="15">
      <c r="D740"/>
    </row>
    <row r="741" ht="15">
      <c r="D741"/>
    </row>
    <row r="742" ht="15">
      <c r="D742"/>
    </row>
    <row r="743" ht="15">
      <c r="D743"/>
    </row>
    <row r="744" ht="15">
      <c r="D744"/>
    </row>
    <row r="745" ht="15">
      <c r="D745"/>
    </row>
    <row r="746" ht="15">
      <c r="D746"/>
    </row>
    <row r="747" ht="15">
      <c r="D747"/>
    </row>
    <row r="748" ht="15">
      <c r="D748"/>
    </row>
    <row r="749" ht="15">
      <c r="D749"/>
    </row>
    <row r="750" ht="15">
      <c r="D750"/>
    </row>
    <row r="751" ht="15">
      <c r="D751"/>
    </row>
    <row r="752" ht="15">
      <c r="D752"/>
    </row>
    <row r="753" ht="15">
      <c r="D753"/>
    </row>
    <row r="754" ht="15">
      <c r="D754"/>
    </row>
    <row r="755" ht="15">
      <c r="D755"/>
    </row>
    <row r="756" ht="15">
      <c r="D756"/>
    </row>
    <row r="757" ht="15">
      <c r="D757"/>
    </row>
    <row r="758" ht="15">
      <c r="D758"/>
    </row>
    <row r="759" ht="15">
      <c r="D759"/>
    </row>
    <row r="760" ht="15">
      <c r="D760"/>
    </row>
    <row r="761" ht="15">
      <c r="D761"/>
    </row>
    <row r="762" ht="15">
      <c r="D762"/>
    </row>
    <row r="763" ht="15">
      <c r="D763"/>
    </row>
    <row r="764" ht="15">
      <c r="D764"/>
    </row>
    <row r="765" ht="15">
      <c r="D765"/>
    </row>
    <row r="766" ht="15">
      <c r="D766"/>
    </row>
    <row r="767" ht="15">
      <c r="D767"/>
    </row>
    <row r="768" ht="15">
      <c r="D768"/>
    </row>
    <row r="769" ht="15">
      <c r="D769"/>
    </row>
    <row r="770" ht="15">
      <c r="D770"/>
    </row>
    <row r="771" ht="15">
      <c r="D771"/>
    </row>
    <row r="772" ht="15">
      <c r="D772"/>
    </row>
    <row r="773" ht="15">
      <c r="D773"/>
    </row>
    <row r="774" ht="15">
      <c r="D774"/>
    </row>
    <row r="775" ht="15">
      <c r="D775"/>
    </row>
    <row r="776" ht="15">
      <c r="D776"/>
    </row>
    <row r="777" ht="15">
      <c r="D777"/>
    </row>
    <row r="778" ht="15">
      <c r="D778"/>
    </row>
  </sheetData>
  <sheetProtection formatCells="0" formatColumns="0" formatRows="0" insertColumns="0" insertRows="0" insertHyperlinks="0" deleteColumns="0" deleteRows="0" sort="0" autoFilter="0" pivotTables="0"/>
  <mergeCells count="18">
    <mergeCell ref="E9:I9"/>
    <mergeCell ref="F6:I6"/>
    <mergeCell ref="A8:I8"/>
    <mergeCell ref="A59:B59"/>
    <mergeCell ref="A50:B50"/>
    <mergeCell ref="A34:B35"/>
    <mergeCell ref="A51:B52"/>
    <mergeCell ref="G56:I56"/>
    <mergeCell ref="E3:I5"/>
    <mergeCell ref="A43:I43"/>
    <mergeCell ref="C9:C10"/>
    <mergeCell ref="A42:B42"/>
    <mergeCell ref="A9:A10"/>
    <mergeCell ref="B9:B10"/>
    <mergeCell ref="D9:D10"/>
    <mergeCell ref="A12:I12"/>
    <mergeCell ref="A36:I36"/>
    <mergeCell ref="A37:A38"/>
  </mergeCells>
  <printOptions/>
  <pageMargins left="1.1811023622047245" right="0.3937007874015748" top="0.7874015748031497" bottom="0.7874015748031497" header="0.31496062992125984" footer="0.31496062992125984"/>
  <pageSetup fitToHeight="0" fitToWidth="0" horizontalDpi="600" verticalDpi="600" orientation="portrait" paperSize="9" scale="26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Ð†Ñ€Ð¶Ð°Ð²ÑÑŒÐºÐ° Ð†Ñ€Ð¸Ð½Ð° ÐžÐ»ÐµÐºÑÑ–Ñ—Ð²Ð½Ð°</dc:creator>
  <cp:keywords/>
  <dc:description/>
  <cp:lastModifiedBy>Привал Надiя Григорівна</cp:lastModifiedBy>
  <dcterms:created xsi:type="dcterms:W3CDTF">2019-11-20T11:43:51Z</dcterms:created>
  <dcterms:modified xsi:type="dcterms:W3CDTF">2021-11-16T11:59:43Z</dcterms:modified>
  <cp:category/>
  <cp:version/>
  <cp:contentType/>
  <cp:contentStatus/>
</cp:coreProperties>
</file>