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'Sheet1'!$A$1:$P$955</definedName>
  </definedNames>
  <calcPr fullCalcOnLoad="1"/>
</workbook>
</file>

<file path=xl/sharedStrings.xml><?xml version="1.0" encoding="utf-8"?>
<sst xmlns="http://schemas.openxmlformats.org/spreadsheetml/2006/main" count="955" uniqueCount="546">
  <si>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</si>
  <si>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</si>
  <si>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</si>
  <si>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</si>
  <si>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</si>
  <si>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</si>
  <si>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</si>
  <si>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</si>
  <si>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</si>
  <si>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</si>
  <si>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</si>
  <si>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</si>
  <si>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</si>
  <si>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</si>
  <si>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</si>
  <si>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</si>
  <si>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</si>
  <si>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</si>
  <si>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</si>
  <si>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</si>
  <si>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</si>
  <si>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</si>
  <si>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</si>
  <si>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</si>
  <si>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</si>
  <si>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</si>
  <si>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</si>
  <si>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</si>
  <si>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</si>
  <si>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</si>
  <si>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</si>
  <si>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</si>
  <si>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</si>
  <si>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</si>
  <si>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</si>
  <si>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</si>
  <si>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</si>
  <si>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</si>
  <si>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</si>
  <si>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</si>
  <si>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</si>
  <si>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</si>
  <si>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</si>
  <si>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</si>
  <si>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</si>
  <si>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</si>
  <si>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</si>
  <si>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</si>
  <si>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</si>
  <si>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</si>
  <si>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</si>
  <si>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</si>
  <si>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</si>
  <si>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</si>
  <si>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</si>
  <si>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</si>
  <si>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</si>
  <si>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</si>
  <si>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</si>
  <si>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</si>
  <si>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</si>
  <si>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</si>
  <si>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</si>
  <si>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</si>
  <si>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</si>
  <si>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</si>
  <si>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</si>
  <si>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</si>
  <si>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</si>
  <si>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</si>
  <si>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</si>
  <si>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</si>
  <si>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</si>
  <si>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</si>
  <si>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</si>
  <si>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</si>
  <si>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</si>
  <si>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</si>
  <si>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</si>
  <si>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</si>
  <si>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</si>
  <si>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</si>
  <si>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</si>
  <si>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</si>
  <si>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</si>
  <si>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</si>
  <si>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</si>
  <si>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</si>
  <si>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</si>
  <si>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</si>
  <si>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</si>
  <si>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</si>
  <si>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</si>
  <si>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</si>
  <si>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</si>
  <si>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</si>
  <si>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</si>
  <si>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</si>
  <si>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</si>
  <si>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</si>
  <si>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</si>
  <si>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</si>
  <si>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</si>
  <si>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</si>
  <si>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</si>
  <si>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</si>
  <si>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</si>
  <si>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</si>
  <si>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</si>
  <si>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</si>
  <si>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</si>
  <si>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</si>
  <si>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</si>
  <si>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</si>
  <si>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</si>
  <si>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</si>
  <si>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</si>
  <si>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</si>
  <si>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</si>
  <si>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</si>
  <si>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</si>
  <si>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</si>
  <si>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</si>
  <si>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</si>
  <si>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</si>
  <si>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</si>
  <si>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</si>
  <si>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</si>
  <si>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</si>
  <si>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</si>
  <si>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</si>
  <si>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</si>
  <si>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</si>
  <si>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</si>
  <si>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</si>
  <si>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</si>
  <si>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</si>
  <si>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</si>
  <si>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</si>
  <si>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</si>
  <si>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</si>
  <si>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</si>
  <si>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</si>
  <si>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</si>
  <si>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</si>
  <si>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</si>
  <si>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</si>
  <si>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</si>
  <si>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</si>
  <si>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</si>
  <si>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</si>
  <si>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</si>
  <si>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</si>
  <si>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</si>
  <si>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</si>
  <si>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</si>
  <si>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</si>
  <si>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</si>
  <si>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</si>
  <si>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</si>
  <si>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</si>
  <si>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</si>
  <si>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</si>
  <si>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</si>
  <si>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</si>
  <si>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</si>
  <si>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</si>
  <si>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</si>
  <si>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</si>
  <si>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</si>
  <si>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</si>
  <si>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</si>
  <si>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</si>
  <si>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</si>
  <si>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</si>
  <si>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</si>
  <si>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</si>
  <si>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</si>
  <si>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</si>
  <si>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</si>
  <si>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</si>
  <si>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</si>
  <si>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</si>
  <si>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</si>
  <si>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</si>
  <si>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</si>
  <si>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</si>
  <si>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</si>
  <si>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</si>
  <si>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</si>
  <si>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</si>
  <si>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</si>
  <si>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</si>
  <si>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</si>
  <si>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</si>
  <si>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</si>
  <si>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</si>
  <si>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</si>
  <si>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</si>
  <si>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</si>
  <si>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</si>
  <si>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</si>
  <si>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</si>
  <si>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</si>
  <si>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</si>
  <si>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</si>
  <si>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</si>
  <si>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</si>
  <si>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</si>
  <si>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</si>
  <si>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</si>
  <si>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</si>
  <si>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</si>
  <si>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</si>
  <si>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</si>
  <si>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</si>
  <si>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</si>
  <si>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</si>
  <si>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</si>
  <si>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</si>
  <si>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</si>
  <si>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</si>
  <si>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</si>
  <si>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</si>
  <si>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</si>
  <si>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</si>
  <si>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</si>
  <si>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</si>
  <si>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</si>
  <si>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</si>
  <si>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</si>
  <si>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</si>
  <si>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</si>
  <si>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</si>
  <si>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</si>
  <si>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</si>
  <si>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</si>
  <si>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</si>
  <si>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</si>
  <si>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</si>
  <si>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</si>
  <si>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</si>
  <si>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</si>
  <si>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</si>
  <si>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</si>
  <si>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</si>
  <si>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</si>
  <si>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</si>
  <si>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</si>
  <si>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</si>
  <si>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</si>
  <si>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</si>
  <si>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</si>
  <si>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</si>
  <si>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</si>
  <si>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</si>
  <si>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</si>
  <si>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</si>
  <si>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</si>
  <si>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</si>
  <si>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</si>
  <si>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</si>
  <si>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</si>
  <si>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</si>
  <si>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</si>
  <si>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</si>
  <si>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</si>
  <si>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</si>
  <si>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</si>
  <si>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</si>
  <si>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</si>
  <si>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</si>
  <si>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</si>
  <si>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</si>
  <si>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</si>
  <si>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</si>
  <si>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</si>
  <si>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</si>
  <si>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</si>
  <si>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</si>
  <si>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</si>
  <si>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</si>
  <si>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</si>
  <si>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</si>
  <si>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</si>
  <si>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</si>
  <si>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</si>
  <si>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</si>
  <si>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</si>
  <si>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</si>
  <si>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</si>
  <si>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</si>
  <si>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</si>
  <si>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</si>
  <si>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</si>
  <si>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</si>
  <si>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</si>
  <si>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</si>
  <si>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</si>
  <si>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</si>
  <si>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</si>
  <si>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</si>
  <si>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</si>
  <si>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</si>
  <si>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</si>
  <si>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</si>
  <si>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</si>
  <si>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</si>
  <si>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</si>
  <si>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</si>
  <si>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</si>
  <si>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</si>
  <si>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</si>
  <si>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</si>
  <si>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</si>
  <si>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</si>
  <si>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</si>
  <si>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</si>
  <si>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</si>
  <si>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</si>
  <si>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</si>
  <si>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</si>
  <si>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</si>
  <si>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</si>
  <si>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</si>
  <si>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</si>
  <si>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</si>
  <si>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</si>
  <si>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</si>
  <si>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</si>
  <si>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</si>
  <si>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</si>
  <si>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</si>
  <si>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</si>
  <si>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</si>
  <si>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</si>
  <si>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</si>
  <si>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</si>
  <si>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</si>
  <si>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</si>
  <si>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</si>
  <si>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</si>
  <si>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</si>
  <si>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</si>
  <si>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</si>
  <si>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</si>
  <si>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</si>
  <si>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</si>
  <si>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</si>
  <si>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</si>
  <si>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</si>
  <si>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</si>
  <si>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</si>
  <si>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</si>
  <si>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</si>
  <si>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</si>
  <si>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</si>
  <si>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</si>
  <si>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</si>
  <si>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</si>
  <si>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</si>
  <si>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</si>
  <si>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</si>
  <si>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</si>
  <si>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</si>
  <si>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</si>
  <si>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</si>
  <si>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</si>
  <si>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</si>
  <si>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</si>
  <si>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</si>
  <si>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</si>
  <si>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</si>
  <si>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</si>
  <si>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</si>
  <si>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</si>
  <si>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</si>
  <si>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</si>
  <si>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</si>
  <si>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</si>
  <si>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</si>
  <si>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</si>
  <si>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</si>
  <si>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</si>
  <si>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</si>
  <si>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</si>
  <si>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</si>
  <si>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</si>
  <si>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</si>
  <si>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</si>
  <si>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</si>
  <si>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</si>
  <si>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</si>
  <si>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</si>
  <si>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</si>
  <si>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</si>
  <si>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</si>
  <si>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</si>
  <si>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</si>
  <si>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</si>
  <si>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</si>
  <si>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</si>
  <si>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</si>
  <si>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</si>
  <si>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</si>
  <si>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</si>
  <si>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</si>
  <si>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</si>
  <si>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</si>
  <si>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 Забезпечення проведення ремонту та утримання об'єктів транспортної інфраструктури</t>
  </si>
  <si>
    <t xml:space="preserve">  Завдання: 1.2. Забезпечення проведення поточного ремонту вулично-дорожньої мережі та штучних споруд</t>
  </si>
  <si>
    <t xml:space="preserve">  Завдання: 1.15. Забезпечення проведення капітального ремонту об'єктів транспортної інфраструктури </t>
  </si>
  <si>
    <t xml:space="preserve"> Завдання: 2. Забезпечення функціонування мереж зовнішнього освітлення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</si>
  <si>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</t>
  </si>
  <si>
    <t xml:space="preserve">  Завдання: 3.1. Збереження та утримання на належному рівні зеленої зони та поліпшення його екологічних умов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</si>
  <si>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</si>
  <si>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</si>
  <si>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</si>
  <si>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</si>
  <si>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</si>
  <si>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</si>
  <si>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</si>
  <si>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</si>
  <si>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</si>
  <si>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</si>
  <si>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</si>
  <si>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Завдання: 4.7. Капітальний ремонт об'єкту благоустрою - встановлення стаціонарних туалетів на кладовищах </t>
  </si>
  <si>
    <t xml:space="preserve">  Завдання: 5. Забезпечення санітарної очистки території Сумської міської територіальної громади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</si>
  <si>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</si>
  <si>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</si>
  <si>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</si>
  <si>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</si>
  <si>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</si>
  <si>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</si>
  <si>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</si>
  <si>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</si>
  <si>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</si>
  <si>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</si>
  <si>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</si>
  <si>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</si>
  <si>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</si>
  <si>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</si>
  <si>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</si>
  <si>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</si>
  <si>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</si>
  <si>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11. Інша діяльність у сфері житлово-комунального господарства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</si>
  <si>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</si>
  <si>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</si>
  <si>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</si>
  <si>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</si>
  <si>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</si>
  <si>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</si>
  <si>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</si>
  <si>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</si>
  <si>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 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</si>
  <si>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</si>
  <si>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</si>
  <si>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</si>
  <si>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</si>
  <si>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</si>
  <si>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</si>
  <si>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</si>
  <si>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</si>
  <si>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</si>
  <si>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</si>
  <si>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</si>
  <si>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</si>
  <si>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</si>
  <si>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</si>
  <si>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</si>
  <si>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</si>
  <si>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</si>
  <si>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</si>
  <si>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</si>
  <si>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</si>
  <si>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</si>
  <si>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</si>
  <si>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</si>
  <si>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</si>
  <si>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</si>
  <si>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</si>
  <si>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</si>
  <si>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</si>
  <si>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</si>
  <si>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11.5. Проведення санації шахтних колодязів </t>
  </si>
  <si>
    <t xml:space="preserve"> Завдання: 11.6. Проведення поточного ремонту шахтних колодязів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</si>
  <si>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</si>
  <si>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</si>
  <si>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</si>
  <si>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</si>
  <si>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</si>
  <si>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11.13. Надання послуг з виготовлення та встановлення покажчиків назв вулиць по місту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</si>
  <si>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</si>
  <si>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</si>
  <si>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</si>
  <si>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</si>
  <si>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</si>
  <si>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</si>
  <si>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</si>
  <si>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</si>
  <si>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</si>
  <si>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</si>
  <si>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</si>
  <si>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</si>
  <si>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</si>
  <si>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</si>
  <si>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</si>
  <si>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</si>
  <si>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</si>
  <si>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</si>
  <si>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</si>
  <si>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</si>
  <si>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</si>
  <si>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</si>
  <si>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</si>
  <si>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 Завдання: 16. Забезпечення функціонування водопровідно-каналізаційного господарства                                                                                   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</si>
  <si>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</si>
  <si>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</si>
  <si>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</si>
  <si>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</si>
  <si>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16.6. Проведення капітального та поточного ремонту колекторів та каналізаційних мереж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</si>
  <si>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</si>
  <si>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</si>
  <si>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</si>
  <si>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</si>
  <si>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</si>
  <si>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</si>
  <si>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</si>
  <si>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</si>
  <si>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</si>
  <si>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</si>
  <si>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</si>
  <si>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</si>
  <si>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 xml:space="preserve">  Завдання: 26. Повернення бюджетних позичок на поворотній основі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</si>
  <si>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</si>
  <si>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</si>
  <si>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</si>
  <si>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</si>
  <si>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</si>
  <si>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17.2 Відшкодування з міського бюджету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</si>
  <si>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міського бюджету відсотків за кредитами, залученими населенням (фізичними особами), на впровадження енергозберігаючих заходів</t>
  </si>
  <si>
    <t>Завдання: 16.9. Поточний ремонт, утримання та технічне обслуговування водонапірних башт та свердловин</t>
  </si>
  <si>
    <t>від                          №</t>
  </si>
  <si>
    <t>Додаток 4</t>
  </si>
  <si>
    <t>Виконавець: Журба О.І.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</si>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</sst>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wrapText="1"/>
    </xf>
    <xf numFmtId="2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37" fontId="64" fillId="0" borderId="10" xfId="0" applyNumberFormat="1" applyFont="1" applyFill="1" applyBorder="1" applyAlignment="1">
      <alignment horizontal="center" vertical="center"/>
    </xf>
    <xf numFmtId="37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4" fontId="1" fillId="33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3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1" fillId="0" borderId="2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1080110"/>
        <c:axId val="9080855"/>
      </c:barChart>
      <c:catAx>
        <c:axId val="2108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0855"/>
        <c:crosses val="autoZero"/>
        <c:auto val="1"/>
        <c:lblOffset val="100"/>
        <c:tickLblSkip val="1"/>
        <c:noMultiLvlLbl val="0"/>
      </c:catAx>
      <c:valAx>
        <c:axId val="9080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0110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Z1052"/>
  <sheetViews>
    <sheetView tabSelected="1" view="pageBreakPreview" zoomScale="110" zoomScaleNormal="85" zoomScaleSheetLayoutView="110" workbookViewId="0" topLeftCell="A1">
      <pane ySplit="17" topLeftCell="A722" activePane="bottomLeft" state="frozen"/>
      <selection pane="topLeft" activeCell="A2" sqref="A2"/>
      <selection pane="bottomLeft" activeCell="A720" sqref="A720"/>
    </sheetView>
  </sheetViews>
  <sheetFormatPr defaultColWidth="9.33203125" defaultRowHeight="11.25"/>
  <cols>
    <col min="1" max="1" width="49.83203125" style="16" customWidth="1"/>
    <col min="2" max="2" width="9.5" style="16" hidden="1" customWidth="1"/>
    <col min="3" max="3" width="0.4921875" style="16" hidden="1" customWidth="1"/>
    <col min="4" max="4" width="19.33203125" style="17" customWidth="1"/>
    <col min="5" max="6" width="18.5" style="17" customWidth="1"/>
    <col min="7" max="7" width="19.83203125" style="17" bestFit="1" customWidth="1"/>
    <col min="8" max="8" width="17.83203125" style="17" customWidth="1"/>
    <col min="9" max="9" width="16.16015625" style="17" hidden="1" customWidth="1"/>
    <col min="10" max="10" width="19.83203125" style="17" bestFit="1" customWidth="1"/>
    <col min="11" max="13" width="16" style="17" hidden="1" customWidth="1"/>
    <col min="14" max="14" width="17.16015625" style="17" customWidth="1"/>
    <col min="15" max="15" width="17.5" style="17" customWidth="1"/>
    <col min="16" max="16" width="20.16015625" style="17" customWidth="1"/>
    <col min="17" max="17" width="0.328125" style="16" customWidth="1"/>
    <col min="18" max="18" width="22" style="16" customWidth="1"/>
    <col min="19" max="148" width="10.33203125" style="16" customWidth="1"/>
    <col min="149" max="16384" width="9.33203125" style="35" customWidth="1"/>
  </cols>
  <sheetData>
    <row r="1" ht="3.75" customHeight="1"/>
    <row r="2" spans="1:19" ht="14.25" customHeight="1">
      <c r="A2" s="66"/>
      <c r="B2" s="66"/>
      <c r="C2" s="66"/>
      <c r="D2" s="97"/>
      <c r="E2" s="98"/>
      <c r="F2" s="99"/>
      <c r="G2" s="99"/>
      <c r="H2" s="71"/>
      <c r="I2" s="71"/>
      <c r="J2" s="286"/>
      <c r="K2" s="286"/>
      <c r="L2" s="286"/>
      <c r="M2" s="62"/>
      <c r="N2" s="286" t="s">
        <v>543</v>
      </c>
      <c r="O2" s="286"/>
      <c r="P2" s="286"/>
      <c r="Q2" s="62"/>
      <c r="R2" s="62"/>
      <c r="S2" s="62"/>
    </row>
    <row r="3" spans="1:19" ht="14.25" customHeight="1">
      <c r="A3" s="66"/>
      <c r="B3" s="66"/>
      <c r="C3" s="66"/>
      <c r="D3" s="287"/>
      <c r="E3" s="287"/>
      <c r="F3" s="287"/>
      <c r="G3" s="287"/>
      <c r="H3" s="71"/>
      <c r="I3" s="71"/>
      <c r="J3" s="62"/>
      <c r="K3" s="62"/>
      <c r="L3" s="62"/>
      <c r="M3" s="62"/>
      <c r="N3" s="62" t="s">
        <v>166</v>
      </c>
      <c r="O3" s="62"/>
      <c r="P3" s="62"/>
      <c r="Q3" s="62"/>
      <c r="R3" s="62"/>
      <c r="S3" s="62"/>
    </row>
    <row r="4" spans="1:19" ht="14.25" customHeight="1">
      <c r="A4" s="66"/>
      <c r="B4" s="66"/>
      <c r="C4" s="66"/>
      <c r="D4" s="287"/>
      <c r="E4" s="287"/>
      <c r="F4" s="287"/>
      <c r="G4" s="287"/>
      <c r="H4" s="71"/>
      <c r="I4" s="71"/>
      <c r="J4" s="62"/>
      <c r="K4" s="62"/>
      <c r="L4" s="62"/>
      <c r="M4" s="62"/>
      <c r="N4" s="62" t="s">
        <v>501</v>
      </c>
      <c r="O4" s="62"/>
      <c r="P4" s="62"/>
      <c r="Q4" s="62"/>
      <c r="R4" s="62"/>
      <c r="S4" s="62"/>
    </row>
    <row r="5" spans="1:19" ht="14.25" customHeight="1">
      <c r="A5" s="72"/>
      <c r="B5" s="72"/>
      <c r="C5" s="72"/>
      <c r="D5" s="287"/>
      <c r="E5" s="287"/>
      <c r="F5" s="287"/>
      <c r="G5" s="287"/>
      <c r="H5" s="73"/>
      <c r="I5" s="73"/>
      <c r="J5" s="62"/>
      <c r="K5" s="62"/>
      <c r="L5" s="62"/>
      <c r="M5" s="62"/>
      <c r="N5" s="62" t="s">
        <v>496</v>
      </c>
      <c r="O5" s="62"/>
      <c r="P5" s="62"/>
      <c r="Q5" s="62"/>
      <c r="R5" s="62"/>
      <c r="S5" s="62"/>
    </row>
    <row r="6" spans="1:19" ht="14.25" customHeight="1">
      <c r="A6" s="72"/>
      <c r="B6" s="72"/>
      <c r="C6" s="72"/>
      <c r="D6" s="287"/>
      <c r="E6" s="287"/>
      <c r="F6" s="287"/>
      <c r="G6" s="287"/>
      <c r="H6" s="73"/>
      <c r="I6" s="73"/>
      <c r="J6" s="62"/>
      <c r="K6" s="62"/>
      <c r="L6" s="62"/>
      <c r="M6" s="62"/>
      <c r="N6" s="62" t="s">
        <v>189</v>
      </c>
      <c r="O6" s="62"/>
      <c r="P6" s="62"/>
      <c r="Q6" s="62"/>
      <c r="R6" s="62"/>
      <c r="S6" s="62"/>
    </row>
    <row r="7" spans="1:19" ht="14.25" customHeight="1">
      <c r="A7" s="72"/>
      <c r="B7" s="72"/>
      <c r="C7" s="72"/>
      <c r="D7" s="287"/>
      <c r="E7" s="287"/>
      <c r="F7" s="287"/>
      <c r="G7" s="287"/>
      <c r="H7" s="73"/>
      <c r="I7" s="73"/>
      <c r="J7" s="62"/>
      <c r="K7" s="62"/>
      <c r="L7" s="62"/>
      <c r="M7" s="62"/>
      <c r="N7" s="62" t="s">
        <v>497</v>
      </c>
      <c r="O7" s="62"/>
      <c r="P7" s="62"/>
      <c r="Q7" s="62"/>
      <c r="R7" s="62"/>
      <c r="S7" s="62"/>
    </row>
    <row r="8" spans="1:19" ht="14.25" customHeight="1">
      <c r="A8" s="72"/>
      <c r="B8" s="72"/>
      <c r="C8" s="72"/>
      <c r="D8" s="287"/>
      <c r="E8" s="287"/>
      <c r="F8" s="287"/>
      <c r="G8" s="287"/>
      <c r="H8" s="73"/>
      <c r="I8" s="73"/>
      <c r="J8" s="62"/>
      <c r="K8" s="62"/>
      <c r="L8" s="62"/>
      <c r="M8" s="62"/>
      <c r="N8" s="62" t="s">
        <v>502</v>
      </c>
      <c r="O8" s="62"/>
      <c r="P8" s="62"/>
      <c r="Q8" s="62"/>
      <c r="R8" s="62"/>
      <c r="S8" s="62"/>
    </row>
    <row r="9" spans="1:19" ht="14.25" customHeight="1">
      <c r="A9" s="72"/>
      <c r="B9" s="72"/>
      <c r="C9" s="72"/>
      <c r="D9" s="287"/>
      <c r="E9" s="287"/>
      <c r="F9" s="287"/>
      <c r="G9" s="287"/>
      <c r="H9" s="73"/>
      <c r="I9" s="73"/>
      <c r="J9" s="62"/>
      <c r="K9" s="62"/>
      <c r="L9" s="62"/>
      <c r="M9" s="62"/>
      <c r="N9" s="62" t="s">
        <v>534</v>
      </c>
      <c r="O9" s="62"/>
      <c r="P9" s="62"/>
      <c r="Q9" s="62"/>
      <c r="R9" s="62"/>
      <c r="S9" s="62"/>
    </row>
    <row r="10" spans="1:19" ht="14.25" customHeight="1">
      <c r="A10" s="72"/>
      <c r="B10" s="72"/>
      <c r="C10" s="72"/>
      <c r="D10" s="270"/>
      <c r="E10" s="270"/>
      <c r="F10" s="270"/>
      <c r="G10" s="270"/>
      <c r="H10" s="73"/>
      <c r="I10" s="73"/>
      <c r="J10" s="62"/>
      <c r="K10" s="62"/>
      <c r="L10" s="62"/>
      <c r="M10" s="62"/>
      <c r="N10" s="62" t="s">
        <v>542</v>
      </c>
      <c r="O10" s="62"/>
      <c r="P10" s="62"/>
      <c r="Q10" s="62"/>
      <c r="R10" s="62"/>
      <c r="S10" s="62"/>
    </row>
    <row r="11" spans="1:16" ht="9.75" customHeight="1">
      <c r="A11" s="72"/>
      <c r="B11" s="72"/>
      <c r="C11" s="72"/>
      <c r="D11" s="73"/>
      <c r="E11" s="73"/>
      <c r="F11" s="73"/>
      <c r="G11" s="73"/>
      <c r="H11" s="73"/>
      <c r="I11" s="73"/>
      <c r="J11" s="62"/>
      <c r="K11" s="62"/>
      <c r="L11" s="62"/>
      <c r="M11" s="62"/>
      <c r="N11" s="62"/>
      <c r="O11" s="62"/>
      <c r="P11" s="62"/>
    </row>
    <row r="12" spans="1:16" ht="33.75" customHeight="1">
      <c r="A12" s="289" t="s">
        <v>498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</row>
    <row r="13" spans="1:16" ht="16.5" customHeight="1">
      <c r="A13" s="74"/>
      <c r="B13" s="74"/>
      <c r="C13" s="74"/>
      <c r="D13" s="75"/>
      <c r="E13" s="75"/>
      <c r="F13" s="288" t="s">
        <v>190</v>
      </c>
      <c r="G13" s="288"/>
      <c r="H13" s="75"/>
      <c r="I13" s="75"/>
      <c r="J13" s="71"/>
      <c r="K13" s="75"/>
      <c r="L13" s="71"/>
      <c r="M13" s="71"/>
      <c r="N13" s="71"/>
      <c r="O13" s="71"/>
      <c r="P13" s="94" t="s">
        <v>21</v>
      </c>
    </row>
    <row r="14" spans="1:154" ht="20.25" customHeight="1">
      <c r="A14" s="283"/>
      <c r="B14" s="283" t="s">
        <v>17</v>
      </c>
      <c r="C14" s="283" t="s">
        <v>18</v>
      </c>
      <c r="D14" s="278">
        <v>2021</v>
      </c>
      <c r="E14" s="279"/>
      <c r="F14" s="280"/>
      <c r="G14" s="291">
        <v>2022</v>
      </c>
      <c r="H14" s="291"/>
      <c r="I14" s="291"/>
      <c r="J14" s="291"/>
      <c r="K14" s="22"/>
      <c r="L14" s="22"/>
      <c r="M14" s="22"/>
      <c r="N14" s="278">
        <v>2023</v>
      </c>
      <c r="O14" s="279"/>
      <c r="P14" s="280"/>
      <c r="ES14" s="16"/>
      <c r="ET14" s="16"/>
      <c r="EU14" s="16"/>
      <c r="EV14" s="16"/>
      <c r="EW14" s="16"/>
      <c r="EX14" s="16"/>
    </row>
    <row r="15" spans="1:154" ht="15.75" customHeight="1">
      <c r="A15" s="284"/>
      <c r="B15" s="284"/>
      <c r="C15" s="284"/>
      <c r="D15" s="293" t="s">
        <v>19</v>
      </c>
      <c r="E15" s="294"/>
      <c r="F15" s="276" t="s">
        <v>16</v>
      </c>
      <c r="G15" s="281" t="s">
        <v>19</v>
      </c>
      <c r="H15" s="281"/>
      <c r="I15" s="281"/>
      <c r="J15" s="290" t="s">
        <v>16</v>
      </c>
      <c r="K15" s="295" t="s">
        <v>15</v>
      </c>
      <c r="L15" s="296"/>
      <c r="M15" s="297"/>
      <c r="N15" s="293" t="s">
        <v>19</v>
      </c>
      <c r="O15" s="294"/>
      <c r="P15" s="276" t="s">
        <v>16</v>
      </c>
      <c r="ES15" s="16"/>
      <c r="ET15" s="16"/>
      <c r="EU15" s="16"/>
      <c r="EV15" s="16"/>
      <c r="EW15" s="16"/>
      <c r="EX15" s="16"/>
    </row>
    <row r="16" spans="1:154" ht="24.75" customHeight="1">
      <c r="A16" s="285"/>
      <c r="B16" s="285"/>
      <c r="C16" s="285"/>
      <c r="D16" s="22" t="s">
        <v>0</v>
      </c>
      <c r="E16" s="22" t="s">
        <v>1</v>
      </c>
      <c r="F16" s="277"/>
      <c r="G16" s="22" t="s">
        <v>0</v>
      </c>
      <c r="H16" s="22" t="s">
        <v>1</v>
      </c>
      <c r="I16" s="22" t="s">
        <v>103</v>
      </c>
      <c r="J16" s="290"/>
      <c r="K16" s="22" t="s">
        <v>0</v>
      </c>
      <c r="L16" s="22" t="s">
        <v>1</v>
      </c>
      <c r="M16" s="22" t="s">
        <v>16</v>
      </c>
      <c r="N16" s="22" t="s">
        <v>0</v>
      </c>
      <c r="O16" s="22" t="s">
        <v>1</v>
      </c>
      <c r="P16" s="277"/>
      <c r="ES16" s="16"/>
      <c r="ET16" s="16"/>
      <c r="EU16" s="16"/>
      <c r="EV16" s="16"/>
      <c r="EW16" s="16"/>
      <c r="EX16" s="16"/>
    </row>
    <row r="17" spans="1:154" s="70" customFormat="1" ht="12.75">
      <c r="A17" s="76">
        <v>1</v>
      </c>
      <c r="B17" s="76"/>
      <c r="C17" s="76"/>
      <c r="D17" s="76">
        <v>2</v>
      </c>
      <c r="E17" s="76">
        <v>3</v>
      </c>
      <c r="F17" s="76">
        <v>4</v>
      </c>
      <c r="G17" s="76">
        <v>5</v>
      </c>
      <c r="H17" s="76">
        <v>6</v>
      </c>
      <c r="I17" s="76">
        <v>10</v>
      </c>
      <c r="J17" s="76">
        <v>7</v>
      </c>
      <c r="K17" s="76">
        <v>12</v>
      </c>
      <c r="L17" s="76">
        <v>13</v>
      </c>
      <c r="M17" s="76">
        <v>14</v>
      </c>
      <c r="N17" s="76">
        <v>8</v>
      </c>
      <c r="O17" s="76">
        <v>9</v>
      </c>
      <c r="P17" s="76">
        <v>10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</row>
    <row r="18" spans="1:16" s="16" customFormat="1" ht="28.5" customHeight="1">
      <c r="A18" s="21" t="s">
        <v>24</v>
      </c>
      <c r="B18" s="21"/>
      <c r="C18" s="21"/>
      <c r="D18" s="22">
        <f>D23+D457+D477+D690+D707+D717+D842+D859+D868+D886+D896+D904+D913+D922+D931+D940+D682</f>
        <v>480849900.3809915</v>
      </c>
      <c r="E18" s="22">
        <f>E23+E457+E477+E690+E707+E717+E842+E859+E868+E886+E896+E904+E913+E922+E931+E940</f>
        <v>257537357.99822</v>
      </c>
      <c r="F18" s="22">
        <f>F23+F457+F477+F690+F707+F717+F842+F859+F868+F886+F896+F904+F913+F922+F931+F940+F682</f>
        <v>738387258.3792115</v>
      </c>
      <c r="G18" s="22">
        <f>G23+G457+G477+G690+G707+G717+G842+G859+G868+G886+G896+G904+G913+G922+G931+G940</f>
        <v>437171229.0068245</v>
      </c>
      <c r="H18" s="22">
        <f>H23+H457+H477+H690+H707+H717+H842+H859+H868+H886+H896+H904+H913+H922+H931+H940</f>
        <v>194714200.0013</v>
      </c>
      <c r="I18" s="22" t="e">
        <f>I23+I457+I477+I690+I707+I717+I842+I859+I868+I886+I896+I904+I913+I922+I931+I940</f>
        <v>#REF!</v>
      </c>
      <c r="J18" s="22">
        <f>G18+H18</f>
        <v>631885429.0081245</v>
      </c>
      <c r="K18" s="22" t="e">
        <f>K23+K457+K477+K690+K707+K717+K842+K859+K868+K886+K896+K904+K913+K922+K931+K940</f>
        <v>#REF!</v>
      </c>
      <c r="L18" s="22" t="e">
        <f>L23+L457+L477+L690+L707+L717+L842+L859+L868+L886+L896+L904+L913+L922+L931+L940</f>
        <v>#REF!</v>
      </c>
      <c r="M18" s="22" t="e">
        <f>M23+M457+M477+M690+M707+M717+M842+M859+M868+M886+M896+M904+M913+M922+M931+M940</f>
        <v>#REF!</v>
      </c>
      <c r="N18" s="22">
        <f>N23+N457+N477+N690+N707+N717+N842+N859+N868+N886+N896+N904+N913+N922+N931+N940</f>
        <v>475117608.0026548</v>
      </c>
      <c r="O18" s="22">
        <f>O23+O457+O477+O690+O707+O717+O842+O859+O868+O886+O896+O904+O913+O922+O931+O940</f>
        <v>200608499.9968</v>
      </c>
      <c r="P18" s="22">
        <f>N18+O18</f>
        <v>675726107.9994547</v>
      </c>
    </row>
    <row r="19" spans="1:16" s="16" customFormat="1" ht="41.25" customHeight="1">
      <c r="A19" s="21" t="s">
        <v>22</v>
      </c>
      <c r="B19" s="21"/>
      <c r="C19" s="21"/>
      <c r="D19" s="22">
        <f>D24</f>
        <v>0</v>
      </c>
      <c r="E19" s="22">
        <f>E24</f>
        <v>90000000</v>
      </c>
      <c r="F19" s="22">
        <f>F24</f>
        <v>90000000</v>
      </c>
      <c r="G19" s="22">
        <f>G24</f>
        <v>0</v>
      </c>
      <c r="H19" s="22">
        <f>H24</f>
        <v>96030000</v>
      </c>
      <c r="I19" s="22" t="e">
        <f aca="true" t="shared" si="0" ref="I19:O19">I24</f>
        <v>#REF!</v>
      </c>
      <c r="J19" s="22">
        <f>SUM(G19)+H19</f>
        <v>96030000</v>
      </c>
      <c r="K19" s="22" t="e">
        <f t="shared" si="0"/>
        <v>#REF!</v>
      </c>
      <c r="L19" s="22" t="e">
        <f t="shared" si="0"/>
        <v>#REF!</v>
      </c>
      <c r="M19" s="22" t="e">
        <f t="shared" si="0"/>
        <v>#REF!</v>
      </c>
      <c r="N19" s="22">
        <f>N24</f>
        <v>0</v>
      </c>
      <c r="O19" s="22">
        <f t="shared" si="0"/>
        <v>101791800</v>
      </c>
      <c r="P19" s="22">
        <f>P24</f>
        <v>101791800</v>
      </c>
    </row>
    <row r="20" spans="1:17" ht="40.5" customHeight="1">
      <c r="A20" s="21" t="s">
        <v>105</v>
      </c>
      <c r="B20" s="21"/>
      <c r="C20" s="21"/>
      <c r="D20" s="22">
        <f>D478</f>
        <v>305240</v>
      </c>
      <c r="E20" s="22">
        <f aca="true" t="shared" si="1" ref="E20:Q20">E478</f>
        <v>594540</v>
      </c>
      <c r="F20" s="22">
        <f t="shared" si="1"/>
        <v>899780</v>
      </c>
      <c r="G20" s="22">
        <f t="shared" si="1"/>
        <v>313730</v>
      </c>
      <c r="H20" s="22">
        <f t="shared" si="1"/>
        <v>630370</v>
      </c>
      <c r="I20" s="22">
        <f t="shared" si="1"/>
        <v>0</v>
      </c>
      <c r="J20" s="22">
        <f t="shared" si="1"/>
        <v>944100</v>
      </c>
      <c r="K20" s="22" t="e">
        <f t="shared" si="1"/>
        <v>#REF!</v>
      </c>
      <c r="L20" s="22" t="e">
        <f t="shared" si="1"/>
        <v>#REF!</v>
      </c>
      <c r="M20" s="22" t="e">
        <f t="shared" si="1"/>
        <v>#REF!</v>
      </c>
      <c r="N20" s="22">
        <f t="shared" si="1"/>
        <v>322010</v>
      </c>
      <c r="O20" s="22">
        <f t="shared" si="1"/>
        <v>664380</v>
      </c>
      <c r="P20" s="22">
        <f t="shared" si="1"/>
        <v>986390</v>
      </c>
      <c r="Q20" s="22">
        <f t="shared" si="1"/>
        <v>0</v>
      </c>
    </row>
    <row r="21" spans="1:148" s="256" customFormat="1" ht="20.25" customHeight="1">
      <c r="A21" s="253" t="s">
        <v>69</v>
      </c>
      <c r="B21" s="253"/>
      <c r="C21" s="253"/>
      <c r="D21" s="254">
        <f>D18+D19+D20</f>
        <v>481155140.3809915</v>
      </c>
      <c r="E21" s="254">
        <f aca="true" t="shared" si="2" ref="E21:Q21">E18+E19+E20</f>
        <v>348131897.99821997</v>
      </c>
      <c r="F21" s="254">
        <f>F18+F19+F20</f>
        <v>829287038.3792115</v>
      </c>
      <c r="G21" s="254">
        <f>G18+G19+G20</f>
        <v>437484959.0068245</v>
      </c>
      <c r="H21" s="254">
        <f>H18+H19+H20</f>
        <v>291374570.0013</v>
      </c>
      <c r="I21" s="254" t="e">
        <f t="shared" si="2"/>
        <v>#REF!</v>
      </c>
      <c r="J21" s="254">
        <f>J18+J19+J20</f>
        <v>728859529.0081245</v>
      </c>
      <c r="K21" s="254" t="e">
        <f t="shared" si="2"/>
        <v>#REF!</v>
      </c>
      <c r="L21" s="254" t="e">
        <f t="shared" si="2"/>
        <v>#REF!</v>
      </c>
      <c r="M21" s="254" t="e">
        <f t="shared" si="2"/>
        <v>#REF!</v>
      </c>
      <c r="N21" s="254">
        <f>N18+N19+N20</f>
        <v>475439618.0026548</v>
      </c>
      <c r="O21" s="254">
        <f t="shared" si="2"/>
        <v>303064679.9968</v>
      </c>
      <c r="P21" s="254">
        <f>P18+P19+P20</f>
        <v>778504297.9994547</v>
      </c>
      <c r="Q21" s="254">
        <f t="shared" si="2"/>
        <v>0</v>
      </c>
      <c r="R21" s="268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</row>
    <row r="22" spans="1:148" s="82" customFormat="1" ht="30.75" customHeight="1" hidden="1">
      <c r="A22" s="204" t="s">
        <v>441</v>
      </c>
      <c r="B22" s="193"/>
      <c r="C22" s="193"/>
      <c r="D22" s="205">
        <f>D25+D156+D180+D250+D300+D343+D442+D450</f>
        <v>421441066.3809923</v>
      </c>
      <c r="E22" s="205">
        <f>E25+E156+E180+E250+E300+E343+E442+E450</f>
        <v>208844099.99822</v>
      </c>
      <c r="F22" s="205">
        <f>D22+E22</f>
        <v>630285166.3792123</v>
      </c>
      <c r="G22" s="205">
        <f>G25+G156+G180+G250+G300+G343+G442+G450</f>
        <v>421889300.0068245</v>
      </c>
      <c r="H22" s="205">
        <f>H25+H156+H180+H250+H300+H343+H442+H450</f>
        <v>192440000.0013</v>
      </c>
      <c r="I22" s="205">
        <f>I25+I156+I180+I250+I300+I343+I442+I450</f>
        <v>0</v>
      </c>
      <c r="J22" s="205">
        <f>G22+H22</f>
        <v>614329300.0081245</v>
      </c>
      <c r="K22" s="205" t="e">
        <f>K25+K156+K180+K250+K300+K343+K442+K450</f>
        <v>#REF!</v>
      </c>
      <c r="L22" s="205" t="e">
        <f>L25+L156+L180+L250+L300+L343+L442+L450</f>
        <v>#REF!</v>
      </c>
      <c r="M22" s="205" t="e">
        <f>M25+M156+M180+M250+M300+M343+M442+M450</f>
        <v>#REF!</v>
      </c>
      <c r="N22" s="205">
        <f>N25+N156+N180+N250+N300+N343+N442+N450</f>
        <v>459088100.0026548</v>
      </c>
      <c r="O22" s="205">
        <f>O25+O156+O180+O250+O300+O343+O442+O450</f>
        <v>203385899.9968</v>
      </c>
      <c r="P22" s="205">
        <f>N22+O22</f>
        <v>662473999.9994547</v>
      </c>
      <c r="Q22" s="85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</row>
    <row r="23" spans="1:148" s="82" customFormat="1" ht="15" customHeight="1" hidden="1">
      <c r="A23" s="86" t="s">
        <v>32</v>
      </c>
      <c r="B23" s="86"/>
      <c r="C23" s="86"/>
      <c r="D23" s="84">
        <f>D22-D24</f>
        <v>421441066.3809923</v>
      </c>
      <c r="E23" s="84">
        <f>E22-E24</f>
        <v>118844099.99822</v>
      </c>
      <c r="F23" s="84">
        <f>D23+E23</f>
        <v>540285166.3792123</v>
      </c>
      <c r="G23" s="84">
        <f>G22-G24</f>
        <v>421889300.0068245</v>
      </c>
      <c r="H23" s="84">
        <f>H22-H24</f>
        <v>96410000.0013</v>
      </c>
      <c r="I23" s="84" t="e">
        <f>I92+#REF!+I108+#REF!+I156+I181+#REF!+#REF!+#REF!+I442+I450</f>
        <v>#REF!</v>
      </c>
      <c r="J23" s="84">
        <f>G23+H23</f>
        <v>518299300.0081245</v>
      </c>
      <c r="K23" s="84" t="e">
        <f>K92+#REF!+K108+#REF!+K156+K181+#REF!+#REF!+#REF!+K442+K450</f>
        <v>#REF!</v>
      </c>
      <c r="L23" s="84" t="e">
        <f>L92+#REF!+L108+#REF!+L156+L181+#REF!+#REF!+#REF!+L442+L450</f>
        <v>#REF!</v>
      </c>
      <c r="M23" s="84" t="e">
        <f>M92+#REF!+M108+#REF!+M156+M181+#REF!+#REF!+#REF!+M442+M450</f>
        <v>#REF!</v>
      </c>
      <c r="N23" s="84">
        <f>N22-N24</f>
        <v>459088100.0026548</v>
      </c>
      <c r="O23" s="84">
        <f>O22-O24</f>
        <v>101594099.9968</v>
      </c>
      <c r="P23" s="84">
        <f>N23+O23</f>
        <v>560682199.9994547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</row>
    <row r="24" spans="1:148" s="82" customFormat="1" ht="28.5" customHeight="1" hidden="1">
      <c r="A24" s="86" t="s">
        <v>33</v>
      </c>
      <c r="B24" s="86"/>
      <c r="C24" s="86"/>
      <c r="D24" s="84">
        <f>D26</f>
        <v>0</v>
      </c>
      <c r="E24" s="84">
        <f>E26</f>
        <v>90000000</v>
      </c>
      <c r="F24" s="84">
        <f>SUM(D24)+E24</f>
        <v>90000000</v>
      </c>
      <c r="G24" s="84">
        <f>G26</f>
        <v>0</v>
      </c>
      <c r="H24" s="84">
        <f>H26</f>
        <v>96030000</v>
      </c>
      <c r="I24" s="84" t="e">
        <f>I26+I35+#REF!+#REF!+#REF!-2000000</f>
        <v>#REF!</v>
      </c>
      <c r="J24" s="84">
        <f>G24+H24</f>
        <v>96030000</v>
      </c>
      <c r="K24" s="84" t="e">
        <f>K26+K35+#REF!+#REF!+#REF!-2000000</f>
        <v>#REF!</v>
      </c>
      <c r="L24" s="84" t="e">
        <f>L26+L35+#REF!+#REF!+#REF!-2000000</f>
        <v>#REF!</v>
      </c>
      <c r="M24" s="84" t="e">
        <f>M26+M35+#REF!+#REF!+#REF!-2000000</f>
        <v>#REF!</v>
      </c>
      <c r="N24" s="84">
        <f>N26</f>
        <v>0</v>
      </c>
      <c r="O24" s="84">
        <f>O26</f>
        <v>101791800</v>
      </c>
      <c r="P24" s="84">
        <f>N24+O24</f>
        <v>101791800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</row>
    <row r="25" spans="1:148" s="82" customFormat="1" ht="28.5" customHeight="1" hidden="1">
      <c r="A25" s="194" t="s">
        <v>409</v>
      </c>
      <c r="B25" s="86"/>
      <c r="C25" s="86"/>
      <c r="D25" s="195">
        <f aca="true" t="shared" si="3" ref="D25:P25">D26+D35+D45+D62+D69+D76+D85+D92+D101+D108+D121+D128+D135+D142+D149</f>
        <v>273782266.3718</v>
      </c>
      <c r="E25" s="195">
        <f t="shared" si="3"/>
        <v>139377400.0013</v>
      </c>
      <c r="F25" s="195">
        <f t="shared" si="3"/>
        <v>413159666.3731</v>
      </c>
      <c r="G25" s="195">
        <f t="shared" si="3"/>
        <v>270401099.999815</v>
      </c>
      <c r="H25" s="195">
        <f t="shared" si="3"/>
        <v>143060600.0013</v>
      </c>
      <c r="I25" s="195">
        <f t="shared" si="3"/>
        <v>0</v>
      </c>
      <c r="J25" s="195">
        <f t="shared" si="3"/>
        <v>413461700.00111496</v>
      </c>
      <c r="K25" s="195">
        <f t="shared" si="3"/>
        <v>0</v>
      </c>
      <c r="L25" s="195">
        <f t="shared" si="3"/>
        <v>0</v>
      </c>
      <c r="M25" s="195">
        <f t="shared" si="3"/>
        <v>0</v>
      </c>
      <c r="N25" s="195">
        <f t="shared" si="3"/>
        <v>296913000.00081503</v>
      </c>
      <c r="O25" s="195">
        <f t="shared" si="3"/>
        <v>151643800.0008</v>
      </c>
      <c r="P25" s="195">
        <f t="shared" si="3"/>
        <v>448556800.00161505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</row>
    <row r="26" spans="1:148" s="123" customFormat="1" ht="33.75" hidden="1">
      <c r="A26" s="91" t="s">
        <v>453</v>
      </c>
      <c r="B26" s="83"/>
      <c r="C26" s="83"/>
      <c r="D26" s="87"/>
      <c r="E26" s="87">
        <v>90000000</v>
      </c>
      <c r="F26" s="87">
        <f>SUM(D26)+E26</f>
        <v>90000000</v>
      </c>
      <c r="G26" s="87"/>
      <c r="H26" s="87">
        <v>96030000</v>
      </c>
      <c r="I26" s="87"/>
      <c r="J26" s="87">
        <f>H26</f>
        <v>96030000</v>
      </c>
      <c r="K26" s="87"/>
      <c r="L26" s="87"/>
      <c r="M26" s="87"/>
      <c r="N26" s="87"/>
      <c r="O26" s="87">
        <v>101791800</v>
      </c>
      <c r="P26" s="87">
        <f>(P32*P30)</f>
        <v>101791800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</row>
    <row r="27" spans="1:16" ht="11.25" hidden="1">
      <c r="A27" s="171" t="s">
        <v>2</v>
      </c>
      <c r="B27" s="89"/>
      <c r="C27" s="89"/>
      <c r="D27" s="87"/>
      <c r="E27" s="87"/>
      <c r="F27" s="87"/>
      <c r="G27" s="87"/>
      <c r="H27" s="87"/>
      <c r="I27" s="87"/>
      <c r="J27" s="87"/>
      <c r="K27" s="80"/>
      <c r="L27" s="80"/>
      <c r="M27" s="80"/>
      <c r="N27" s="87"/>
      <c r="O27" s="87"/>
      <c r="P27" s="87"/>
    </row>
    <row r="28" spans="1:16" ht="27" customHeight="1" hidden="1">
      <c r="A28" s="78" t="s">
        <v>6</v>
      </c>
      <c r="B28" s="79"/>
      <c r="C28" s="79"/>
      <c r="D28" s="80"/>
      <c r="E28" s="80">
        <v>270000</v>
      </c>
      <c r="F28" s="80">
        <f>E28</f>
        <v>270000</v>
      </c>
      <c r="G28" s="80"/>
      <c r="H28" s="80">
        <v>270000</v>
      </c>
      <c r="I28" s="80"/>
      <c r="J28" s="80">
        <f>H28</f>
        <v>270000</v>
      </c>
      <c r="K28" s="80"/>
      <c r="L28" s="80"/>
      <c r="M28" s="80"/>
      <c r="N28" s="80"/>
      <c r="O28" s="80">
        <v>270000</v>
      </c>
      <c r="P28" s="80">
        <f>O28</f>
        <v>270000</v>
      </c>
    </row>
    <row r="29" spans="1:16" ht="11.25" hidden="1">
      <c r="A29" s="171" t="s">
        <v>3</v>
      </c>
      <c r="B29" s="89"/>
      <c r="C29" s="89"/>
      <c r="D29" s="80"/>
      <c r="E29" s="87"/>
      <c r="F29" s="87"/>
      <c r="G29" s="80"/>
      <c r="H29" s="87"/>
      <c r="I29" s="87"/>
      <c r="J29" s="87"/>
      <c r="K29" s="80"/>
      <c r="L29" s="80"/>
      <c r="M29" s="80"/>
      <c r="N29" s="80"/>
      <c r="O29" s="87"/>
      <c r="P29" s="87"/>
    </row>
    <row r="30" spans="1:16" ht="22.5" hidden="1">
      <c r="A30" s="78" t="s">
        <v>9</v>
      </c>
      <c r="B30" s="79"/>
      <c r="C30" s="79"/>
      <c r="D30" s="80"/>
      <c r="E30" s="80">
        <f>E26/E32</f>
        <v>74005.2461496715</v>
      </c>
      <c r="F30" s="80">
        <f>E30</f>
        <v>74005.2461496715</v>
      </c>
      <c r="G30" s="80"/>
      <c r="H30" s="80">
        <f>H26/H32</f>
        <v>74005.28664236558</v>
      </c>
      <c r="I30" s="80"/>
      <c r="J30" s="80">
        <f>H30</f>
        <v>74005.28664236558</v>
      </c>
      <c r="K30" s="80"/>
      <c r="L30" s="80"/>
      <c r="M30" s="80"/>
      <c r="N30" s="80"/>
      <c r="O30" s="80">
        <f>O26/O32</f>
        <v>74005.10371000458</v>
      </c>
      <c r="P30" s="80">
        <f>O30</f>
        <v>74005.10371000458</v>
      </c>
    </row>
    <row r="31" spans="1:16" ht="11.25" hidden="1">
      <c r="A31" s="171" t="s">
        <v>5</v>
      </c>
      <c r="B31" s="89"/>
      <c r="C31" s="89"/>
      <c r="D31" s="80"/>
      <c r="E31" s="87"/>
      <c r="F31" s="87"/>
      <c r="G31" s="80"/>
      <c r="H31" s="87"/>
      <c r="I31" s="87"/>
      <c r="J31" s="87"/>
      <c r="K31" s="80"/>
      <c r="L31" s="80"/>
      <c r="M31" s="80"/>
      <c r="N31" s="80"/>
      <c r="O31" s="87"/>
      <c r="P31" s="87"/>
    </row>
    <row r="32" spans="1:16" ht="22.5" hidden="1">
      <c r="A32" s="78" t="s">
        <v>10</v>
      </c>
      <c r="B32" s="79"/>
      <c r="C32" s="79"/>
      <c r="D32" s="80"/>
      <c r="E32" s="80">
        <v>1216.13</v>
      </c>
      <c r="F32" s="80">
        <f>E32</f>
        <v>1216.13</v>
      </c>
      <c r="G32" s="80"/>
      <c r="H32" s="80">
        <v>1297.61</v>
      </c>
      <c r="I32" s="80"/>
      <c r="J32" s="80">
        <f>H32</f>
        <v>1297.61</v>
      </c>
      <c r="K32" s="80"/>
      <c r="L32" s="80"/>
      <c r="M32" s="80"/>
      <c r="N32" s="80"/>
      <c r="O32" s="80">
        <v>1375.47</v>
      </c>
      <c r="P32" s="80">
        <f>O32</f>
        <v>1375.47</v>
      </c>
    </row>
    <row r="33" spans="1:16" ht="11.25" hidden="1">
      <c r="A33" s="4" t="s">
        <v>4</v>
      </c>
      <c r="B33" s="26"/>
      <c r="C33" s="26"/>
      <c r="D33" s="6"/>
      <c r="E33" s="25"/>
      <c r="F33" s="25"/>
      <c r="G33" s="6"/>
      <c r="H33" s="25"/>
      <c r="I33" s="25"/>
      <c r="J33" s="25"/>
      <c r="K33" s="6"/>
      <c r="L33" s="6"/>
      <c r="M33" s="6"/>
      <c r="N33" s="6"/>
      <c r="O33" s="25"/>
      <c r="P33" s="25"/>
    </row>
    <row r="34" spans="1:16" ht="22.5" hidden="1">
      <c r="A34" s="7" t="s">
        <v>14</v>
      </c>
      <c r="B34" s="5"/>
      <c r="C34" s="5"/>
      <c r="D34" s="6"/>
      <c r="E34" s="6">
        <f>E30/E28*100</f>
        <v>27.409350425804256</v>
      </c>
      <c r="F34" s="6">
        <f>F30/F28*100</f>
        <v>27.409350425804256</v>
      </c>
      <c r="G34" s="6"/>
      <c r="H34" s="6">
        <f>H30/H28*100</f>
        <v>27.409365423098365</v>
      </c>
      <c r="I34" s="6" t="e">
        <f>I30/I28*100</f>
        <v>#DIV/0!</v>
      </c>
      <c r="J34" s="6">
        <f>J30/J28*100</f>
        <v>27.409365423098365</v>
      </c>
      <c r="K34" s="6"/>
      <c r="L34" s="6"/>
      <c r="M34" s="6"/>
      <c r="N34" s="6"/>
      <c r="O34" s="6">
        <f>O30/O28*100</f>
        <v>27.40929767037207</v>
      </c>
      <c r="P34" s="6">
        <f>P30/P28*100</f>
        <v>27.40929767037207</v>
      </c>
    </row>
    <row r="35" spans="1:148" s="123" customFormat="1" ht="35.25" customHeight="1" hidden="1">
      <c r="A35" s="91" t="s">
        <v>410</v>
      </c>
      <c r="B35" s="83"/>
      <c r="C35" s="83"/>
      <c r="D35" s="87">
        <v>156000000</v>
      </c>
      <c r="E35" s="87"/>
      <c r="F35" s="87">
        <f>F41*F39</f>
        <v>156000000</v>
      </c>
      <c r="G35" s="87">
        <v>165000000</v>
      </c>
      <c r="H35" s="87"/>
      <c r="I35" s="87"/>
      <c r="J35" s="87">
        <f>G35</f>
        <v>165000000</v>
      </c>
      <c r="K35" s="87"/>
      <c r="L35" s="87"/>
      <c r="M35" s="87"/>
      <c r="N35" s="87">
        <v>181500000</v>
      </c>
      <c r="O35" s="87"/>
      <c r="P35" s="87">
        <f>N35</f>
        <v>181500000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</row>
    <row r="36" spans="1:16" ht="11.25" hidden="1">
      <c r="A36" s="171" t="s">
        <v>2</v>
      </c>
      <c r="B36" s="89"/>
      <c r="C36" s="8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2.5" hidden="1">
      <c r="A37" s="78" t="s">
        <v>7</v>
      </c>
      <c r="B37" s="79"/>
      <c r="C37" s="79"/>
      <c r="D37" s="80">
        <v>292000</v>
      </c>
      <c r="E37" s="80"/>
      <c r="F37" s="80">
        <f>D37</f>
        <v>292000</v>
      </c>
      <c r="G37" s="80">
        <v>292000</v>
      </c>
      <c r="H37" s="80"/>
      <c r="I37" s="80"/>
      <c r="J37" s="80">
        <f>G37</f>
        <v>292000</v>
      </c>
      <c r="K37" s="80"/>
      <c r="L37" s="80"/>
      <c r="M37" s="80"/>
      <c r="N37" s="80">
        <v>300000</v>
      </c>
      <c r="O37" s="80"/>
      <c r="P37" s="80">
        <f>N37</f>
        <v>300000</v>
      </c>
    </row>
    <row r="38" spans="1:16" ht="11.25" hidden="1">
      <c r="A38" s="171" t="s">
        <v>3</v>
      </c>
      <c r="B38" s="89"/>
      <c r="C38" s="8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22.5" hidden="1">
      <c r="A39" s="78" t="s">
        <v>8</v>
      </c>
      <c r="B39" s="79"/>
      <c r="C39" s="79"/>
      <c r="D39" s="80">
        <f>D35/D41</f>
        <v>96189.41916389197</v>
      </c>
      <c r="E39" s="80"/>
      <c r="F39" s="80">
        <f>D39</f>
        <v>96189.41916389197</v>
      </c>
      <c r="G39" s="80">
        <f>G35/G41</f>
        <v>95350.36926597552</v>
      </c>
      <c r="H39" s="80"/>
      <c r="I39" s="80"/>
      <c r="J39" s="80">
        <f>G39</f>
        <v>95350.36926597552</v>
      </c>
      <c r="K39" s="80"/>
      <c r="L39" s="80"/>
      <c r="M39" s="80"/>
      <c r="N39" s="80">
        <f>N35/N41</f>
        <v>98948.36694306789</v>
      </c>
      <c r="O39" s="80"/>
      <c r="P39" s="80">
        <f>N39</f>
        <v>98948.36694306789</v>
      </c>
    </row>
    <row r="40" spans="1:16" ht="11.25" hidden="1">
      <c r="A40" s="171" t="s">
        <v>5</v>
      </c>
      <c r="B40" s="89"/>
      <c r="C40" s="8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24" customHeight="1" hidden="1">
      <c r="A41" s="78" t="s">
        <v>12</v>
      </c>
      <c r="B41" s="79"/>
      <c r="C41" s="79"/>
      <c r="D41" s="80">
        <v>1621.8</v>
      </c>
      <c r="E41" s="80"/>
      <c r="F41" s="80">
        <f>D41</f>
        <v>1621.8</v>
      </c>
      <c r="G41" s="80">
        <v>1730.46</v>
      </c>
      <c r="H41" s="80"/>
      <c r="I41" s="80"/>
      <c r="J41" s="80">
        <f>G41</f>
        <v>1730.46</v>
      </c>
      <c r="K41" s="80"/>
      <c r="L41" s="80"/>
      <c r="M41" s="80"/>
      <c r="N41" s="80">
        <v>1834.29</v>
      </c>
      <c r="O41" s="80"/>
      <c r="P41" s="80">
        <f>N41</f>
        <v>1834.29</v>
      </c>
    </row>
    <row r="42" spans="1:16" ht="11.25" hidden="1">
      <c r="A42" s="4" t="s">
        <v>4</v>
      </c>
      <c r="B42" s="26"/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1.75" customHeight="1" hidden="1">
      <c r="A43" s="7" t="s">
        <v>13</v>
      </c>
      <c r="B43" s="5"/>
      <c r="C43" s="5"/>
      <c r="D43" s="6">
        <f>D39/D37*100</f>
        <v>32.941581905442455</v>
      </c>
      <c r="E43" s="6"/>
      <c r="F43" s="6">
        <f>F39/F37*100</f>
        <v>32.941581905442455</v>
      </c>
      <c r="G43" s="6">
        <f>G39/G37*100</f>
        <v>32.65423604999162</v>
      </c>
      <c r="H43" s="6"/>
      <c r="I43" s="6"/>
      <c r="J43" s="6">
        <f>J39/J37*100</f>
        <v>32.65423604999162</v>
      </c>
      <c r="K43" s="6"/>
      <c r="L43" s="6"/>
      <c r="M43" s="6"/>
      <c r="N43" s="6">
        <f>N39/N37*100</f>
        <v>32.98278898102262</v>
      </c>
      <c r="O43" s="6"/>
      <c r="P43" s="6">
        <f>P39/P37*100</f>
        <v>32.98278898102262</v>
      </c>
    </row>
    <row r="44" spans="1:149" ht="21.75" customHeight="1" hidden="1">
      <c r="A44" s="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ES44" s="16"/>
    </row>
    <row r="45" spans="1:149" s="123" customFormat="1" ht="48" customHeight="1" hidden="1">
      <c r="A45" s="91" t="s">
        <v>454</v>
      </c>
      <c r="B45" s="83"/>
      <c r="C45" s="83"/>
      <c r="D45" s="87">
        <f>(D49*D51)+(D59*D57)+0.02</f>
        <v>82682166.37179999</v>
      </c>
      <c r="E45" s="87"/>
      <c r="F45" s="87">
        <f>D45</f>
        <v>82682166.37179999</v>
      </c>
      <c r="G45" s="87">
        <f>G49*G51+G57*G59-0.01</f>
        <v>90950599.999815</v>
      </c>
      <c r="H45" s="87"/>
      <c r="I45" s="87"/>
      <c r="J45" s="87">
        <f>G45</f>
        <v>90950599.999815</v>
      </c>
      <c r="K45" s="87"/>
      <c r="L45" s="87"/>
      <c r="M45" s="87"/>
      <c r="N45" s="87">
        <f>N49*N51+N57*N59</f>
        <v>100045700.000815</v>
      </c>
      <c r="O45" s="87"/>
      <c r="P45" s="87">
        <f>N45</f>
        <v>100045700.000815</v>
      </c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</row>
    <row r="46" spans="1:149" ht="11.25" hidden="1">
      <c r="A46" s="4" t="s">
        <v>2</v>
      </c>
      <c r="B46" s="26"/>
      <c r="C46" s="2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ES46" s="16"/>
    </row>
    <row r="47" spans="1:149" ht="22.5" hidden="1">
      <c r="A47" s="7" t="s">
        <v>28</v>
      </c>
      <c r="B47" s="5"/>
      <c r="C47" s="5"/>
      <c r="D47" s="6">
        <v>3372600</v>
      </c>
      <c r="E47" s="6"/>
      <c r="F47" s="6">
        <f>D47</f>
        <v>3372600</v>
      </c>
      <c r="G47" s="6">
        <v>3372600</v>
      </c>
      <c r="H47" s="6"/>
      <c r="I47" s="6"/>
      <c r="J47" s="6">
        <f>G47</f>
        <v>3372600</v>
      </c>
      <c r="K47" s="6"/>
      <c r="L47" s="6"/>
      <c r="M47" s="6"/>
      <c r="N47" s="6">
        <v>3372600</v>
      </c>
      <c r="O47" s="6"/>
      <c r="P47" s="6">
        <f>N47</f>
        <v>3372600</v>
      </c>
      <c r="ES47" s="16"/>
    </row>
    <row r="48" spans="1:149" ht="11.25" hidden="1">
      <c r="A48" s="4" t="s">
        <v>3</v>
      </c>
      <c r="B48" s="26"/>
      <c r="C48" s="2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ES48" s="16"/>
    </row>
    <row r="49" spans="1:149" ht="21.75" customHeight="1" hidden="1">
      <c r="A49" s="7" t="s">
        <v>29</v>
      </c>
      <c r="B49" s="5"/>
      <c r="C49" s="5"/>
      <c r="D49" s="6">
        <v>2134700</v>
      </c>
      <c r="E49" s="6"/>
      <c r="F49" s="6">
        <f>D49</f>
        <v>2134700</v>
      </c>
      <c r="G49" s="6">
        <v>2202395</v>
      </c>
      <c r="H49" s="6"/>
      <c r="I49" s="6"/>
      <c r="J49" s="6">
        <f>G49</f>
        <v>2202395</v>
      </c>
      <c r="K49" s="6">
        <f>H49</f>
        <v>0</v>
      </c>
      <c r="L49" s="6">
        <f>I49</f>
        <v>0</v>
      </c>
      <c r="M49" s="6">
        <f>J49</f>
        <v>2202395</v>
      </c>
      <c r="N49" s="6">
        <v>2287393</v>
      </c>
      <c r="O49" s="6"/>
      <c r="P49" s="6">
        <f>N49</f>
        <v>2287393</v>
      </c>
      <c r="ES49" s="16"/>
    </row>
    <row r="50" spans="1:149" ht="11.25" hidden="1">
      <c r="A50" s="4" t="s">
        <v>5</v>
      </c>
      <c r="B50" s="26"/>
      <c r="C50" s="2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ES50" s="16"/>
    </row>
    <row r="51" spans="1:149" ht="21.75" customHeight="1" hidden="1">
      <c r="A51" s="7" t="s">
        <v>11</v>
      </c>
      <c r="B51" s="5"/>
      <c r="C51" s="5"/>
      <c r="D51" s="6">
        <v>37.72</v>
      </c>
      <c r="E51" s="6"/>
      <c r="F51" s="6">
        <f>D51</f>
        <v>37.72</v>
      </c>
      <c r="G51" s="6">
        <v>40.25</v>
      </c>
      <c r="H51" s="6"/>
      <c r="I51" s="6"/>
      <c r="J51" s="6">
        <f>G51</f>
        <v>40.25</v>
      </c>
      <c r="K51" s="6"/>
      <c r="L51" s="6"/>
      <c r="M51" s="6"/>
      <c r="N51" s="6">
        <v>42.67</v>
      </c>
      <c r="O51" s="6"/>
      <c r="P51" s="6">
        <f>N51</f>
        <v>42.67</v>
      </c>
      <c r="ES51" s="16"/>
    </row>
    <row r="52" spans="1:149" ht="11.25" hidden="1">
      <c r="A52" s="4" t="s">
        <v>4</v>
      </c>
      <c r="B52" s="26"/>
      <c r="C52" s="2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ES52" s="16"/>
    </row>
    <row r="53" spans="1:16" ht="34.5" customHeight="1" hidden="1">
      <c r="A53" s="7" t="s">
        <v>30</v>
      </c>
      <c r="B53" s="5"/>
      <c r="C53" s="5"/>
      <c r="D53" s="6">
        <f>D49/D47*100</f>
        <v>63.29538041866809</v>
      </c>
      <c r="E53" s="6"/>
      <c r="F53" s="6">
        <f>F49/F47*100</f>
        <v>63.29538041866809</v>
      </c>
      <c r="G53" s="6">
        <f>G49/G47*100</f>
        <v>65.30258554231156</v>
      </c>
      <c r="H53" s="6"/>
      <c r="I53" s="6"/>
      <c r="J53" s="6">
        <f>J49/J47*100</f>
        <v>65.30258554231156</v>
      </c>
      <c r="K53" s="6"/>
      <c r="L53" s="6"/>
      <c r="M53" s="6"/>
      <c r="N53" s="6">
        <f>N49/N47*100</f>
        <v>67.82283698037122</v>
      </c>
      <c r="O53" s="6"/>
      <c r="P53" s="6">
        <f>P49/P47*100</f>
        <v>67.82283698037122</v>
      </c>
    </row>
    <row r="54" spans="1:16" ht="11.25" hidden="1">
      <c r="A54" s="4" t="s">
        <v>2</v>
      </c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33.75" hidden="1">
      <c r="A55" s="7" t="s">
        <v>144</v>
      </c>
      <c r="B55" s="5"/>
      <c r="C55" s="5"/>
      <c r="D55" s="6">
        <v>446550</v>
      </c>
      <c r="E55" s="6"/>
      <c r="F55" s="6">
        <v>446550</v>
      </c>
      <c r="G55" s="6">
        <v>446550</v>
      </c>
      <c r="H55" s="6"/>
      <c r="I55" s="6"/>
      <c r="J55" s="6">
        <v>446550</v>
      </c>
      <c r="K55" s="6"/>
      <c r="L55" s="6"/>
      <c r="M55" s="6"/>
      <c r="N55" s="6">
        <v>446550</v>
      </c>
      <c r="O55" s="6"/>
      <c r="P55" s="6">
        <v>446550</v>
      </c>
    </row>
    <row r="56" spans="1:16" ht="11.25" hidden="1">
      <c r="A56" s="4" t="s">
        <v>3</v>
      </c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33.75" hidden="1">
      <c r="A57" s="7" t="s">
        <v>143</v>
      </c>
      <c r="B57" s="5"/>
      <c r="C57" s="5"/>
      <c r="D57" s="6">
        <v>446550</v>
      </c>
      <c r="E57" s="6"/>
      <c r="F57" s="6">
        <v>446550</v>
      </c>
      <c r="G57" s="6">
        <v>446550</v>
      </c>
      <c r="H57" s="6"/>
      <c r="I57" s="6"/>
      <c r="J57" s="6">
        <v>446550</v>
      </c>
      <c r="K57" s="6">
        <v>446550</v>
      </c>
      <c r="L57" s="6">
        <v>446550</v>
      </c>
      <c r="M57" s="6">
        <v>446550</v>
      </c>
      <c r="N57" s="6">
        <v>446550</v>
      </c>
      <c r="O57" s="6"/>
      <c r="P57" s="6">
        <f>N57</f>
        <v>446550</v>
      </c>
    </row>
    <row r="58" spans="1:16" ht="11.25" hidden="1">
      <c r="A58" s="4" t="s">
        <v>5</v>
      </c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22.5" hidden="1">
      <c r="A59" s="7" t="s">
        <v>11</v>
      </c>
      <c r="B59" s="5"/>
      <c r="C59" s="5"/>
      <c r="D59" s="6">
        <v>4.839956</v>
      </c>
      <c r="E59" s="6"/>
      <c r="F59" s="6">
        <f>D59</f>
        <v>4.839956</v>
      </c>
      <c r="G59" s="6">
        <v>5.1600073</v>
      </c>
      <c r="H59" s="6"/>
      <c r="I59" s="6"/>
      <c r="J59" s="6">
        <f>G59</f>
        <v>5.1600073</v>
      </c>
      <c r="K59" s="6"/>
      <c r="L59" s="6"/>
      <c r="M59" s="6"/>
      <c r="N59" s="6">
        <v>5.4700273</v>
      </c>
      <c r="O59" s="6"/>
      <c r="P59" s="6">
        <f>N59</f>
        <v>5.4700273</v>
      </c>
    </row>
    <row r="60" spans="1:16" ht="11.25" hidden="1">
      <c r="A60" s="4" t="s">
        <v>4</v>
      </c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31.5" customHeight="1" hidden="1">
      <c r="A61" s="7" t="s">
        <v>30</v>
      </c>
      <c r="B61" s="5"/>
      <c r="C61" s="5"/>
      <c r="D61" s="6">
        <v>100</v>
      </c>
      <c r="E61" s="6"/>
      <c r="F61" s="6">
        <v>100</v>
      </c>
      <c r="G61" s="6">
        <v>100</v>
      </c>
      <c r="H61" s="6"/>
      <c r="I61" s="6"/>
      <c r="J61" s="6">
        <v>100</v>
      </c>
      <c r="K61" s="6"/>
      <c r="L61" s="6"/>
      <c r="M61" s="6"/>
      <c r="N61" s="6">
        <v>100</v>
      </c>
      <c r="O61" s="6"/>
      <c r="P61" s="6">
        <v>100</v>
      </c>
    </row>
    <row r="62" spans="1:154" s="124" customFormat="1" ht="30" customHeight="1" hidden="1">
      <c r="A62" s="91" t="s">
        <v>463</v>
      </c>
      <c r="B62" s="83"/>
      <c r="C62" s="83"/>
      <c r="D62" s="87">
        <v>1000000</v>
      </c>
      <c r="E62" s="87"/>
      <c r="F62" s="87">
        <f>D62</f>
        <v>1000000</v>
      </c>
      <c r="G62" s="87">
        <v>1200000</v>
      </c>
      <c r="H62" s="87"/>
      <c r="I62" s="87"/>
      <c r="J62" s="87">
        <f>G62</f>
        <v>1200000</v>
      </c>
      <c r="K62" s="87"/>
      <c r="L62" s="87"/>
      <c r="M62" s="87"/>
      <c r="N62" s="87">
        <v>1300000</v>
      </c>
      <c r="O62" s="87"/>
      <c r="P62" s="87">
        <f>N62</f>
        <v>1300000</v>
      </c>
      <c r="ES62" s="93"/>
      <c r="ET62" s="93"/>
      <c r="EU62" s="93"/>
      <c r="EV62" s="93"/>
      <c r="EW62" s="93"/>
      <c r="EX62" s="93"/>
    </row>
    <row r="63" spans="1:154" s="16" customFormat="1" ht="18.75" customHeight="1" hidden="1">
      <c r="A63" s="4" t="s">
        <v>77</v>
      </c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ES63" s="35"/>
      <c r="ET63" s="35"/>
      <c r="EU63" s="35"/>
      <c r="EV63" s="35"/>
      <c r="EW63" s="35"/>
      <c r="EX63" s="35"/>
    </row>
    <row r="64" spans="1:154" s="16" customFormat="1" ht="24" customHeight="1" hidden="1">
      <c r="A64" s="7" t="s">
        <v>294</v>
      </c>
      <c r="B64" s="5"/>
      <c r="C64" s="5"/>
      <c r="D64" s="6">
        <f>D62</f>
        <v>1000000</v>
      </c>
      <c r="E64" s="6"/>
      <c r="F64" s="6">
        <f>D64</f>
        <v>1000000</v>
      </c>
      <c r="G64" s="6">
        <f>G62</f>
        <v>1200000</v>
      </c>
      <c r="H64" s="6"/>
      <c r="I64" s="6"/>
      <c r="J64" s="6">
        <f>G64</f>
        <v>1200000</v>
      </c>
      <c r="K64" s="6"/>
      <c r="L64" s="6"/>
      <c r="M64" s="6"/>
      <c r="N64" s="6">
        <f>N62</f>
        <v>1300000</v>
      </c>
      <c r="O64" s="6"/>
      <c r="P64" s="6">
        <f>N64</f>
        <v>1300000</v>
      </c>
      <c r="ES64" s="35"/>
      <c r="ET64" s="35"/>
      <c r="EU64" s="35"/>
      <c r="EV64" s="35"/>
      <c r="EW64" s="35"/>
      <c r="EX64" s="35"/>
    </row>
    <row r="65" spans="1:154" s="16" customFormat="1" ht="18.75" customHeight="1" hidden="1">
      <c r="A65" s="4" t="s">
        <v>236</v>
      </c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ES65" s="35"/>
      <c r="ET65" s="35"/>
      <c r="EU65" s="35"/>
      <c r="EV65" s="35"/>
      <c r="EW65" s="35"/>
      <c r="EX65" s="35"/>
    </row>
    <row r="66" spans="1:154" s="16" customFormat="1" ht="18" customHeight="1" hidden="1">
      <c r="A66" s="51" t="s">
        <v>295</v>
      </c>
      <c r="B66" s="5"/>
      <c r="C66" s="5"/>
      <c r="D66" s="6">
        <f>D64/D68</f>
        <v>5</v>
      </c>
      <c r="E66" s="6"/>
      <c r="F66" s="6">
        <f>D66</f>
        <v>5</v>
      </c>
      <c r="G66" s="95">
        <v>5</v>
      </c>
      <c r="H66" s="6"/>
      <c r="I66" s="6"/>
      <c r="J66" s="95">
        <f>G66</f>
        <v>5</v>
      </c>
      <c r="K66" s="6"/>
      <c r="L66" s="6"/>
      <c r="M66" s="6"/>
      <c r="N66" s="6">
        <v>5</v>
      </c>
      <c r="O66" s="6"/>
      <c r="P66" s="6">
        <f>N66</f>
        <v>5</v>
      </c>
      <c r="ES66" s="35"/>
      <c r="ET66" s="35"/>
      <c r="EU66" s="35"/>
      <c r="EV66" s="35"/>
      <c r="EW66" s="35"/>
      <c r="EX66" s="35"/>
    </row>
    <row r="67" spans="1:154" s="16" customFormat="1" ht="16.5" customHeight="1" hidden="1">
      <c r="A67" s="4" t="s">
        <v>231</v>
      </c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ES67" s="35"/>
      <c r="ET67" s="35"/>
      <c r="EU67" s="35"/>
      <c r="EV67" s="35"/>
      <c r="EW67" s="35"/>
      <c r="EX67" s="35"/>
    </row>
    <row r="68" spans="1:154" s="16" customFormat="1" ht="27" customHeight="1" hidden="1">
      <c r="A68" s="7" t="s">
        <v>296</v>
      </c>
      <c r="B68" s="5"/>
      <c r="C68" s="5"/>
      <c r="D68" s="6">
        <v>200000</v>
      </c>
      <c r="E68" s="6"/>
      <c r="F68" s="6">
        <f>D68</f>
        <v>200000</v>
      </c>
      <c r="G68" s="6">
        <f>G64/G66</f>
        <v>240000</v>
      </c>
      <c r="H68" s="6"/>
      <c r="I68" s="6"/>
      <c r="J68" s="6">
        <f>G68</f>
        <v>240000</v>
      </c>
      <c r="K68" s="6"/>
      <c r="L68" s="6"/>
      <c r="M68" s="6"/>
      <c r="N68" s="6">
        <f>N64/N66</f>
        <v>260000</v>
      </c>
      <c r="O68" s="6"/>
      <c r="P68" s="6">
        <f>N68</f>
        <v>260000</v>
      </c>
      <c r="ES68" s="35"/>
      <c r="ET68" s="35"/>
      <c r="EU68" s="35"/>
      <c r="EV68" s="35"/>
      <c r="EW68" s="35"/>
      <c r="EX68" s="35"/>
    </row>
    <row r="69" spans="1:154" s="124" customFormat="1" ht="27" customHeight="1" hidden="1">
      <c r="A69" s="91" t="s">
        <v>464</v>
      </c>
      <c r="B69" s="83"/>
      <c r="C69" s="83"/>
      <c r="D69" s="87">
        <f>D71</f>
        <v>1495000</v>
      </c>
      <c r="E69" s="87">
        <f aca="true" t="shared" si="4" ref="E69:O69">E71</f>
        <v>7327400</v>
      </c>
      <c r="F69" s="87">
        <f t="shared" si="4"/>
        <v>8822400</v>
      </c>
      <c r="G69" s="87">
        <f t="shared" si="4"/>
        <v>1595200</v>
      </c>
      <c r="H69" s="87">
        <f t="shared" si="4"/>
        <v>7818300</v>
      </c>
      <c r="I69" s="87">
        <f t="shared" si="4"/>
        <v>0</v>
      </c>
      <c r="J69" s="87">
        <f t="shared" si="4"/>
        <v>9413500</v>
      </c>
      <c r="K69" s="87">
        <f t="shared" si="4"/>
        <v>0</v>
      </c>
      <c r="L69" s="87">
        <f t="shared" si="4"/>
        <v>0</v>
      </c>
      <c r="M69" s="87">
        <f t="shared" si="4"/>
        <v>0</v>
      </c>
      <c r="N69" s="87">
        <f t="shared" si="4"/>
        <v>1690900</v>
      </c>
      <c r="O69" s="87">
        <f t="shared" si="4"/>
        <v>8287400</v>
      </c>
      <c r="P69" s="87">
        <f>P71</f>
        <v>9978300</v>
      </c>
      <c r="ES69" s="93"/>
      <c r="ET69" s="93"/>
      <c r="EU69" s="93"/>
      <c r="EV69" s="93"/>
      <c r="EW69" s="93"/>
      <c r="EX69" s="93"/>
    </row>
    <row r="70" spans="1:154" s="16" customFormat="1" ht="19.5" customHeight="1" hidden="1">
      <c r="A70" s="4" t="s">
        <v>77</v>
      </c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ES70" s="35"/>
      <c r="ET70" s="35"/>
      <c r="EU70" s="35"/>
      <c r="EV70" s="35"/>
      <c r="EW70" s="35"/>
      <c r="EX70" s="35"/>
    </row>
    <row r="71" spans="1:154" s="16" customFormat="1" ht="27" customHeight="1" hidden="1">
      <c r="A71" s="7" t="s">
        <v>297</v>
      </c>
      <c r="B71" s="5"/>
      <c r="C71" s="5"/>
      <c r="D71" s="6">
        <v>1495000</v>
      </c>
      <c r="E71" s="6">
        <v>7327400</v>
      </c>
      <c r="F71" s="6">
        <f>D71+E71</f>
        <v>8822400</v>
      </c>
      <c r="G71" s="6">
        <v>1595200</v>
      </c>
      <c r="H71" s="6">
        <v>7818300</v>
      </c>
      <c r="I71" s="6"/>
      <c r="J71" s="6">
        <f>G71+H71</f>
        <v>9413500</v>
      </c>
      <c r="K71" s="6"/>
      <c r="L71" s="6"/>
      <c r="M71" s="6"/>
      <c r="N71" s="6">
        <v>1690900</v>
      </c>
      <c r="O71" s="6">
        <v>8287400</v>
      </c>
      <c r="P71" s="6">
        <f>N71+O71</f>
        <v>9978300</v>
      </c>
      <c r="ES71" s="35"/>
      <c r="ET71" s="35"/>
      <c r="EU71" s="35"/>
      <c r="EV71" s="35"/>
      <c r="EW71" s="35"/>
      <c r="EX71" s="35"/>
    </row>
    <row r="72" spans="1:154" s="16" customFormat="1" ht="21.75" customHeight="1" hidden="1">
      <c r="A72" s="4" t="s">
        <v>236</v>
      </c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ES72" s="35"/>
      <c r="ET72" s="35"/>
      <c r="EU72" s="35"/>
      <c r="EV72" s="35"/>
      <c r="EW72" s="35"/>
      <c r="EX72" s="35"/>
    </row>
    <row r="73" spans="1:154" s="16" customFormat="1" ht="21" customHeight="1" hidden="1">
      <c r="A73" s="51" t="s">
        <v>298</v>
      </c>
      <c r="B73" s="5"/>
      <c r="C73" s="5"/>
      <c r="D73" s="95">
        <f>D71/D75</f>
        <v>9.966666666666667</v>
      </c>
      <c r="E73" s="95">
        <f>E71/E75</f>
        <v>14.6548</v>
      </c>
      <c r="F73" s="95">
        <f>D73+E73</f>
        <v>24.621466666666667</v>
      </c>
      <c r="G73" s="95">
        <f>G71/G75</f>
        <v>9.97</v>
      </c>
      <c r="H73" s="95">
        <f>H71/H75</f>
        <v>14.654732895970008</v>
      </c>
      <c r="I73" s="6"/>
      <c r="J73" s="95">
        <f>G73+H73</f>
        <v>24.62473289597001</v>
      </c>
      <c r="K73" s="6"/>
      <c r="L73" s="6"/>
      <c r="M73" s="6"/>
      <c r="N73" s="95">
        <f>N71/N75</f>
        <v>9.952324896998235</v>
      </c>
      <c r="O73" s="95">
        <f>O71/O75</f>
        <v>14.65473643260066</v>
      </c>
      <c r="P73" s="95">
        <f>N73+O73</f>
        <v>24.607061329598896</v>
      </c>
      <c r="ES73" s="35"/>
      <c r="ET73" s="35"/>
      <c r="EU73" s="35"/>
      <c r="EV73" s="35"/>
      <c r="EW73" s="35"/>
      <c r="EX73" s="35"/>
    </row>
    <row r="74" spans="1:154" s="16" customFormat="1" ht="22.5" customHeight="1" hidden="1">
      <c r="A74" s="4" t="s">
        <v>231</v>
      </c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ES74" s="35"/>
      <c r="ET74" s="35"/>
      <c r="EU74" s="35"/>
      <c r="EV74" s="35"/>
      <c r="EW74" s="35"/>
      <c r="EX74" s="35"/>
    </row>
    <row r="75" spans="1:154" s="16" customFormat="1" ht="30" customHeight="1" hidden="1">
      <c r="A75" s="7" t="s">
        <v>299</v>
      </c>
      <c r="B75" s="5"/>
      <c r="C75" s="5"/>
      <c r="D75" s="6">
        <v>150000</v>
      </c>
      <c r="E75" s="6">
        <v>500000</v>
      </c>
      <c r="F75" s="6">
        <f>D75+E75</f>
        <v>650000</v>
      </c>
      <c r="G75" s="6">
        <v>160000</v>
      </c>
      <c r="H75" s="6">
        <v>533500</v>
      </c>
      <c r="I75" s="6"/>
      <c r="J75" s="6">
        <f>G75+H75</f>
        <v>693500</v>
      </c>
      <c r="K75" s="6"/>
      <c r="L75" s="6"/>
      <c r="M75" s="6"/>
      <c r="N75" s="6">
        <v>169900</v>
      </c>
      <c r="O75" s="6">
        <v>565510</v>
      </c>
      <c r="P75" s="6">
        <f>N75+O75</f>
        <v>735410</v>
      </c>
      <c r="ES75" s="35"/>
      <c r="ET75" s="35"/>
      <c r="EU75" s="35"/>
      <c r="EV75" s="35"/>
      <c r="EW75" s="35"/>
      <c r="EX75" s="35"/>
    </row>
    <row r="76" spans="1:148" s="123" customFormat="1" ht="24.75" customHeight="1" hidden="1">
      <c r="A76" s="91" t="s">
        <v>465</v>
      </c>
      <c r="B76" s="83"/>
      <c r="C76" s="83"/>
      <c r="D76" s="87">
        <f>D78</f>
        <v>15000000</v>
      </c>
      <c r="E76" s="87"/>
      <c r="F76" s="87">
        <f>D76</f>
        <v>15000000</v>
      </c>
      <c r="G76" s="87">
        <f>G78</f>
        <v>7469000</v>
      </c>
      <c r="H76" s="87"/>
      <c r="I76" s="87"/>
      <c r="J76" s="87">
        <f>G76+H76</f>
        <v>7469000</v>
      </c>
      <c r="K76" s="87"/>
      <c r="L76" s="87"/>
      <c r="M76" s="87"/>
      <c r="N76" s="87">
        <f>N78</f>
        <v>7917000</v>
      </c>
      <c r="O76" s="87"/>
      <c r="P76" s="87">
        <f>N76</f>
        <v>7917000</v>
      </c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</row>
    <row r="77" spans="1:16" ht="11.25" hidden="1">
      <c r="A77" s="4" t="s">
        <v>2</v>
      </c>
      <c r="B77" s="26"/>
      <c r="C77" s="2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33" customHeight="1" hidden="1">
      <c r="A78" s="7" t="s">
        <v>455</v>
      </c>
      <c r="B78" s="5"/>
      <c r="C78" s="5"/>
      <c r="D78" s="6">
        <f>9000000+6000000</f>
        <v>15000000</v>
      </c>
      <c r="E78" s="6"/>
      <c r="F78" s="6">
        <f>D78</f>
        <v>15000000</v>
      </c>
      <c r="G78" s="6">
        <v>7469000</v>
      </c>
      <c r="H78" s="6"/>
      <c r="I78" s="6"/>
      <c r="J78" s="6">
        <f>G78</f>
        <v>7469000</v>
      </c>
      <c r="K78" s="6"/>
      <c r="L78" s="6"/>
      <c r="M78" s="6"/>
      <c r="N78" s="6">
        <v>7917000</v>
      </c>
      <c r="O78" s="6"/>
      <c r="P78" s="6">
        <f>N78</f>
        <v>7917000</v>
      </c>
    </row>
    <row r="79" spans="1:16" ht="11.25" hidden="1">
      <c r="A79" s="4" t="s">
        <v>3</v>
      </c>
      <c r="B79" s="26"/>
      <c r="C79" s="2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34.5" customHeight="1" hidden="1">
      <c r="A80" s="7" t="s">
        <v>456</v>
      </c>
      <c r="B80" s="5"/>
      <c r="C80" s="5"/>
      <c r="D80" s="6">
        <f>D78/D82</f>
        <v>18518.51851851852</v>
      </c>
      <c r="E80" s="6"/>
      <c r="F80" s="6">
        <f>D80</f>
        <v>18518.51851851852</v>
      </c>
      <c r="G80" s="6">
        <f>G78/G82</f>
        <v>8644.675925925925</v>
      </c>
      <c r="H80" s="6"/>
      <c r="I80" s="6"/>
      <c r="J80" s="6">
        <f>G80</f>
        <v>8644.675925925925</v>
      </c>
      <c r="K80" s="6"/>
      <c r="L80" s="6"/>
      <c r="M80" s="6"/>
      <c r="N80" s="6">
        <f>N78/N82</f>
        <v>8643.013100436681</v>
      </c>
      <c r="O80" s="6"/>
      <c r="P80" s="6">
        <f>N80</f>
        <v>8643.013100436681</v>
      </c>
    </row>
    <row r="81" spans="1:16" ht="11.25" hidden="1">
      <c r="A81" s="4" t="s">
        <v>5</v>
      </c>
      <c r="B81" s="26"/>
      <c r="C81" s="2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22.5" hidden="1">
      <c r="A82" s="7" t="s">
        <v>457</v>
      </c>
      <c r="B82" s="5"/>
      <c r="C82" s="5"/>
      <c r="D82" s="80">
        <v>810</v>
      </c>
      <c r="E82" s="80"/>
      <c r="F82" s="80">
        <f>D82</f>
        <v>810</v>
      </c>
      <c r="G82" s="80">
        <v>864</v>
      </c>
      <c r="H82" s="80"/>
      <c r="I82" s="80"/>
      <c r="J82" s="80">
        <f>G82</f>
        <v>864</v>
      </c>
      <c r="K82" s="80"/>
      <c r="L82" s="80"/>
      <c r="M82" s="80"/>
      <c r="N82" s="80">
        <v>916</v>
      </c>
      <c r="O82" s="80"/>
      <c r="P82" s="80">
        <f>N82</f>
        <v>916</v>
      </c>
    </row>
    <row r="83" spans="1:16" ht="11.25" hidden="1">
      <c r="A83" s="4" t="s">
        <v>4</v>
      </c>
      <c r="B83" s="26"/>
      <c r="C83" s="2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33.75" hidden="1">
      <c r="A84" s="7" t="s">
        <v>458</v>
      </c>
      <c r="B84" s="5"/>
      <c r="C84" s="5"/>
      <c r="D84" s="6">
        <f>D80/D78*100</f>
        <v>0.12345679012345678</v>
      </c>
      <c r="E84" s="6"/>
      <c r="F84" s="6">
        <f>F80/F78*100</f>
        <v>0.12345679012345678</v>
      </c>
      <c r="G84" s="6">
        <f>G80/G78*100</f>
        <v>0.11574074074074073</v>
      </c>
      <c r="H84" s="6"/>
      <c r="I84" s="6"/>
      <c r="J84" s="6">
        <f>J80/J78*100</f>
        <v>0.11574074074074073</v>
      </c>
      <c r="K84" s="6"/>
      <c r="L84" s="6"/>
      <c r="M84" s="6"/>
      <c r="N84" s="6">
        <f>N80/N78*100</f>
        <v>0.10917030567685589</v>
      </c>
      <c r="O84" s="6"/>
      <c r="P84" s="6">
        <f>P80/P78*100</f>
        <v>0.10917030567685589</v>
      </c>
    </row>
    <row r="85" spans="1:154" s="81" customFormat="1" ht="37.5" customHeight="1" hidden="1">
      <c r="A85" s="91" t="s">
        <v>466</v>
      </c>
      <c r="B85" s="79"/>
      <c r="C85" s="79"/>
      <c r="D85" s="87">
        <f>D87</f>
        <v>851000</v>
      </c>
      <c r="E85" s="87"/>
      <c r="F85" s="87">
        <f>D85</f>
        <v>851000</v>
      </c>
      <c r="G85" s="87">
        <f>G87</f>
        <v>894600</v>
      </c>
      <c r="H85" s="87"/>
      <c r="I85" s="87"/>
      <c r="J85" s="87">
        <f>G85</f>
        <v>894600</v>
      </c>
      <c r="K85" s="87"/>
      <c r="L85" s="87"/>
      <c r="M85" s="87"/>
      <c r="N85" s="87">
        <f>N87</f>
        <v>936300</v>
      </c>
      <c r="O85" s="87"/>
      <c r="P85" s="87">
        <f>N85</f>
        <v>936300</v>
      </c>
      <c r="ES85" s="82"/>
      <c r="ET85" s="82"/>
      <c r="EU85" s="82"/>
      <c r="EV85" s="82"/>
      <c r="EW85" s="82"/>
      <c r="EX85" s="82"/>
    </row>
    <row r="86" spans="1:154" s="16" customFormat="1" ht="24" customHeight="1" hidden="1">
      <c r="A86" s="4" t="s">
        <v>77</v>
      </c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ES86" s="35"/>
      <c r="ET86" s="35"/>
      <c r="EU86" s="35"/>
      <c r="EV86" s="35"/>
      <c r="EW86" s="35"/>
      <c r="EX86" s="35"/>
    </row>
    <row r="87" spans="1:154" s="16" customFormat="1" ht="37.5" customHeight="1" hidden="1">
      <c r="A87" s="7" t="s">
        <v>315</v>
      </c>
      <c r="B87" s="5"/>
      <c r="C87" s="5"/>
      <c r="D87" s="6">
        <v>851000</v>
      </c>
      <c r="E87" s="6"/>
      <c r="F87" s="6">
        <f>D87</f>
        <v>851000</v>
      </c>
      <c r="G87" s="6">
        <v>894600</v>
      </c>
      <c r="H87" s="6"/>
      <c r="I87" s="6"/>
      <c r="J87" s="6">
        <f>G87</f>
        <v>894600</v>
      </c>
      <c r="K87" s="6"/>
      <c r="L87" s="6"/>
      <c r="M87" s="6"/>
      <c r="N87" s="6">
        <v>936300</v>
      </c>
      <c r="O87" s="6"/>
      <c r="P87" s="6">
        <f>N87</f>
        <v>936300</v>
      </c>
      <c r="ES87" s="35"/>
      <c r="ET87" s="35"/>
      <c r="EU87" s="35"/>
      <c r="EV87" s="35"/>
      <c r="EW87" s="35"/>
      <c r="EX87" s="35"/>
    </row>
    <row r="88" spans="1:154" s="16" customFormat="1" ht="18.75" customHeight="1" hidden="1">
      <c r="A88" s="4" t="s">
        <v>236</v>
      </c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ES88" s="35"/>
      <c r="ET88" s="35"/>
      <c r="EU88" s="35"/>
      <c r="EV88" s="35"/>
      <c r="EW88" s="35"/>
      <c r="EX88" s="35"/>
    </row>
    <row r="89" spans="1:154" s="16" customFormat="1" ht="19.5" customHeight="1" hidden="1">
      <c r="A89" s="51" t="s">
        <v>317</v>
      </c>
      <c r="B89" s="5"/>
      <c r="C89" s="5"/>
      <c r="D89" s="95">
        <v>16</v>
      </c>
      <c r="E89" s="95"/>
      <c r="F89" s="95">
        <f>D89</f>
        <v>16</v>
      </c>
      <c r="G89" s="95">
        <f>G87/G91</f>
        <v>15.76358221326615</v>
      </c>
      <c r="H89" s="95"/>
      <c r="I89" s="95"/>
      <c r="J89" s="95">
        <f>G89</f>
        <v>15.76358221326615</v>
      </c>
      <c r="K89" s="95"/>
      <c r="L89" s="95"/>
      <c r="M89" s="95"/>
      <c r="N89" s="95">
        <f>N87/N91</f>
        <v>15.564498580610156</v>
      </c>
      <c r="O89" s="95"/>
      <c r="P89" s="95">
        <f>N89</f>
        <v>15.564498580610156</v>
      </c>
      <c r="ES89" s="35"/>
      <c r="ET89" s="35"/>
      <c r="EU89" s="35"/>
      <c r="EV89" s="35"/>
      <c r="EW89" s="35"/>
      <c r="EX89" s="35"/>
    </row>
    <row r="90" spans="1:154" s="16" customFormat="1" ht="24" customHeight="1" hidden="1">
      <c r="A90" s="4" t="s">
        <v>231</v>
      </c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ES90" s="35"/>
      <c r="ET90" s="35"/>
      <c r="EU90" s="35"/>
      <c r="EV90" s="35"/>
      <c r="EW90" s="35"/>
      <c r="EX90" s="35"/>
    </row>
    <row r="91" spans="1:154" s="16" customFormat="1" ht="33" customHeight="1" hidden="1">
      <c r="A91" s="7" t="s">
        <v>316</v>
      </c>
      <c r="B91" s="5"/>
      <c r="C91" s="5"/>
      <c r="D91" s="6">
        <f>D87/D89</f>
        <v>53187.5</v>
      </c>
      <c r="E91" s="6"/>
      <c r="F91" s="6">
        <f>D91</f>
        <v>53187.5</v>
      </c>
      <c r="G91" s="6">
        <v>56751.06</v>
      </c>
      <c r="H91" s="6"/>
      <c r="I91" s="6"/>
      <c r="J91" s="6">
        <f>G91</f>
        <v>56751.06</v>
      </c>
      <c r="K91" s="6"/>
      <c r="L91" s="6"/>
      <c r="M91" s="6"/>
      <c r="N91" s="6">
        <v>60156.13</v>
      </c>
      <c r="O91" s="6"/>
      <c r="P91" s="6">
        <f>N91</f>
        <v>60156.13</v>
      </c>
      <c r="ES91" s="35"/>
      <c r="ET91" s="35"/>
      <c r="EU91" s="35"/>
      <c r="EV91" s="35"/>
      <c r="EW91" s="35"/>
      <c r="EX91" s="35"/>
    </row>
    <row r="92" spans="1:148" s="28" customFormat="1" ht="27" customHeight="1" hidden="1">
      <c r="A92" s="91" t="s">
        <v>467</v>
      </c>
      <c r="B92" s="83"/>
      <c r="C92" s="83"/>
      <c r="D92" s="87">
        <v>2754100</v>
      </c>
      <c r="E92" s="87">
        <v>20000000</v>
      </c>
      <c r="F92" s="87">
        <f>E92+D92</f>
        <v>22754100</v>
      </c>
      <c r="G92" s="87">
        <v>2191700</v>
      </c>
      <c r="H92" s="87">
        <v>21340000</v>
      </c>
      <c r="I92" s="87"/>
      <c r="J92" s="87">
        <f>G92+H92</f>
        <v>23531700</v>
      </c>
      <c r="K92" s="87"/>
      <c r="L92" s="87"/>
      <c r="M92" s="87"/>
      <c r="N92" s="87">
        <v>2323100</v>
      </c>
      <c r="O92" s="87">
        <v>22620000</v>
      </c>
      <c r="P92" s="87">
        <f>O92+N92</f>
        <v>24943100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</row>
    <row r="93" spans="1:16" ht="11.25" hidden="1">
      <c r="A93" s="4" t="s">
        <v>2</v>
      </c>
      <c r="B93" s="26"/>
      <c r="C93" s="2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22.5" hidden="1">
      <c r="A94" s="7" t="s">
        <v>116</v>
      </c>
      <c r="B94" s="5"/>
      <c r="C94" s="5"/>
      <c r="D94" s="6">
        <v>5</v>
      </c>
      <c r="E94" s="6">
        <v>2</v>
      </c>
      <c r="F94" s="6">
        <f>E94+D94</f>
        <v>7</v>
      </c>
      <c r="G94" s="6">
        <v>4</v>
      </c>
      <c r="H94" s="6">
        <v>2</v>
      </c>
      <c r="I94" s="6"/>
      <c r="J94" s="6">
        <f>G94+H94</f>
        <v>6</v>
      </c>
      <c r="K94" s="6"/>
      <c r="L94" s="6"/>
      <c r="M94" s="6"/>
      <c r="N94" s="95">
        <f>N96</f>
        <v>3.728958296213898</v>
      </c>
      <c r="O94" s="6">
        <v>2</v>
      </c>
      <c r="P94" s="95">
        <f>O94+N94</f>
        <v>5.728958296213898</v>
      </c>
    </row>
    <row r="95" spans="1:16" ht="11.25" hidden="1">
      <c r="A95" s="4" t="s">
        <v>3</v>
      </c>
      <c r="B95" s="26"/>
      <c r="C95" s="2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22.5" hidden="1">
      <c r="A96" s="7" t="s">
        <v>293</v>
      </c>
      <c r="B96" s="5"/>
      <c r="C96" s="5"/>
      <c r="D96" s="6">
        <v>5</v>
      </c>
      <c r="E96" s="6">
        <v>2</v>
      </c>
      <c r="F96" s="6">
        <f>E96+D96</f>
        <v>7</v>
      </c>
      <c r="G96" s="95">
        <f>G92/G98</f>
        <v>3.729125015951338</v>
      </c>
      <c r="H96" s="6">
        <v>2</v>
      </c>
      <c r="I96" s="6"/>
      <c r="J96" s="95">
        <f>G96+H96</f>
        <v>5.729125015951338</v>
      </c>
      <c r="K96" s="6"/>
      <c r="L96" s="6"/>
      <c r="M96" s="6"/>
      <c r="N96" s="95">
        <f>N92/N98</f>
        <v>3.728958296213898</v>
      </c>
      <c r="O96" s="6">
        <v>2</v>
      </c>
      <c r="P96" s="95">
        <f>O96+N96</f>
        <v>5.728958296213898</v>
      </c>
    </row>
    <row r="97" spans="1:16" ht="11.25" hidden="1">
      <c r="A97" s="4" t="s">
        <v>5</v>
      </c>
      <c r="B97" s="26"/>
      <c r="C97" s="2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1.25" hidden="1">
      <c r="A98" s="78" t="s">
        <v>107</v>
      </c>
      <c r="B98" s="79"/>
      <c r="C98" s="79"/>
      <c r="D98" s="80">
        <f>D92/D96</f>
        <v>550820</v>
      </c>
      <c r="E98" s="80">
        <f>E92/E96</f>
        <v>10000000</v>
      </c>
      <c r="F98" s="80">
        <f>E98+D98</f>
        <v>10550820</v>
      </c>
      <c r="G98" s="80">
        <v>587725</v>
      </c>
      <c r="H98" s="80">
        <f>H92/H96</f>
        <v>10670000</v>
      </c>
      <c r="I98" s="80"/>
      <c r="J98" s="80">
        <f>G98+H98</f>
        <v>11257725</v>
      </c>
      <c r="K98" s="80"/>
      <c r="L98" s="80"/>
      <c r="M98" s="80"/>
      <c r="N98" s="80">
        <v>622989</v>
      </c>
      <c r="O98" s="80">
        <v>14550000</v>
      </c>
      <c r="P98" s="80">
        <f>N98+O98</f>
        <v>15172989</v>
      </c>
    </row>
    <row r="99" spans="1:16" ht="11.25" hidden="1">
      <c r="A99" s="171" t="s">
        <v>4</v>
      </c>
      <c r="B99" s="89"/>
      <c r="C99" s="89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</row>
    <row r="100" spans="1:16" ht="21.75" customHeight="1" hidden="1">
      <c r="A100" s="78" t="s">
        <v>117</v>
      </c>
      <c r="B100" s="79"/>
      <c r="C100" s="79"/>
      <c r="D100" s="80">
        <f>D96/D94*100</f>
        <v>100</v>
      </c>
      <c r="E100" s="80">
        <f>E96/E94*100</f>
        <v>100</v>
      </c>
      <c r="F100" s="80">
        <f>F96/F94*100</f>
        <v>100</v>
      </c>
      <c r="G100" s="80">
        <v>100</v>
      </c>
      <c r="H100" s="80">
        <f>H96/H94*100</f>
        <v>100</v>
      </c>
      <c r="I100" s="80"/>
      <c r="J100" s="80">
        <v>100</v>
      </c>
      <c r="K100" s="80"/>
      <c r="L100" s="80"/>
      <c r="M100" s="80"/>
      <c r="N100" s="80">
        <f>N96/N94*100</f>
        <v>100</v>
      </c>
      <c r="O100" s="80">
        <f>O96/O94*100</f>
        <v>100</v>
      </c>
      <c r="P100" s="80">
        <f>P96/P94*100</f>
        <v>100</v>
      </c>
    </row>
    <row r="101" spans="1:154" s="81" customFormat="1" ht="38.25" customHeight="1" hidden="1">
      <c r="A101" s="91" t="s">
        <v>468</v>
      </c>
      <c r="B101" s="79"/>
      <c r="C101" s="79"/>
      <c r="D101" s="87">
        <f>D103</f>
        <v>1000000</v>
      </c>
      <c r="E101" s="87">
        <f aca="true" t="shared" si="5" ref="E101:P101">E103</f>
        <v>2500000</v>
      </c>
      <c r="F101" s="87">
        <f t="shared" si="5"/>
        <v>3500000</v>
      </c>
      <c r="G101" s="87">
        <f t="shared" si="5"/>
        <v>1100000</v>
      </c>
      <c r="H101" s="87">
        <f t="shared" si="5"/>
        <v>2667500</v>
      </c>
      <c r="I101" s="87">
        <f t="shared" si="5"/>
        <v>0</v>
      </c>
      <c r="J101" s="87">
        <f t="shared" si="5"/>
        <v>3767500</v>
      </c>
      <c r="K101" s="87">
        <f t="shared" si="5"/>
        <v>0</v>
      </c>
      <c r="L101" s="87">
        <f t="shared" si="5"/>
        <v>0</v>
      </c>
      <c r="M101" s="87">
        <f t="shared" si="5"/>
        <v>0</v>
      </c>
      <c r="N101" s="87">
        <f t="shared" si="5"/>
        <v>1200000</v>
      </c>
      <c r="O101" s="87">
        <f t="shared" si="5"/>
        <v>2827600</v>
      </c>
      <c r="P101" s="87">
        <f t="shared" si="5"/>
        <v>4027600</v>
      </c>
      <c r="ES101" s="82"/>
      <c r="ET101" s="82"/>
      <c r="EU101" s="82"/>
      <c r="EV101" s="82"/>
      <c r="EW101" s="82"/>
      <c r="EX101" s="82"/>
    </row>
    <row r="102" spans="1:154" s="16" customFormat="1" ht="17.25" customHeight="1" hidden="1">
      <c r="A102" s="4" t="s">
        <v>77</v>
      </c>
      <c r="B102" s="5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ES102" s="35"/>
      <c r="ET102" s="35"/>
      <c r="EU102" s="35"/>
      <c r="EV102" s="35"/>
      <c r="EW102" s="35"/>
      <c r="EX102" s="35"/>
    </row>
    <row r="103" spans="1:154" s="16" customFormat="1" ht="39.75" customHeight="1" hidden="1">
      <c r="A103" s="7" t="s">
        <v>312</v>
      </c>
      <c r="B103" s="5"/>
      <c r="C103" s="5"/>
      <c r="D103" s="6">
        <v>1000000</v>
      </c>
      <c r="E103" s="6">
        <v>2500000</v>
      </c>
      <c r="F103" s="6">
        <f>D103+E103</f>
        <v>3500000</v>
      </c>
      <c r="G103" s="6">
        <v>1100000</v>
      </c>
      <c r="H103" s="6">
        <v>2667500</v>
      </c>
      <c r="I103" s="6"/>
      <c r="J103" s="6">
        <f>G103+H103</f>
        <v>3767500</v>
      </c>
      <c r="K103" s="6"/>
      <c r="L103" s="6"/>
      <c r="M103" s="6"/>
      <c r="N103" s="6">
        <v>1200000</v>
      </c>
      <c r="O103" s="6">
        <v>2827600</v>
      </c>
      <c r="P103" s="6">
        <f>N103+O103</f>
        <v>4027600</v>
      </c>
      <c r="ES103" s="35"/>
      <c r="ET103" s="35"/>
      <c r="EU103" s="35"/>
      <c r="EV103" s="35"/>
      <c r="EW103" s="35"/>
      <c r="EX103" s="35"/>
    </row>
    <row r="104" spans="1:154" s="16" customFormat="1" ht="24" customHeight="1" hidden="1">
      <c r="A104" s="4" t="s">
        <v>236</v>
      </c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ES104" s="35"/>
      <c r="ET104" s="35"/>
      <c r="EU104" s="35"/>
      <c r="EV104" s="35"/>
      <c r="EW104" s="35"/>
      <c r="EX104" s="35"/>
    </row>
    <row r="105" spans="1:154" s="16" customFormat="1" ht="24" customHeight="1" hidden="1">
      <c r="A105" s="51" t="s">
        <v>313</v>
      </c>
      <c r="B105" s="5"/>
      <c r="C105" s="5"/>
      <c r="D105" s="6">
        <f>D103/D107</f>
        <v>10</v>
      </c>
      <c r="E105" s="6">
        <f>E103/E107</f>
        <v>5</v>
      </c>
      <c r="F105" s="6">
        <f>D105+E105</f>
        <v>15</v>
      </c>
      <c r="G105" s="6">
        <f>G103/G107</f>
        <v>10</v>
      </c>
      <c r="H105" s="6">
        <f>H103/H107</f>
        <v>5</v>
      </c>
      <c r="I105" s="6"/>
      <c r="J105" s="6">
        <f>G105+H105</f>
        <v>15</v>
      </c>
      <c r="K105" s="6"/>
      <c r="L105" s="6"/>
      <c r="M105" s="6"/>
      <c r="N105" s="6">
        <f>N103/N107</f>
        <v>10</v>
      </c>
      <c r="O105" s="6">
        <f>O103/O107</f>
        <v>5.0000884157662995</v>
      </c>
      <c r="P105" s="6">
        <f>N105+O105</f>
        <v>15.0000884157663</v>
      </c>
      <c r="ES105" s="35"/>
      <c r="ET105" s="35"/>
      <c r="EU105" s="35"/>
      <c r="EV105" s="35"/>
      <c r="EW105" s="35"/>
      <c r="EX105" s="35"/>
    </row>
    <row r="106" spans="1:154" s="16" customFormat="1" ht="19.5" customHeight="1" hidden="1">
      <c r="A106" s="4" t="s">
        <v>231</v>
      </c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ES106" s="35"/>
      <c r="ET106" s="35"/>
      <c r="EU106" s="35"/>
      <c r="EV106" s="35"/>
      <c r="EW106" s="35"/>
      <c r="EX106" s="35"/>
    </row>
    <row r="107" spans="1:154" s="16" customFormat="1" ht="37.5" customHeight="1" hidden="1">
      <c r="A107" s="7" t="s">
        <v>314</v>
      </c>
      <c r="B107" s="5"/>
      <c r="C107" s="5"/>
      <c r="D107" s="6">
        <v>100000</v>
      </c>
      <c r="E107" s="6">
        <v>500000</v>
      </c>
      <c r="F107" s="6">
        <f>D107+E107</f>
        <v>600000</v>
      </c>
      <c r="G107" s="6">
        <v>110000</v>
      </c>
      <c r="H107" s="6">
        <v>533500</v>
      </c>
      <c r="I107" s="6"/>
      <c r="J107" s="6">
        <f>G107+H107</f>
        <v>643500</v>
      </c>
      <c r="K107" s="6"/>
      <c r="L107" s="6"/>
      <c r="M107" s="6"/>
      <c r="N107" s="6">
        <v>120000</v>
      </c>
      <c r="O107" s="6">
        <v>565510</v>
      </c>
      <c r="P107" s="6">
        <f>N107+O107</f>
        <v>685510</v>
      </c>
      <c r="ES107" s="35"/>
      <c r="ET107" s="35"/>
      <c r="EU107" s="35"/>
      <c r="EV107" s="35"/>
      <c r="EW107" s="35"/>
      <c r="EX107" s="35"/>
    </row>
    <row r="108" spans="1:148" s="123" customFormat="1" ht="36" customHeight="1" hidden="1">
      <c r="A108" s="91" t="s">
        <v>469</v>
      </c>
      <c r="B108" s="83"/>
      <c r="C108" s="83"/>
      <c r="D108" s="87"/>
      <c r="E108" s="87">
        <f>(E113*E116)+(E114*E117)-0.02</f>
        <v>14250000.001300002</v>
      </c>
      <c r="F108" s="87">
        <f>E108</f>
        <v>14250000.001300002</v>
      </c>
      <c r="G108" s="87"/>
      <c r="H108" s="87">
        <f>(H113*H116)+(H114*H117)</f>
        <v>15204800.001300002</v>
      </c>
      <c r="I108" s="87"/>
      <c r="J108" s="87">
        <f>H108</f>
        <v>15204800.001300002</v>
      </c>
      <c r="K108" s="87">
        <f aca="true" t="shared" si="6" ref="K108:P108">(K113*K116)+(K114*K117)</f>
        <v>0</v>
      </c>
      <c r="L108" s="87">
        <f t="shared" si="6"/>
        <v>0</v>
      </c>
      <c r="M108" s="87">
        <f t="shared" si="6"/>
        <v>0</v>
      </c>
      <c r="N108" s="87"/>
      <c r="O108" s="87">
        <f>(O113*O116)+(O114*O117)</f>
        <v>16117000.0008</v>
      </c>
      <c r="P108" s="87">
        <f t="shared" si="6"/>
        <v>16117000.0008</v>
      </c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</row>
    <row r="109" spans="1:16" ht="11.25" hidden="1">
      <c r="A109" s="4" t="s">
        <v>2</v>
      </c>
      <c r="B109" s="5"/>
      <c r="C109" s="5"/>
      <c r="D109" s="6"/>
      <c r="E109" s="6"/>
      <c r="F109" s="6"/>
      <c r="G109" s="6"/>
      <c r="H109" s="6"/>
      <c r="I109" s="6"/>
      <c r="J109" s="25"/>
      <c r="K109" s="6"/>
      <c r="L109" s="6"/>
      <c r="M109" s="6"/>
      <c r="N109" s="6"/>
      <c r="O109" s="6"/>
      <c r="P109" s="6"/>
    </row>
    <row r="110" spans="1:16" ht="22.5" hidden="1">
      <c r="A110" s="7" t="s">
        <v>459</v>
      </c>
      <c r="B110" s="5"/>
      <c r="C110" s="5"/>
      <c r="D110" s="6"/>
      <c r="E110" s="6">
        <v>380000</v>
      </c>
      <c r="F110" s="6">
        <f>E110</f>
        <v>380000</v>
      </c>
      <c r="G110" s="6"/>
      <c r="H110" s="6">
        <f>E110</f>
        <v>380000</v>
      </c>
      <c r="I110" s="6"/>
      <c r="J110" s="6">
        <f aca="true" t="shared" si="7" ref="J110:J116">H110</f>
        <v>380000</v>
      </c>
      <c r="K110" s="6"/>
      <c r="L110" s="6"/>
      <c r="M110" s="6"/>
      <c r="N110" s="6"/>
      <c r="O110" s="6">
        <f>H110</f>
        <v>380000</v>
      </c>
      <c r="P110" s="6">
        <f>O110</f>
        <v>380000</v>
      </c>
    </row>
    <row r="111" spans="1:16" ht="29.25" customHeight="1" hidden="1">
      <c r="A111" s="7" t="s">
        <v>70</v>
      </c>
      <c r="B111" s="5"/>
      <c r="C111" s="5"/>
      <c r="D111" s="6"/>
      <c r="E111" s="6">
        <v>76000</v>
      </c>
      <c r="F111" s="6">
        <f>E111</f>
        <v>76000</v>
      </c>
      <c r="G111" s="6"/>
      <c r="H111" s="6">
        <f>E111</f>
        <v>76000</v>
      </c>
      <c r="I111" s="6"/>
      <c r="J111" s="6">
        <f>H111</f>
        <v>76000</v>
      </c>
      <c r="K111" s="6"/>
      <c r="L111" s="6"/>
      <c r="M111" s="6"/>
      <c r="N111" s="6"/>
      <c r="O111" s="6">
        <f>H111</f>
        <v>76000</v>
      </c>
      <c r="P111" s="6">
        <f>O111</f>
        <v>76000</v>
      </c>
    </row>
    <row r="112" spans="1:16" ht="11.25" hidden="1">
      <c r="A112" s="4" t="s">
        <v>3</v>
      </c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34.5" customHeight="1" hidden="1">
      <c r="A113" s="7" t="s">
        <v>460</v>
      </c>
      <c r="B113" s="5"/>
      <c r="C113" s="5"/>
      <c r="D113" s="6"/>
      <c r="E113" s="6">
        <v>2664</v>
      </c>
      <c r="F113" s="6">
        <f>E113</f>
        <v>2664</v>
      </c>
      <c r="G113" s="6"/>
      <c r="H113" s="6">
        <v>2065.7</v>
      </c>
      <c r="I113" s="6"/>
      <c r="J113" s="6">
        <f t="shared" si="7"/>
        <v>2065.7</v>
      </c>
      <c r="K113" s="6"/>
      <c r="L113" s="6"/>
      <c r="M113" s="6"/>
      <c r="N113" s="6"/>
      <c r="O113" s="6">
        <v>1483.7</v>
      </c>
      <c r="P113" s="6">
        <f>O113</f>
        <v>1483.7</v>
      </c>
    </row>
    <row r="114" spans="1:16" ht="26.25" customHeight="1" hidden="1">
      <c r="A114" s="7" t="s">
        <v>71</v>
      </c>
      <c r="B114" s="5"/>
      <c r="C114" s="5"/>
      <c r="D114" s="6"/>
      <c r="E114" s="6">
        <v>19197.0681</v>
      </c>
      <c r="F114" s="6">
        <f>E114</f>
        <v>19197.0681</v>
      </c>
      <c r="G114" s="6"/>
      <c r="H114" s="6">
        <v>20483.2383</v>
      </c>
      <c r="I114" s="6"/>
      <c r="J114" s="6">
        <f>H114</f>
        <v>20483.2383</v>
      </c>
      <c r="K114" s="6"/>
      <c r="L114" s="6"/>
      <c r="M114" s="6"/>
      <c r="N114" s="6"/>
      <c r="O114" s="6">
        <v>21712.1821</v>
      </c>
      <c r="P114" s="6">
        <f>O114</f>
        <v>21712.1821</v>
      </c>
    </row>
    <row r="115" spans="1:16" ht="11.25" hidden="1">
      <c r="A115" s="4" t="s">
        <v>5</v>
      </c>
      <c r="B115" s="5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2.5" customHeight="1" hidden="1">
      <c r="A116" s="7" t="s">
        <v>461</v>
      </c>
      <c r="B116" s="5"/>
      <c r="C116" s="5"/>
      <c r="D116" s="6"/>
      <c r="E116" s="6">
        <v>1220</v>
      </c>
      <c r="F116" s="6">
        <f>E116</f>
        <v>1220</v>
      </c>
      <c r="G116" s="6"/>
      <c r="H116" s="6">
        <v>1302</v>
      </c>
      <c r="I116" s="6"/>
      <c r="J116" s="6">
        <f t="shared" si="7"/>
        <v>1302</v>
      </c>
      <c r="K116" s="6"/>
      <c r="L116" s="6"/>
      <c r="M116" s="6"/>
      <c r="N116" s="6"/>
      <c r="O116" s="6">
        <v>1380</v>
      </c>
      <c r="P116" s="6">
        <f>O116</f>
        <v>1380</v>
      </c>
    </row>
    <row r="117" spans="1:16" ht="22.5" customHeight="1" hidden="1">
      <c r="A117" s="7" t="s">
        <v>73</v>
      </c>
      <c r="B117" s="5"/>
      <c r="C117" s="5"/>
      <c r="D117" s="6"/>
      <c r="E117" s="6">
        <v>573</v>
      </c>
      <c r="F117" s="6">
        <f>E117</f>
        <v>573</v>
      </c>
      <c r="G117" s="6"/>
      <c r="H117" s="6">
        <v>611</v>
      </c>
      <c r="I117" s="6"/>
      <c r="J117" s="6">
        <f>H117</f>
        <v>611</v>
      </c>
      <c r="K117" s="6"/>
      <c r="L117" s="6"/>
      <c r="M117" s="6"/>
      <c r="N117" s="6"/>
      <c r="O117" s="6">
        <v>648</v>
      </c>
      <c r="P117" s="6">
        <f>O117</f>
        <v>648</v>
      </c>
    </row>
    <row r="118" spans="1:16" ht="11.25" hidden="1">
      <c r="A118" s="4" t="s">
        <v>4</v>
      </c>
      <c r="B118" s="5"/>
      <c r="C118" s="5"/>
      <c r="D118" s="6"/>
      <c r="E118" s="6"/>
      <c r="F118" s="6"/>
      <c r="G118" s="6"/>
      <c r="H118" s="6"/>
      <c r="I118" s="6"/>
      <c r="J118" s="25"/>
      <c r="K118" s="6"/>
      <c r="L118" s="6"/>
      <c r="M118" s="6"/>
      <c r="N118" s="6"/>
      <c r="O118" s="6"/>
      <c r="P118" s="6"/>
    </row>
    <row r="119" spans="1:16" ht="38.25" customHeight="1" hidden="1">
      <c r="A119" s="7" t="s">
        <v>462</v>
      </c>
      <c r="B119" s="5"/>
      <c r="C119" s="5"/>
      <c r="D119" s="6"/>
      <c r="E119" s="6">
        <f>E113/E110*100</f>
        <v>0.7010526315789474</v>
      </c>
      <c r="F119" s="6">
        <f aca="true" t="shared" si="8" ref="F119:P119">F113/F110*100</f>
        <v>0.7010526315789474</v>
      </c>
      <c r="G119" s="6"/>
      <c r="H119" s="6">
        <f t="shared" si="8"/>
        <v>0.5436052631578947</v>
      </c>
      <c r="I119" s="6"/>
      <c r="J119" s="6">
        <f t="shared" si="8"/>
        <v>0.5436052631578947</v>
      </c>
      <c r="K119" s="6" t="e">
        <f t="shared" si="8"/>
        <v>#DIV/0!</v>
      </c>
      <c r="L119" s="6" t="e">
        <f t="shared" si="8"/>
        <v>#DIV/0!</v>
      </c>
      <c r="M119" s="6" t="e">
        <f t="shared" si="8"/>
        <v>#DIV/0!</v>
      </c>
      <c r="N119" s="6"/>
      <c r="O119" s="6">
        <f t="shared" si="8"/>
        <v>0.3904473684210526</v>
      </c>
      <c r="P119" s="6">
        <f t="shared" si="8"/>
        <v>0.3904473684210526</v>
      </c>
    </row>
    <row r="120" spans="1:16" ht="38.25" customHeight="1" hidden="1">
      <c r="A120" s="7" t="s">
        <v>72</v>
      </c>
      <c r="B120" s="5"/>
      <c r="C120" s="5"/>
      <c r="D120" s="6"/>
      <c r="E120" s="6">
        <f>E114/E111*100</f>
        <v>25.25930013157895</v>
      </c>
      <c r="F120" s="6">
        <f aca="true" t="shared" si="9" ref="F120:P120">F114/F111*100</f>
        <v>25.25930013157895</v>
      </c>
      <c r="G120" s="6"/>
      <c r="H120" s="6">
        <f>H114/H111*100</f>
        <v>26.951629342105264</v>
      </c>
      <c r="I120" s="6"/>
      <c r="J120" s="6">
        <f t="shared" si="9"/>
        <v>26.951629342105264</v>
      </c>
      <c r="K120" s="6" t="e">
        <f t="shared" si="9"/>
        <v>#DIV/0!</v>
      </c>
      <c r="L120" s="6" t="e">
        <f t="shared" si="9"/>
        <v>#DIV/0!</v>
      </c>
      <c r="M120" s="6" t="e">
        <f t="shared" si="9"/>
        <v>#DIV/0!</v>
      </c>
      <c r="N120" s="6"/>
      <c r="O120" s="6">
        <f t="shared" si="9"/>
        <v>28.56866065789474</v>
      </c>
      <c r="P120" s="6">
        <f t="shared" si="9"/>
        <v>28.56866065789474</v>
      </c>
    </row>
    <row r="121" spans="1:154" s="81" customFormat="1" ht="30" customHeight="1" hidden="1">
      <c r="A121" s="91" t="s">
        <v>470</v>
      </c>
      <c r="B121" s="79"/>
      <c r="C121" s="79"/>
      <c r="D121" s="87">
        <f>D123</f>
        <v>2000000</v>
      </c>
      <c r="E121" s="87"/>
      <c r="F121" s="87">
        <f>D121</f>
        <v>2000000</v>
      </c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ES121" s="82"/>
      <c r="ET121" s="82"/>
      <c r="EU121" s="82"/>
      <c r="EV121" s="82"/>
      <c r="EW121" s="82"/>
      <c r="EX121" s="82"/>
    </row>
    <row r="122" spans="1:154" s="16" customFormat="1" ht="18.75" customHeight="1" hidden="1">
      <c r="A122" s="4" t="s">
        <v>77</v>
      </c>
      <c r="B122" s="5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ES122" s="35"/>
      <c r="ET122" s="35"/>
      <c r="EU122" s="35"/>
      <c r="EV122" s="35"/>
      <c r="EW122" s="35"/>
      <c r="EX122" s="35"/>
    </row>
    <row r="123" spans="1:154" s="16" customFormat="1" ht="30" customHeight="1" hidden="1">
      <c r="A123" s="7" t="s">
        <v>300</v>
      </c>
      <c r="B123" s="5"/>
      <c r="C123" s="5"/>
      <c r="D123" s="6">
        <v>2000000</v>
      </c>
      <c r="E123" s="6"/>
      <c r="F123" s="6">
        <f>D123</f>
        <v>2000000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ES123" s="35"/>
      <c r="ET123" s="35"/>
      <c r="EU123" s="35"/>
      <c r="EV123" s="35"/>
      <c r="EW123" s="35"/>
      <c r="EX123" s="35"/>
    </row>
    <row r="124" spans="1:154" s="16" customFormat="1" ht="18.75" customHeight="1" hidden="1">
      <c r="A124" s="4" t="s">
        <v>236</v>
      </c>
      <c r="B124" s="5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ES124" s="35"/>
      <c r="ET124" s="35"/>
      <c r="EU124" s="35"/>
      <c r="EV124" s="35"/>
      <c r="EW124" s="35"/>
      <c r="EX124" s="35"/>
    </row>
    <row r="125" spans="1:154" s="16" customFormat="1" ht="30" customHeight="1" hidden="1">
      <c r="A125" s="51" t="s">
        <v>301</v>
      </c>
      <c r="B125" s="5"/>
      <c r="C125" s="5"/>
      <c r="D125" s="6">
        <f>D123/D127</f>
        <v>10</v>
      </c>
      <c r="E125" s="6"/>
      <c r="F125" s="6">
        <f>D125</f>
        <v>10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ES125" s="35"/>
      <c r="ET125" s="35"/>
      <c r="EU125" s="35"/>
      <c r="EV125" s="35"/>
      <c r="EW125" s="35"/>
      <c r="EX125" s="35"/>
    </row>
    <row r="126" spans="1:154" s="16" customFormat="1" ht="21" customHeight="1" hidden="1">
      <c r="A126" s="4" t="s">
        <v>231</v>
      </c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ES126" s="35"/>
      <c r="ET126" s="35"/>
      <c r="EU126" s="35"/>
      <c r="EV126" s="35"/>
      <c r="EW126" s="35"/>
      <c r="EX126" s="35"/>
    </row>
    <row r="127" spans="1:154" s="16" customFormat="1" ht="30" customHeight="1" hidden="1">
      <c r="A127" s="7" t="s">
        <v>302</v>
      </c>
      <c r="B127" s="5"/>
      <c r="C127" s="5"/>
      <c r="D127" s="6">
        <v>200000</v>
      </c>
      <c r="E127" s="6"/>
      <c r="F127" s="6">
        <f>D127</f>
        <v>200000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ES127" s="35"/>
      <c r="ET127" s="35"/>
      <c r="EU127" s="35"/>
      <c r="EV127" s="35"/>
      <c r="EW127" s="35"/>
      <c r="EX127" s="35"/>
    </row>
    <row r="128" spans="1:154" s="81" customFormat="1" ht="30" customHeight="1" hidden="1">
      <c r="A128" s="91" t="s">
        <v>471</v>
      </c>
      <c r="B128" s="79"/>
      <c r="C128" s="79"/>
      <c r="D128" s="87">
        <f>D130</f>
        <v>5000000</v>
      </c>
      <c r="E128" s="87"/>
      <c r="F128" s="87">
        <f>D128</f>
        <v>5000000</v>
      </c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ES128" s="82"/>
      <c r="ET128" s="82"/>
      <c r="EU128" s="82"/>
      <c r="EV128" s="82"/>
      <c r="EW128" s="82"/>
      <c r="EX128" s="82"/>
    </row>
    <row r="129" spans="1:154" s="16" customFormat="1" ht="20.25" customHeight="1" hidden="1">
      <c r="A129" s="4" t="s">
        <v>77</v>
      </c>
      <c r="B129" s="5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ES129" s="35"/>
      <c r="ET129" s="35"/>
      <c r="EU129" s="35"/>
      <c r="EV129" s="35"/>
      <c r="EW129" s="35"/>
      <c r="EX129" s="35"/>
    </row>
    <row r="130" spans="1:154" s="16" customFormat="1" ht="30" customHeight="1" hidden="1">
      <c r="A130" s="7" t="s">
        <v>303</v>
      </c>
      <c r="B130" s="5"/>
      <c r="C130" s="5"/>
      <c r="D130" s="6">
        <v>5000000</v>
      </c>
      <c r="E130" s="6"/>
      <c r="F130" s="6">
        <f>D130</f>
        <v>5000000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ES130" s="35"/>
      <c r="ET130" s="35"/>
      <c r="EU130" s="35"/>
      <c r="EV130" s="35"/>
      <c r="EW130" s="35"/>
      <c r="EX130" s="35"/>
    </row>
    <row r="131" spans="1:154" s="16" customFormat="1" ht="20.25" customHeight="1" hidden="1">
      <c r="A131" s="4" t="s">
        <v>236</v>
      </c>
      <c r="B131" s="5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ES131" s="35"/>
      <c r="ET131" s="35"/>
      <c r="EU131" s="35"/>
      <c r="EV131" s="35"/>
      <c r="EW131" s="35"/>
      <c r="EX131" s="35"/>
    </row>
    <row r="132" spans="1:154" s="16" customFormat="1" ht="16.5" customHeight="1" hidden="1">
      <c r="A132" s="51" t="s">
        <v>304</v>
      </c>
      <c r="B132" s="5"/>
      <c r="C132" s="5"/>
      <c r="D132" s="6">
        <v>1</v>
      </c>
      <c r="E132" s="6"/>
      <c r="F132" s="6">
        <v>1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ES132" s="35"/>
      <c r="ET132" s="35"/>
      <c r="EU132" s="35"/>
      <c r="EV132" s="35"/>
      <c r="EW132" s="35"/>
      <c r="EX132" s="35"/>
    </row>
    <row r="133" spans="1:154" s="16" customFormat="1" ht="22.5" customHeight="1" hidden="1">
      <c r="A133" s="4" t="s">
        <v>231</v>
      </c>
      <c r="B133" s="5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ES133" s="35"/>
      <c r="ET133" s="35"/>
      <c r="EU133" s="35"/>
      <c r="EV133" s="35"/>
      <c r="EW133" s="35"/>
      <c r="EX133" s="35"/>
    </row>
    <row r="134" spans="1:154" s="16" customFormat="1" ht="21" customHeight="1" hidden="1">
      <c r="A134" s="7" t="s">
        <v>305</v>
      </c>
      <c r="B134" s="5"/>
      <c r="C134" s="5"/>
      <c r="D134" s="6">
        <f>D130/D132</f>
        <v>5000000</v>
      </c>
      <c r="E134" s="6"/>
      <c r="F134" s="6">
        <f>D134</f>
        <v>5000000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ES134" s="35"/>
      <c r="ET134" s="35"/>
      <c r="EU134" s="35"/>
      <c r="EV134" s="35"/>
      <c r="EW134" s="35"/>
      <c r="EX134" s="35"/>
    </row>
    <row r="135" spans="1:154" s="81" customFormat="1" ht="30" customHeight="1" hidden="1">
      <c r="A135" s="91" t="s">
        <v>472</v>
      </c>
      <c r="B135" s="79"/>
      <c r="C135" s="79"/>
      <c r="D135" s="87">
        <f>D137</f>
        <v>5000000</v>
      </c>
      <c r="E135" s="87"/>
      <c r="F135" s="87">
        <f>D135</f>
        <v>5000000</v>
      </c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ES135" s="82"/>
      <c r="ET135" s="82"/>
      <c r="EU135" s="82"/>
      <c r="EV135" s="82"/>
      <c r="EW135" s="82"/>
      <c r="EX135" s="82"/>
    </row>
    <row r="136" spans="1:154" s="16" customFormat="1" ht="20.25" customHeight="1" hidden="1">
      <c r="A136" s="4" t="s">
        <v>77</v>
      </c>
      <c r="B136" s="5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ES136" s="35"/>
      <c r="ET136" s="35"/>
      <c r="EU136" s="35"/>
      <c r="EV136" s="35"/>
      <c r="EW136" s="35"/>
      <c r="EX136" s="35"/>
    </row>
    <row r="137" spans="1:154" s="16" customFormat="1" ht="30" customHeight="1" hidden="1">
      <c r="A137" s="7" t="s">
        <v>306</v>
      </c>
      <c r="B137" s="5"/>
      <c r="C137" s="5"/>
      <c r="D137" s="6">
        <v>5000000</v>
      </c>
      <c r="E137" s="6"/>
      <c r="F137" s="6">
        <f>D137</f>
        <v>5000000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ES137" s="35"/>
      <c r="ET137" s="35"/>
      <c r="EU137" s="35"/>
      <c r="EV137" s="35"/>
      <c r="EW137" s="35"/>
      <c r="EX137" s="35"/>
    </row>
    <row r="138" spans="1:154" s="16" customFormat="1" ht="17.25" customHeight="1" hidden="1">
      <c r="A138" s="4" t="s">
        <v>236</v>
      </c>
      <c r="B138" s="5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ES138" s="35"/>
      <c r="ET138" s="35"/>
      <c r="EU138" s="35"/>
      <c r="EV138" s="35"/>
      <c r="EW138" s="35"/>
      <c r="EX138" s="35"/>
    </row>
    <row r="139" spans="1:154" s="16" customFormat="1" ht="18" customHeight="1" hidden="1">
      <c r="A139" s="51" t="s">
        <v>304</v>
      </c>
      <c r="B139" s="5"/>
      <c r="C139" s="5"/>
      <c r="D139" s="6">
        <f>D137/D141</f>
        <v>5</v>
      </c>
      <c r="E139" s="6"/>
      <c r="F139" s="6">
        <f>D139</f>
        <v>5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ES139" s="35"/>
      <c r="ET139" s="35"/>
      <c r="EU139" s="35"/>
      <c r="EV139" s="35"/>
      <c r="EW139" s="35"/>
      <c r="EX139" s="35"/>
    </row>
    <row r="140" spans="1:154" s="16" customFormat="1" ht="21" customHeight="1" hidden="1">
      <c r="A140" s="4" t="s">
        <v>231</v>
      </c>
      <c r="B140" s="5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ES140" s="35"/>
      <c r="ET140" s="35"/>
      <c r="EU140" s="35"/>
      <c r="EV140" s="35"/>
      <c r="EW140" s="35"/>
      <c r="EX140" s="35"/>
    </row>
    <row r="141" spans="1:154" s="16" customFormat="1" ht="24" customHeight="1" hidden="1">
      <c r="A141" s="7" t="s">
        <v>307</v>
      </c>
      <c r="B141" s="5"/>
      <c r="C141" s="5"/>
      <c r="D141" s="6">
        <v>1000000</v>
      </c>
      <c r="E141" s="6"/>
      <c r="F141" s="6">
        <f>D141</f>
        <v>1000000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ES141" s="35"/>
      <c r="ET141" s="35"/>
      <c r="EU141" s="35"/>
      <c r="EV141" s="35"/>
      <c r="EW141" s="35"/>
      <c r="EX141" s="35"/>
    </row>
    <row r="142" spans="1:154" s="81" customFormat="1" ht="24" customHeight="1" hidden="1">
      <c r="A142" s="91" t="s">
        <v>473</v>
      </c>
      <c r="B142" s="79"/>
      <c r="C142" s="79"/>
      <c r="D142" s="87">
        <f>D144</f>
        <v>1000000</v>
      </c>
      <c r="E142" s="87"/>
      <c r="F142" s="87">
        <f>D142</f>
        <v>1000000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ES142" s="82"/>
      <c r="ET142" s="82"/>
      <c r="EU142" s="82"/>
      <c r="EV142" s="82"/>
      <c r="EW142" s="82"/>
      <c r="EX142" s="82"/>
    </row>
    <row r="143" spans="1:154" s="16" customFormat="1" ht="18.75" customHeight="1" hidden="1">
      <c r="A143" s="4" t="s">
        <v>77</v>
      </c>
      <c r="B143" s="5"/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ES143" s="35"/>
      <c r="ET143" s="35"/>
      <c r="EU143" s="35"/>
      <c r="EV143" s="35"/>
      <c r="EW143" s="35"/>
      <c r="EX143" s="35"/>
    </row>
    <row r="144" spans="1:154" s="16" customFormat="1" ht="24" customHeight="1" hidden="1">
      <c r="A144" s="7" t="s">
        <v>308</v>
      </c>
      <c r="B144" s="5"/>
      <c r="C144" s="5"/>
      <c r="D144" s="6">
        <v>1000000</v>
      </c>
      <c r="E144" s="6"/>
      <c r="F144" s="6">
        <f>D144</f>
        <v>1000000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ES144" s="35"/>
      <c r="ET144" s="35"/>
      <c r="EU144" s="35"/>
      <c r="EV144" s="35"/>
      <c r="EW144" s="35"/>
      <c r="EX144" s="35"/>
    </row>
    <row r="145" spans="1:154" s="16" customFormat="1" ht="24" customHeight="1" hidden="1">
      <c r="A145" s="4" t="s">
        <v>236</v>
      </c>
      <c r="B145" s="5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ES145" s="35"/>
      <c r="ET145" s="35"/>
      <c r="EU145" s="35"/>
      <c r="EV145" s="35"/>
      <c r="EW145" s="35"/>
      <c r="EX145" s="35"/>
    </row>
    <row r="146" spans="1:154" s="16" customFormat="1" ht="19.5" customHeight="1" hidden="1">
      <c r="A146" s="51" t="s">
        <v>304</v>
      </c>
      <c r="B146" s="5"/>
      <c r="C146" s="5"/>
      <c r="D146" s="6">
        <v>1</v>
      </c>
      <c r="E146" s="6"/>
      <c r="F146" s="6">
        <f>D146</f>
        <v>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ES146" s="35"/>
      <c r="ET146" s="35"/>
      <c r="EU146" s="35"/>
      <c r="EV146" s="35"/>
      <c r="EW146" s="35"/>
      <c r="EX146" s="35"/>
    </row>
    <row r="147" spans="1:154" s="16" customFormat="1" ht="24" customHeight="1" hidden="1">
      <c r="A147" s="4" t="s">
        <v>231</v>
      </c>
      <c r="B147" s="5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ES147" s="35"/>
      <c r="ET147" s="35"/>
      <c r="EU147" s="35"/>
      <c r="EV147" s="35"/>
      <c r="EW147" s="35"/>
      <c r="EX147" s="35"/>
    </row>
    <row r="148" spans="1:154" s="16" customFormat="1" ht="24" customHeight="1" hidden="1">
      <c r="A148" s="7" t="s">
        <v>309</v>
      </c>
      <c r="B148" s="5"/>
      <c r="C148" s="5"/>
      <c r="D148" s="6">
        <f>D144/D146</f>
        <v>1000000</v>
      </c>
      <c r="E148" s="6"/>
      <c r="F148" s="6">
        <f>D148</f>
        <v>1000000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ES148" s="35"/>
      <c r="ET148" s="35"/>
      <c r="EU148" s="35"/>
      <c r="EV148" s="35"/>
      <c r="EW148" s="35"/>
      <c r="EX148" s="35"/>
    </row>
    <row r="149" spans="1:154" s="81" customFormat="1" ht="24" customHeight="1" hidden="1">
      <c r="A149" s="91" t="s">
        <v>411</v>
      </c>
      <c r="B149" s="79"/>
      <c r="C149" s="79"/>
      <c r="D149" s="80"/>
      <c r="E149" s="87">
        <f>600000+1200000+3500000</f>
        <v>5300000</v>
      </c>
      <c r="F149" s="87">
        <f>E149</f>
        <v>5300000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ES149" s="82"/>
      <c r="ET149" s="82"/>
      <c r="EU149" s="82"/>
      <c r="EV149" s="82"/>
      <c r="EW149" s="82"/>
      <c r="EX149" s="82"/>
    </row>
    <row r="150" spans="1:154" s="16" customFormat="1" ht="24" customHeight="1" hidden="1">
      <c r="A150" s="4" t="s">
        <v>77</v>
      </c>
      <c r="B150" s="5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ES150" s="35"/>
      <c r="ET150" s="35"/>
      <c r="EU150" s="35"/>
      <c r="EV150" s="35"/>
      <c r="EW150" s="35"/>
      <c r="EX150" s="35"/>
    </row>
    <row r="151" spans="1:154" s="16" customFormat="1" ht="24" customHeight="1" hidden="1">
      <c r="A151" s="7" t="s">
        <v>310</v>
      </c>
      <c r="B151" s="5"/>
      <c r="C151" s="5"/>
      <c r="D151" s="6"/>
      <c r="E151" s="6">
        <f>E149</f>
        <v>5300000</v>
      </c>
      <c r="F151" s="6">
        <f>E151</f>
        <v>5300000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ES151" s="35"/>
      <c r="ET151" s="35"/>
      <c r="EU151" s="35"/>
      <c r="EV151" s="35"/>
      <c r="EW151" s="35"/>
      <c r="EX151" s="35"/>
    </row>
    <row r="152" spans="1:154" s="16" customFormat="1" ht="24" customHeight="1" hidden="1">
      <c r="A152" s="4" t="s">
        <v>236</v>
      </c>
      <c r="B152" s="5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ES152" s="35"/>
      <c r="ET152" s="35"/>
      <c r="EU152" s="35"/>
      <c r="EV152" s="35"/>
      <c r="EW152" s="35"/>
      <c r="EX152" s="35"/>
    </row>
    <row r="153" spans="1:154" s="16" customFormat="1" ht="29.25" customHeight="1" hidden="1">
      <c r="A153" s="51" t="s">
        <v>311</v>
      </c>
      <c r="B153" s="5"/>
      <c r="C153" s="5"/>
      <c r="D153" s="6"/>
      <c r="E153" s="6">
        <v>3</v>
      </c>
      <c r="F153" s="6">
        <f>E153</f>
        <v>3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ES153" s="35"/>
      <c r="ET153" s="35"/>
      <c r="EU153" s="35"/>
      <c r="EV153" s="35"/>
      <c r="EW153" s="35"/>
      <c r="EX153" s="35"/>
    </row>
    <row r="154" spans="1:154" s="16" customFormat="1" ht="30" customHeight="1" hidden="1">
      <c r="A154" s="4" t="s">
        <v>231</v>
      </c>
      <c r="B154" s="5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ES154" s="35"/>
      <c r="ET154" s="35"/>
      <c r="EU154" s="35"/>
      <c r="EV154" s="35"/>
      <c r="EW154" s="35"/>
      <c r="EX154" s="35"/>
    </row>
    <row r="155" spans="1:154" s="16" customFormat="1" ht="26.25" customHeight="1" hidden="1">
      <c r="A155" s="7" t="s">
        <v>318</v>
      </c>
      <c r="B155" s="5"/>
      <c r="C155" s="5"/>
      <c r="D155" s="6"/>
      <c r="E155" s="6">
        <f>E151/E153</f>
        <v>1766666.6666666667</v>
      </c>
      <c r="F155" s="6">
        <f>F151/F153</f>
        <v>1766666.6666666667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ES155" s="35"/>
      <c r="ET155" s="35"/>
      <c r="EU155" s="35"/>
      <c r="EV155" s="35"/>
      <c r="EW155" s="35"/>
      <c r="EX155" s="35"/>
    </row>
    <row r="156" spans="1:154" s="202" customFormat="1" ht="36" customHeight="1" hidden="1">
      <c r="A156" s="200" t="s">
        <v>412</v>
      </c>
      <c r="B156" s="201"/>
      <c r="C156" s="201"/>
      <c r="D156" s="199">
        <f>(D162*D175)+(D165*D171)+(D167*D173)+(D168*D174)-0.06</f>
        <v>71178700.00478229</v>
      </c>
      <c r="E156" s="199">
        <f>E166*E172-0.25</f>
        <v>17119999.99692</v>
      </c>
      <c r="F156" s="199">
        <f>D156+E156</f>
        <v>88298700.0017023</v>
      </c>
      <c r="G156" s="199">
        <f>(G175*G169)+0.15+(G165*G171)+(G167*G173)+(G168*G174)-0.03</f>
        <v>69476000.00386953</v>
      </c>
      <c r="H156" s="199">
        <f>H166*H172</f>
        <v>18267000</v>
      </c>
      <c r="I156" s="199"/>
      <c r="J156" s="199">
        <f>G156+H156</f>
        <v>87743000.00386953</v>
      </c>
      <c r="K156" s="199">
        <f>(K165*K171)+(K166*K172)+(K168*K174)+(K167*K173)+(K169*K175)+100</f>
        <v>100</v>
      </c>
      <c r="L156" s="199">
        <f>(L165*L171)+(L166*L172)+(L168*L174)+(L167*L173)+(L169*L175)+100</f>
        <v>100</v>
      </c>
      <c r="M156" s="199">
        <f>(M165*M171)+(M166*M172)+(M168*M174)+(M167*M173)+(M169*M175)+100</f>
        <v>100</v>
      </c>
      <c r="N156" s="199">
        <f>(N175*N169)+(N165*N171)+(N167*N173)+(N168*N174)-0.01</f>
        <v>73644300.00451978</v>
      </c>
      <c r="O156" s="199">
        <f>O172*O166-0.02</f>
        <v>19362999.996</v>
      </c>
      <c r="P156" s="199">
        <f>N156+O156</f>
        <v>93007300.00051978</v>
      </c>
      <c r="ES156" s="203"/>
      <c r="ET156" s="203"/>
      <c r="EU156" s="203"/>
      <c r="EV156" s="203"/>
      <c r="EW156" s="203"/>
      <c r="EX156" s="203"/>
    </row>
    <row r="157" spans="1:154" s="16" customFormat="1" ht="21" customHeight="1" hidden="1">
      <c r="A157" s="7" t="s">
        <v>34</v>
      </c>
      <c r="B157" s="5"/>
      <c r="C157" s="5"/>
      <c r="D157" s="80">
        <v>664.71</v>
      </c>
      <c r="E157" s="80"/>
      <c r="F157" s="80">
        <f>D157</f>
        <v>664.71</v>
      </c>
      <c r="G157" s="80">
        <v>664.71</v>
      </c>
      <c r="H157" s="80"/>
      <c r="I157" s="80"/>
      <c r="J157" s="80">
        <f>G157</f>
        <v>664.71</v>
      </c>
      <c r="K157" s="80"/>
      <c r="L157" s="80"/>
      <c r="M157" s="80"/>
      <c r="N157" s="80">
        <v>664.71</v>
      </c>
      <c r="O157" s="80"/>
      <c r="P157" s="80">
        <f>N157</f>
        <v>664.71</v>
      </c>
      <c r="ES157" s="35"/>
      <c r="ET157" s="35"/>
      <c r="EU157" s="35"/>
      <c r="EV157" s="35"/>
      <c r="EW157" s="35"/>
      <c r="EX157" s="35"/>
    </row>
    <row r="158" spans="1:154" s="16" customFormat="1" ht="27" customHeight="1" hidden="1">
      <c r="A158" s="7" t="s">
        <v>35</v>
      </c>
      <c r="B158" s="5"/>
      <c r="C158" s="5"/>
      <c r="D158" s="80"/>
      <c r="E158" s="80">
        <v>462.13</v>
      </c>
      <c r="F158" s="80">
        <f>E158</f>
        <v>462.13</v>
      </c>
      <c r="G158" s="80"/>
      <c r="H158" s="80">
        <v>462.13</v>
      </c>
      <c r="I158" s="80"/>
      <c r="J158" s="80">
        <f>H158</f>
        <v>462.13</v>
      </c>
      <c r="K158" s="80"/>
      <c r="L158" s="80"/>
      <c r="M158" s="80"/>
      <c r="N158" s="80"/>
      <c r="O158" s="80">
        <v>462.13</v>
      </c>
      <c r="P158" s="80">
        <f>O158</f>
        <v>462.13</v>
      </c>
      <c r="ES158" s="35"/>
      <c r="ET158" s="35"/>
      <c r="EU158" s="35"/>
      <c r="EV158" s="35"/>
      <c r="EW158" s="35"/>
      <c r="EX158" s="35"/>
    </row>
    <row r="159" spans="1:154" s="16" customFormat="1" ht="30.75" customHeight="1" hidden="1">
      <c r="A159" s="7" t="s">
        <v>36</v>
      </c>
      <c r="B159" s="5"/>
      <c r="C159" s="5"/>
      <c r="D159" s="80">
        <v>105.83</v>
      </c>
      <c r="E159" s="80"/>
      <c r="F159" s="80">
        <f>D159</f>
        <v>105.83</v>
      </c>
      <c r="G159" s="80">
        <v>105.83</v>
      </c>
      <c r="H159" s="80"/>
      <c r="I159" s="80"/>
      <c r="J159" s="80">
        <f>G159</f>
        <v>105.83</v>
      </c>
      <c r="K159" s="80"/>
      <c r="L159" s="80"/>
      <c r="M159" s="80"/>
      <c r="N159" s="80">
        <v>105.83</v>
      </c>
      <c r="O159" s="80"/>
      <c r="P159" s="80">
        <f>N159</f>
        <v>105.83</v>
      </c>
      <c r="ES159" s="35"/>
      <c r="ET159" s="35"/>
      <c r="EU159" s="35"/>
      <c r="EV159" s="35"/>
      <c r="EW159" s="35"/>
      <c r="EX159" s="35"/>
    </row>
    <row r="160" spans="1:154" s="16" customFormat="1" ht="25.5" customHeight="1" hidden="1">
      <c r="A160" s="7" t="s">
        <v>37</v>
      </c>
      <c r="B160" s="5"/>
      <c r="C160" s="5"/>
      <c r="D160" s="80">
        <v>18995</v>
      </c>
      <c r="E160" s="80"/>
      <c r="F160" s="80">
        <f>D160</f>
        <v>18995</v>
      </c>
      <c r="G160" s="80">
        <v>18995</v>
      </c>
      <c r="H160" s="80"/>
      <c r="I160" s="80"/>
      <c r="J160" s="80">
        <f>G160</f>
        <v>18995</v>
      </c>
      <c r="K160" s="80"/>
      <c r="L160" s="80"/>
      <c r="M160" s="80"/>
      <c r="N160" s="80">
        <v>18995</v>
      </c>
      <c r="O160" s="80"/>
      <c r="P160" s="80">
        <f>N160</f>
        <v>18995</v>
      </c>
      <c r="ES160" s="35"/>
      <c r="ET160" s="35"/>
      <c r="EU160" s="35"/>
      <c r="EV160" s="35"/>
      <c r="EW160" s="35"/>
      <c r="EX160" s="35"/>
    </row>
    <row r="161" spans="1:154" s="16" customFormat="1" ht="11.25" hidden="1">
      <c r="A161" s="7" t="s">
        <v>38</v>
      </c>
      <c r="B161" s="5"/>
      <c r="C161" s="5"/>
      <c r="D161" s="80">
        <v>8000</v>
      </c>
      <c r="E161" s="80"/>
      <c r="F161" s="80">
        <f>D161</f>
        <v>8000</v>
      </c>
      <c r="G161" s="80">
        <f>F161</f>
        <v>8000</v>
      </c>
      <c r="H161" s="80"/>
      <c r="I161" s="80"/>
      <c r="J161" s="80">
        <f>G161</f>
        <v>8000</v>
      </c>
      <c r="K161" s="80"/>
      <c r="L161" s="80"/>
      <c r="M161" s="80"/>
      <c r="N161" s="80">
        <f>G161</f>
        <v>8000</v>
      </c>
      <c r="O161" s="80"/>
      <c r="P161" s="80">
        <f>N161</f>
        <v>8000</v>
      </c>
      <c r="ES161" s="35"/>
      <c r="ET161" s="35"/>
      <c r="EU161" s="35"/>
      <c r="EV161" s="35"/>
      <c r="EW161" s="35"/>
      <c r="EX161" s="35"/>
    </row>
    <row r="162" spans="1:154" s="16" customFormat="1" ht="29.25" customHeight="1" hidden="1">
      <c r="A162" s="7" t="s">
        <v>39</v>
      </c>
      <c r="B162" s="5"/>
      <c r="C162" s="5"/>
      <c r="D162" s="80">
        <f>8922454.63+1851851.8518-10987.6543209</f>
        <v>10763318.827479102</v>
      </c>
      <c r="E162" s="80"/>
      <c r="F162" s="80">
        <f>D162</f>
        <v>10763318.827479102</v>
      </c>
      <c r="G162" s="80">
        <v>8922454.63</v>
      </c>
      <c r="H162" s="80"/>
      <c r="I162" s="80"/>
      <c r="J162" s="80">
        <f>G162</f>
        <v>8922454.63</v>
      </c>
      <c r="K162" s="80"/>
      <c r="L162" s="80"/>
      <c r="M162" s="80"/>
      <c r="N162" s="80">
        <v>8922454.63</v>
      </c>
      <c r="O162" s="80"/>
      <c r="P162" s="80">
        <f>N162</f>
        <v>8922454.63</v>
      </c>
      <c r="ES162" s="35"/>
      <c r="ET162" s="35"/>
      <c r="EU162" s="35"/>
      <c r="EV162" s="35"/>
      <c r="EW162" s="35"/>
      <c r="EX162" s="35"/>
    </row>
    <row r="163" spans="1:154" s="16" customFormat="1" ht="11.25" hidden="1">
      <c r="A163" s="4" t="s">
        <v>3</v>
      </c>
      <c r="B163" s="26"/>
      <c r="C163" s="26"/>
      <c r="D163" s="90"/>
      <c r="E163" s="90"/>
      <c r="F163" s="80"/>
      <c r="G163" s="90"/>
      <c r="H163" s="90"/>
      <c r="I163" s="90"/>
      <c r="J163" s="80"/>
      <c r="K163" s="80"/>
      <c r="L163" s="80"/>
      <c r="M163" s="80"/>
      <c r="N163" s="90"/>
      <c r="O163" s="90"/>
      <c r="P163" s="80"/>
      <c r="ES163" s="35"/>
      <c r="ET163" s="35"/>
      <c r="EU163" s="35"/>
      <c r="EV163" s="35"/>
      <c r="EW163" s="35"/>
      <c r="EX163" s="35"/>
    </row>
    <row r="164" spans="1:154" s="16" customFormat="1" ht="24" customHeight="1" hidden="1">
      <c r="A164" s="7" t="s">
        <v>265</v>
      </c>
      <c r="B164" s="5"/>
      <c r="C164" s="5"/>
      <c r="D164" s="80"/>
      <c r="E164" s="80"/>
      <c r="F164" s="80"/>
      <c r="G164" s="80"/>
      <c r="H164" s="80"/>
      <c r="I164" s="80"/>
      <c r="J164" s="80">
        <f>G164</f>
        <v>0</v>
      </c>
      <c r="K164" s="80"/>
      <c r="L164" s="80"/>
      <c r="M164" s="80"/>
      <c r="N164" s="80"/>
      <c r="O164" s="80"/>
      <c r="P164" s="80">
        <f>N164</f>
        <v>0</v>
      </c>
      <c r="ES164" s="35"/>
      <c r="ET164" s="35"/>
      <c r="EU164" s="35"/>
      <c r="EV164" s="35"/>
      <c r="EW164" s="35"/>
      <c r="EX164" s="35"/>
    </row>
    <row r="165" spans="1:154" s="16" customFormat="1" ht="29.25" customHeight="1" hidden="1">
      <c r="A165" s="7" t="s">
        <v>40</v>
      </c>
      <c r="B165" s="5"/>
      <c r="C165" s="5"/>
      <c r="D165" s="80">
        <v>46</v>
      </c>
      <c r="E165" s="80"/>
      <c r="F165" s="80">
        <f>D165</f>
        <v>46</v>
      </c>
      <c r="G165" s="80">
        <v>46</v>
      </c>
      <c r="H165" s="80"/>
      <c r="I165" s="80"/>
      <c r="J165" s="80">
        <f>G165</f>
        <v>46</v>
      </c>
      <c r="K165" s="80"/>
      <c r="L165" s="80"/>
      <c r="M165" s="80"/>
      <c r="N165" s="80">
        <v>46</v>
      </c>
      <c r="O165" s="80"/>
      <c r="P165" s="80">
        <f>N165</f>
        <v>46</v>
      </c>
      <c r="ES165" s="35"/>
      <c r="ET165" s="35"/>
      <c r="EU165" s="35"/>
      <c r="EV165" s="35"/>
      <c r="EW165" s="35"/>
      <c r="EX165" s="35"/>
    </row>
    <row r="166" spans="1:154" s="16" customFormat="1" ht="30" customHeight="1" hidden="1">
      <c r="A166" s="7" t="s">
        <v>41</v>
      </c>
      <c r="B166" s="5"/>
      <c r="C166" s="5"/>
      <c r="D166" s="80"/>
      <c r="E166" s="80">
        <v>30.407446</v>
      </c>
      <c r="F166" s="80">
        <f>E166</f>
        <v>30.407446</v>
      </c>
      <c r="G166" s="80"/>
      <c r="H166" s="182">
        <v>30</v>
      </c>
      <c r="I166" s="80"/>
      <c r="J166" s="80">
        <f>H166</f>
        <v>30</v>
      </c>
      <c r="K166" s="80"/>
      <c r="L166" s="80"/>
      <c r="M166" s="80"/>
      <c r="N166" s="80"/>
      <c r="O166" s="80">
        <v>30.4</v>
      </c>
      <c r="P166" s="80">
        <f>O166</f>
        <v>30.4</v>
      </c>
      <c r="ES166" s="35"/>
      <c r="ET166" s="35"/>
      <c r="EU166" s="35"/>
      <c r="EV166" s="35"/>
      <c r="EW166" s="35"/>
      <c r="EX166" s="35"/>
    </row>
    <row r="167" spans="1:154" s="16" customFormat="1" ht="26.25" customHeight="1" hidden="1">
      <c r="A167" s="7" t="s">
        <v>54</v>
      </c>
      <c r="B167" s="5"/>
      <c r="C167" s="5"/>
      <c r="D167" s="80">
        <f>D160</f>
        <v>18995</v>
      </c>
      <c r="E167" s="80"/>
      <c r="F167" s="80">
        <f>D167</f>
        <v>18995</v>
      </c>
      <c r="G167" s="80">
        <f>G160</f>
        <v>18995</v>
      </c>
      <c r="H167" s="80"/>
      <c r="I167" s="80"/>
      <c r="J167" s="80">
        <f>G167</f>
        <v>18995</v>
      </c>
      <c r="K167" s="80"/>
      <c r="L167" s="80"/>
      <c r="M167" s="80"/>
      <c r="N167" s="80">
        <f>N160</f>
        <v>18995</v>
      </c>
      <c r="O167" s="80"/>
      <c r="P167" s="80">
        <f>N167</f>
        <v>18995</v>
      </c>
      <c r="ES167" s="35"/>
      <c r="ET167" s="35"/>
      <c r="EU167" s="35"/>
      <c r="EV167" s="35"/>
      <c r="EW167" s="35"/>
      <c r="EX167" s="35"/>
    </row>
    <row r="168" spans="1:154" s="16" customFormat="1" ht="24.75" customHeight="1" hidden="1">
      <c r="A168" s="7" t="s">
        <v>42</v>
      </c>
      <c r="B168" s="5"/>
      <c r="C168" s="5"/>
      <c r="D168" s="80">
        <v>2482</v>
      </c>
      <c r="E168" s="80"/>
      <c r="F168" s="80">
        <f>D168</f>
        <v>2482</v>
      </c>
      <c r="G168" s="80">
        <v>2482</v>
      </c>
      <c r="H168" s="80"/>
      <c r="I168" s="80"/>
      <c r="J168" s="80">
        <f>G168</f>
        <v>2482</v>
      </c>
      <c r="K168" s="80"/>
      <c r="L168" s="80"/>
      <c r="M168" s="80"/>
      <c r="N168" s="80">
        <v>2482</v>
      </c>
      <c r="O168" s="80"/>
      <c r="P168" s="80">
        <f>N168</f>
        <v>2482</v>
      </c>
      <c r="ES168" s="35"/>
      <c r="ET168" s="35"/>
      <c r="EU168" s="35"/>
      <c r="EV168" s="35"/>
      <c r="EW168" s="35"/>
      <c r="EX168" s="35"/>
    </row>
    <row r="169" spans="1:154" s="16" customFormat="1" ht="24.75" customHeight="1" hidden="1">
      <c r="A169" s="7" t="s">
        <v>43</v>
      </c>
      <c r="B169" s="5"/>
      <c r="C169" s="5"/>
      <c r="D169" s="80">
        <f>8922454.63+1851851.8518+10987.6543209</f>
        <v>10785294.1361209</v>
      </c>
      <c r="E169" s="80"/>
      <c r="F169" s="80">
        <f>D169</f>
        <v>10785294.1361209</v>
      </c>
      <c r="G169" s="80">
        <v>8922454.63</v>
      </c>
      <c r="H169" s="80"/>
      <c r="I169" s="80"/>
      <c r="J169" s="80">
        <f>G169</f>
        <v>8922454.63</v>
      </c>
      <c r="K169" s="80"/>
      <c r="L169" s="80"/>
      <c r="M169" s="80"/>
      <c r="N169" s="80">
        <v>8922454.63</v>
      </c>
      <c r="O169" s="80"/>
      <c r="P169" s="80">
        <f>N169</f>
        <v>8922454.63</v>
      </c>
      <c r="ES169" s="35"/>
      <c r="ET169" s="35"/>
      <c r="EU169" s="35"/>
      <c r="EV169" s="35"/>
      <c r="EW169" s="35"/>
      <c r="EX169" s="35"/>
    </row>
    <row r="170" spans="1:154" s="16" customFormat="1" ht="11.25" hidden="1">
      <c r="A170" s="4" t="s">
        <v>5</v>
      </c>
      <c r="B170" s="26"/>
      <c r="C170" s="26"/>
      <c r="D170" s="90"/>
      <c r="E170" s="90"/>
      <c r="F170" s="80"/>
      <c r="G170" s="90"/>
      <c r="H170" s="90"/>
      <c r="I170" s="90"/>
      <c r="J170" s="80"/>
      <c r="K170" s="80"/>
      <c r="L170" s="80"/>
      <c r="M170" s="80"/>
      <c r="N170" s="90"/>
      <c r="O170" s="90"/>
      <c r="P170" s="80"/>
      <c r="ES170" s="35"/>
      <c r="ET170" s="35"/>
      <c r="EU170" s="35"/>
      <c r="EV170" s="35"/>
      <c r="EW170" s="35"/>
      <c r="EX170" s="35"/>
    </row>
    <row r="171" spans="1:154" s="16" customFormat="1" ht="22.5" hidden="1">
      <c r="A171" s="7" t="s">
        <v>44</v>
      </c>
      <c r="B171" s="5"/>
      <c r="C171" s="5"/>
      <c r="D171" s="80">
        <v>312781.96</v>
      </c>
      <c r="E171" s="80"/>
      <c r="F171" s="80">
        <f>D171</f>
        <v>312781.96</v>
      </c>
      <c r="G171" s="80">
        <v>333737.737</v>
      </c>
      <c r="H171" s="80"/>
      <c r="I171" s="80"/>
      <c r="J171" s="80">
        <f>G171</f>
        <v>333737.737</v>
      </c>
      <c r="K171" s="80"/>
      <c r="L171" s="80"/>
      <c r="M171" s="80"/>
      <c r="N171" s="80">
        <v>353762.65</v>
      </c>
      <c r="O171" s="80"/>
      <c r="P171" s="80">
        <f>N171</f>
        <v>353762.65</v>
      </c>
      <c r="ES171" s="35"/>
      <c r="ET171" s="35"/>
      <c r="EU171" s="35"/>
      <c r="EV171" s="35"/>
      <c r="EW171" s="35"/>
      <c r="EX171" s="35"/>
    </row>
    <row r="172" spans="1:154" s="16" customFormat="1" ht="22.5" hidden="1">
      <c r="A172" s="7" t="s">
        <v>45</v>
      </c>
      <c r="B172" s="5"/>
      <c r="C172" s="5"/>
      <c r="D172" s="80"/>
      <c r="E172" s="80">
        <v>563020</v>
      </c>
      <c r="F172" s="80">
        <f>E172</f>
        <v>563020</v>
      </c>
      <c r="G172" s="80"/>
      <c r="H172" s="80">
        <v>608900</v>
      </c>
      <c r="I172" s="80"/>
      <c r="J172" s="80">
        <f>H172</f>
        <v>608900</v>
      </c>
      <c r="K172" s="80"/>
      <c r="L172" s="80"/>
      <c r="M172" s="80"/>
      <c r="N172" s="80"/>
      <c r="O172" s="80">
        <v>636940.79</v>
      </c>
      <c r="P172" s="80">
        <f>O172</f>
        <v>636940.79</v>
      </c>
      <c r="ES172" s="35"/>
      <c r="ET172" s="35"/>
      <c r="EU172" s="35"/>
      <c r="EV172" s="35"/>
      <c r="EW172" s="35"/>
      <c r="EX172" s="35"/>
    </row>
    <row r="173" spans="1:154" s="16" customFormat="1" ht="23.25" customHeight="1" hidden="1">
      <c r="A173" s="7" t="s">
        <v>46</v>
      </c>
      <c r="B173" s="5"/>
      <c r="C173" s="5"/>
      <c r="D173" s="80">
        <v>475.64125</v>
      </c>
      <c r="E173" s="80"/>
      <c r="F173" s="80">
        <v>420</v>
      </c>
      <c r="G173" s="80">
        <v>507.51</v>
      </c>
      <c r="H173" s="80"/>
      <c r="I173" s="80"/>
      <c r="J173" s="80">
        <f>G173</f>
        <v>507.51</v>
      </c>
      <c r="K173" s="80"/>
      <c r="L173" s="80"/>
      <c r="M173" s="80"/>
      <c r="N173" s="80">
        <v>537.95935</v>
      </c>
      <c r="O173" s="80"/>
      <c r="P173" s="80">
        <f>N173</f>
        <v>537.95935</v>
      </c>
      <c r="ES173" s="35"/>
      <c r="ET173" s="35"/>
      <c r="EU173" s="35"/>
      <c r="EV173" s="35"/>
      <c r="EW173" s="35"/>
      <c r="EX173" s="35"/>
    </row>
    <row r="174" spans="1:154" s="16" customFormat="1" ht="17.25" customHeight="1" hidden="1">
      <c r="A174" s="7" t="s">
        <v>47</v>
      </c>
      <c r="B174" s="5"/>
      <c r="C174" s="5"/>
      <c r="D174" s="80">
        <v>5190.48</v>
      </c>
      <c r="E174" s="80"/>
      <c r="F174" s="80">
        <f>D174</f>
        <v>5190.48</v>
      </c>
      <c r="G174" s="80">
        <v>5538.24</v>
      </c>
      <c r="H174" s="80"/>
      <c r="I174" s="80"/>
      <c r="J174" s="80">
        <f>G174</f>
        <v>5538.24</v>
      </c>
      <c r="K174" s="80"/>
      <c r="L174" s="80"/>
      <c r="M174" s="80"/>
      <c r="N174" s="80">
        <v>5870.54</v>
      </c>
      <c r="O174" s="80"/>
      <c r="P174" s="80">
        <f>N174</f>
        <v>5870.54</v>
      </c>
      <c r="ES174" s="35"/>
      <c r="ET174" s="35"/>
      <c r="EU174" s="35"/>
      <c r="EV174" s="35"/>
      <c r="EW174" s="35"/>
      <c r="EX174" s="35"/>
    </row>
    <row r="175" spans="1:154" s="16" customFormat="1" ht="33.75" hidden="1">
      <c r="A175" s="7" t="s">
        <v>122</v>
      </c>
      <c r="B175" s="5"/>
      <c r="C175" s="5"/>
      <c r="D175" s="80">
        <v>3.24</v>
      </c>
      <c r="E175" s="80"/>
      <c r="F175" s="80">
        <f>D175</f>
        <v>3.24</v>
      </c>
      <c r="G175" s="80">
        <v>3.4450161</v>
      </c>
      <c r="H175" s="80"/>
      <c r="I175" s="80"/>
      <c r="J175" s="80">
        <f>G175</f>
        <v>3.4450161</v>
      </c>
      <c r="K175" s="80"/>
      <c r="L175" s="80"/>
      <c r="M175" s="80"/>
      <c r="N175" s="80">
        <v>3.6516857</v>
      </c>
      <c r="O175" s="80"/>
      <c r="P175" s="80">
        <f>N175</f>
        <v>3.6516857</v>
      </c>
      <c r="ES175" s="35"/>
      <c r="ET175" s="35"/>
      <c r="EU175" s="35"/>
      <c r="EV175" s="35"/>
      <c r="EW175" s="35"/>
      <c r="EX175" s="35"/>
    </row>
    <row r="176" spans="1:154" s="16" customFormat="1" ht="11.25" hidden="1">
      <c r="A176" s="4" t="s">
        <v>4</v>
      </c>
      <c r="B176" s="26"/>
      <c r="C176" s="26"/>
      <c r="D176" s="19"/>
      <c r="E176" s="19"/>
      <c r="F176" s="6">
        <f>D176</f>
        <v>0</v>
      </c>
      <c r="G176" s="19"/>
      <c r="H176" s="19"/>
      <c r="I176" s="19"/>
      <c r="J176" s="6">
        <f>G176</f>
        <v>0</v>
      </c>
      <c r="K176" s="6"/>
      <c r="L176" s="6"/>
      <c r="M176" s="6"/>
      <c r="N176" s="19"/>
      <c r="O176" s="19"/>
      <c r="P176" s="6">
        <f>N176</f>
        <v>0</v>
      </c>
      <c r="ES176" s="35"/>
      <c r="ET176" s="35"/>
      <c r="EU176" s="35"/>
      <c r="EV176" s="35"/>
      <c r="EW176" s="35"/>
      <c r="EX176" s="35"/>
    </row>
    <row r="177" spans="1:154" s="16" customFormat="1" ht="33.75" hidden="1">
      <c r="A177" s="7" t="s">
        <v>49</v>
      </c>
      <c r="B177" s="5"/>
      <c r="C177" s="5"/>
      <c r="D177" s="6"/>
      <c r="E177" s="6">
        <f>E166/E158*100</f>
        <v>6.579846796356003</v>
      </c>
      <c r="F177" s="6">
        <f>E177</f>
        <v>6.579846796356003</v>
      </c>
      <c r="G177" s="6"/>
      <c r="H177" s="6">
        <f>H166/H158*100</f>
        <v>6.491679830350767</v>
      </c>
      <c r="I177" s="6"/>
      <c r="J177" s="6">
        <f>H177</f>
        <v>6.491679830350767</v>
      </c>
      <c r="K177" s="6"/>
      <c r="L177" s="6"/>
      <c r="M177" s="6"/>
      <c r="N177" s="6"/>
      <c r="O177" s="6">
        <f>O166/O158*100</f>
        <v>6.578235561422111</v>
      </c>
      <c r="P177" s="6">
        <f>O177</f>
        <v>6.578235561422111</v>
      </c>
      <c r="ES177" s="35"/>
      <c r="ET177" s="35"/>
      <c r="EU177" s="35"/>
      <c r="EV177" s="35"/>
      <c r="EW177" s="35"/>
      <c r="EX177" s="35"/>
    </row>
    <row r="178" spans="1:154" s="16" customFormat="1" ht="36" customHeight="1" hidden="1">
      <c r="A178" s="7" t="s">
        <v>48</v>
      </c>
      <c r="B178" s="5"/>
      <c r="C178" s="5"/>
      <c r="D178" s="6">
        <f>D165/D159*100</f>
        <v>43.46593593499008</v>
      </c>
      <c r="E178" s="6"/>
      <c r="F178" s="6">
        <f>D178</f>
        <v>43.46593593499008</v>
      </c>
      <c r="G178" s="6">
        <f>G165/G159*100</f>
        <v>43.46593593499008</v>
      </c>
      <c r="H178" s="6"/>
      <c r="I178" s="6"/>
      <c r="J178" s="6">
        <f>G178</f>
        <v>43.46593593499008</v>
      </c>
      <c r="K178" s="6"/>
      <c r="L178" s="6"/>
      <c r="M178" s="6"/>
      <c r="N178" s="6">
        <f>N165/N159*100</f>
        <v>43.46593593499008</v>
      </c>
      <c r="O178" s="6"/>
      <c r="P178" s="6">
        <f>N178</f>
        <v>43.46593593499008</v>
      </c>
      <c r="ES178" s="35"/>
      <c r="ET178" s="35"/>
      <c r="EU178" s="35"/>
      <c r="EV178" s="35"/>
      <c r="EW178" s="35"/>
      <c r="EX178" s="35"/>
    </row>
    <row r="179" spans="1:154" s="16" customFormat="1" ht="24" customHeight="1" hidden="1">
      <c r="A179" s="7" t="s">
        <v>50</v>
      </c>
      <c r="B179" s="5"/>
      <c r="C179" s="5"/>
      <c r="D179" s="6">
        <f>D168/D161*100</f>
        <v>31.025000000000002</v>
      </c>
      <c r="E179" s="6"/>
      <c r="F179" s="6">
        <f>D179</f>
        <v>31.025000000000002</v>
      </c>
      <c r="G179" s="6">
        <f>G168/G161*100</f>
        <v>31.025000000000002</v>
      </c>
      <c r="H179" s="6"/>
      <c r="I179" s="6"/>
      <c r="J179" s="6">
        <f>G179</f>
        <v>31.025000000000002</v>
      </c>
      <c r="K179" s="6"/>
      <c r="L179" s="6"/>
      <c r="M179" s="6"/>
      <c r="N179" s="6">
        <f>N168/N161*100</f>
        <v>31.025000000000002</v>
      </c>
      <c r="O179" s="6"/>
      <c r="P179" s="6">
        <f>N179</f>
        <v>31.025000000000002</v>
      </c>
      <c r="ES179" s="35"/>
      <c r="ET179" s="35"/>
      <c r="EU179" s="35"/>
      <c r="EV179" s="35"/>
      <c r="EW179" s="35"/>
      <c r="EX179" s="35"/>
    </row>
    <row r="180" spans="1:154" s="16" customFormat="1" ht="58.5" customHeight="1" hidden="1">
      <c r="A180" s="194" t="s">
        <v>413</v>
      </c>
      <c r="B180" s="5"/>
      <c r="C180" s="5"/>
      <c r="D180" s="195">
        <f>D181+D222+D229+D236+D243</f>
        <v>27939700.004410002</v>
      </c>
      <c r="E180" s="195">
        <f>E181+E222+E229+E236+E243</f>
        <v>32410000</v>
      </c>
      <c r="F180" s="195">
        <f>D180+E180</f>
        <v>60349700.00441</v>
      </c>
      <c r="G180" s="195">
        <f aca="true" t="shared" si="10" ref="G180:O180">G181+G222+G229+G236+G243</f>
        <v>30617000.003140002</v>
      </c>
      <c r="H180" s="195">
        <f t="shared" si="10"/>
        <v>10000000</v>
      </c>
      <c r="I180" s="195">
        <f t="shared" si="10"/>
        <v>0</v>
      </c>
      <c r="J180" s="195">
        <f>G180+H180</f>
        <v>40617000.00314</v>
      </c>
      <c r="K180" s="195">
        <f t="shared" si="10"/>
        <v>0</v>
      </c>
      <c r="L180" s="195">
        <f t="shared" si="10"/>
        <v>0</v>
      </c>
      <c r="M180" s="195">
        <f t="shared" si="10"/>
        <v>0</v>
      </c>
      <c r="N180" s="195">
        <f t="shared" si="10"/>
        <v>33454599.99732</v>
      </c>
      <c r="O180" s="195">
        <f t="shared" si="10"/>
        <v>10000000</v>
      </c>
      <c r="P180" s="195">
        <f>N180+O180</f>
        <v>43454599.99732</v>
      </c>
      <c r="ES180" s="35"/>
      <c r="ET180" s="35"/>
      <c r="EU180" s="35"/>
      <c r="EV180" s="35"/>
      <c r="EW180" s="35"/>
      <c r="EX180" s="35"/>
    </row>
    <row r="181" spans="1:154" s="122" customFormat="1" ht="31.5" customHeight="1" hidden="1">
      <c r="A181" s="91" t="s">
        <v>414</v>
      </c>
      <c r="B181" s="83"/>
      <c r="C181" s="83"/>
      <c r="D181" s="87">
        <f>D192*D206+D193*D207+D194*D208+D195*D209+D196*D210+D197*D211+D198*D212+D199*D213+D200*D214+D201*D215+D202*D216+D203*D217+D204*D218-0.04</f>
        <v>26529700.004410002</v>
      </c>
      <c r="E181" s="87">
        <f aca="true" t="shared" si="11" ref="E181:O181">E192*E206+E193*E207+E194*E208+E195*E209+E196*E210+E197*E211+E198*E212+E199*E213+E200*E214+E201*E215+E202*E216+E203*E217+E204*E218</f>
        <v>0</v>
      </c>
      <c r="F181" s="87">
        <f>D181+E181</f>
        <v>26529700.004410002</v>
      </c>
      <c r="G181" s="87">
        <f t="shared" si="11"/>
        <v>29035400.003140002</v>
      </c>
      <c r="H181" s="87">
        <f t="shared" si="11"/>
        <v>0</v>
      </c>
      <c r="I181" s="87">
        <f t="shared" si="11"/>
        <v>0</v>
      </c>
      <c r="J181" s="87">
        <f>G181+H181</f>
        <v>29035400.003140002</v>
      </c>
      <c r="K181" s="87">
        <f t="shared" si="11"/>
        <v>0</v>
      </c>
      <c r="L181" s="87">
        <f t="shared" si="11"/>
        <v>0</v>
      </c>
      <c r="M181" s="87">
        <f t="shared" si="11"/>
        <v>0</v>
      </c>
      <c r="N181" s="87">
        <f t="shared" si="11"/>
        <v>31733699.99732</v>
      </c>
      <c r="O181" s="87">
        <f t="shared" si="11"/>
        <v>0</v>
      </c>
      <c r="P181" s="87">
        <f>N181+O181</f>
        <v>31733699.99732</v>
      </c>
      <c r="ES181" s="123"/>
      <c r="ET181" s="123"/>
      <c r="EU181" s="123"/>
      <c r="EV181" s="123"/>
      <c r="EW181" s="123"/>
      <c r="EX181" s="123"/>
    </row>
    <row r="182" spans="1:154" s="16" customFormat="1" ht="11.25" hidden="1">
      <c r="A182" s="4" t="s">
        <v>2</v>
      </c>
      <c r="B182" s="26"/>
      <c r="C182" s="26"/>
      <c r="D182" s="19"/>
      <c r="E182" s="19"/>
      <c r="F182" s="19"/>
      <c r="G182" s="19"/>
      <c r="H182" s="19"/>
      <c r="I182" s="19"/>
      <c r="J182" s="19"/>
      <c r="K182" s="6"/>
      <c r="L182" s="6"/>
      <c r="M182" s="6"/>
      <c r="N182" s="19"/>
      <c r="O182" s="19"/>
      <c r="P182" s="19"/>
      <c r="ES182" s="35"/>
      <c r="ET182" s="35"/>
      <c r="EU182" s="35"/>
      <c r="EV182" s="35"/>
      <c r="EW182" s="35"/>
      <c r="EX182" s="35"/>
    </row>
    <row r="183" spans="1:154" s="119" customFormat="1" ht="34.5" customHeight="1" hidden="1">
      <c r="A183" s="7" t="s">
        <v>349</v>
      </c>
      <c r="B183" s="5"/>
      <c r="C183" s="5"/>
      <c r="D183" s="6">
        <v>175</v>
      </c>
      <c r="E183" s="6"/>
      <c r="F183" s="6">
        <f aca="true" t="shared" si="12" ref="F183:F189">D183</f>
        <v>175</v>
      </c>
      <c r="G183" s="6">
        <v>180</v>
      </c>
      <c r="H183" s="6"/>
      <c r="I183" s="6"/>
      <c r="J183" s="6">
        <f aca="true" t="shared" si="13" ref="J183:J190">G183</f>
        <v>180</v>
      </c>
      <c r="K183" s="6"/>
      <c r="L183" s="6"/>
      <c r="M183" s="6"/>
      <c r="N183" s="6">
        <v>187</v>
      </c>
      <c r="O183" s="6"/>
      <c r="P183" s="6">
        <f aca="true" t="shared" si="14" ref="P183:P190">N183</f>
        <v>187</v>
      </c>
      <c r="ES183" s="120"/>
      <c r="ET183" s="120"/>
      <c r="EU183" s="120"/>
      <c r="EV183" s="120"/>
      <c r="EW183" s="120"/>
      <c r="EX183" s="120"/>
    </row>
    <row r="184" spans="1:154" s="119" customFormat="1" ht="22.5" hidden="1">
      <c r="A184" s="7" t="s">
        <v>350</v>
      </c>
      <c r="B184" s="5"/>
      <c r="C184" s="5"/>
      <c r="D184" s="6">
        <f>4850+8210</f>
        <v>13060</v>
      </c>
      <c r="E184" s="6"/>
      <c r="F184" s="6">
        <f t="shared" si="12"/>
        <v>13060</v>
      </c>
      <c r="G184" s="6">
        <f>F184</f>
        <v>13060</v>
      </c>
      <c r="H184" s="6"/>
      <c r="I184" s="6"/>
      <c r="J184" s="6">
        <f t="shared" si="13"/>
        <v>13060</v>
      </c>
      <c r="K184" s="6"/>
      <c r="L184" s="6"/>
      <c r="M184" s="6"/>
      <c r="N184" s="6">
        <f>4850+8210</f>
        <v>13060</v>
      </c>
      <c r="O184" s="6"/>
      <c r="P184" s="6">
        <f t="shared" si="14"/>
        <v>13060</v>
      </c>
      <c r="ES184" s="120"/>
      <c r="ET184" s="120"/>
      <c r="EU184" s="120"/>
      <c r="EV184" s="120"/>
      <c r="EW184" s="120"/>
      <c r="EX184" s="120"/>
    </row>
    <row r="185" spans="1:154" s="119" customFormat="1" ht="24.75" customHeight="1" hidden="1">
      <c r="A185" s="7" t="s">
        <v>123</v>
      </c>
      <c r="B185" s="5"/>
      <c r="C185" s="5"/>
      <c r="D185" s="6">
        <v>2000</v>
      </c>
      <c r="E185" s="6"/>
      <c r="F185" s="6">
        <f>D185</f>
        <v>2000</v>
      </c>
      <c r="G185" s="6">
        <v>2000</v>
      </c>
      <c r="H185" s="6"/>
      <c r="I185" s="6"/>
      <c r="J185" s="6">
        <f t="shared" si="13"/>
        <v>2000</v>
      </c>
      <c r="K185" s="6"/>
      <c r="L185" s="6"/>
      <c r="M185" s="6"/>
      <c r="N185" s="6">
        <v>2000</v>
      </c>
      <c r="O185" s="6"/>
      <c r="P185" s="6">
        <f t="shared" si="14"/>
        <v>2000</v>
      </c>
      <c r="ES185" s="120"/>
      <c r="ET185" s="120"/>
      <c r="EU185" s="120"/>
      <c r="EV185" s="120"/>
      <c r="EW185" s="120"/>
      <c r="EX185" s="120"/>
    </row>
    <row r="186" spans="1:154" s="119" customFormat="1" ht="25.5" customHeight="1" hidden="1">
      <c r="A186" s="7" t="s">
        <v>53</v>
      </c>
      <c r="B186" s="5"/>
      <c r="C186" s="5"/>
      <c r="D186" s="6">
        <v>600</v>
      </c>
      <c r="E186" s="6"/>
      <c r="F186" s="6">
        <f t="shared" si="12"/>
        <v>600</v>
      </c>
      <c r="G186" s="6">
        <v>600</v>
      </c>
      <c r="H186" s="6"/>
      <c r="I186" s="6"/>
      <c r="J186" s="6">
        <f t="shared" si="13"/>
        <v>600</v>
      </c>
      <c r="K186" s="6"/>
      <c r="L186" s="6"/>
      <c r="M186" s="6"/>
      <c r="N186" s="6">
        <v>600</v>
      </c>
      <c r="O186" s="6"/>
      <c r="P186" s="6">
        <f t="shared" si="14"/>
        <v>600</v>
      </c>
      <c r="ES186" s="120"/>
      <c r="ET186" s="120"/>
      <c r="EU186" s="120"/>
      <c r="EV186" s="120"/>
      <c r="EW186" s="120"/>
      <c r="EX186" s="120"/>
    </row>
    <row r="187" spans="1:154" s="119" customFormat="1" ht="29.25" customHeight="1" hidden="1">
      <c r="A187" s="7" t="s">
        <v>354</v>
      </c>
      <c r="B187" s="5"/>
      <c r="C187" s="5"/>
      <c r="D187" s="6">
        <v>123.45</v>
      </c>
      <c r="E187" s="6"/>
      <c r="F187" s="6">
        <f t="shared" si="12"/>
        <v>123.45</v>
      </c>
      <c r="G187" s="6">
        <f>F187</f>
        <v>123.45</v>
      </c>
      <c r="H187" s="6"/>
      <c r="I187" s="6"/>
      <c r="J187" s="6">
        <f t="shared" si="13"/>
        <v>123.45</v>
      </c>
      <c r="K187" s="6"/>
      <c r="L187" s="6"/>
      <c r="M187" s="6"/>
      <c r="N187" s="6">
        <f>J187</f>
        <v>123.45</v>
      </c>
      <c r="O187" s="6"/>
      <c r="P187" s="6">
        <f t="shared" si="14"/>
        <v>123.45</v>
      </c>
      <c r="ES187" s="120"/>
      <c r="ET187" s="120"/>
      <c r="EU187" s="120"/>
      <c r="EV187" s="120"/>
      <c r="EW187" s="120"/>
      <c r="EX187" s="120"/>
    </row>
    <row r="188" spans="1:154" s="119" customFormat="1" ht="29.25" customHeight="1" hidden="1">
      <c r="A188" s="7" t="s">
        <v>353</v>
      </c>
      <c r="B188" s="5"/>
      <c r="C188" s="5"/>
      <c r="D188" s="6">
        <v>11.549</v>
      </c>
      <c r="E188" s="6"/>
      <c r="F188" s="6">
        <f t="shared" si="12"/>
        <v>11.549</v>
      </c>
      <c r="G188" s="6">
        <v>11.549</v>
      </c>
      <c r="H188" s="6"/>
      <c r="I188" s="6">
        <f>G188</f>
        <v>11.549</v>
      </c>
      <c r="J188" s="6">
        <f t="shared" si="13"/>
        <v>11.549</v>
      </c>
      <c r="K188" s="6"/>
      <c r="L188" s="6"/>
      <c r="M188" s="6"/>
      <c r="N188" s="6">
        <v>11.55</v>
      </c>
      <c r="O188" s="6"/>
      <c r="P188" s="6">
        <f t="shared" si="14"/>
        <v>11.55</v>
      </c>
      <c r="ES188" s="120"/>
      <c r="ET188" s="120"/>
      <c r="EU188" s="120"/>
      <c r="EV188" s="120"/>
      <c r="EW188" s="120"/>
      <c r="EX188" s="120"/>
    </row>
    <row r="189" spans="1:154" s="119" customFormat="1" ht="29.25" customHeight="1" hidden="1">
      <c r="A189" s="7" t="s">
        <v>355</v>
      </c>
      <c r="B189" s="5"/>
      <c r="C189" s="5"/>
      <c r="D189" s="6">
        <v>9</v>
      </c>
      <c r="E189" s="6"/>
      <c r="F189" s="6">
        <f t="shared" si="12"/>
        <v>9</v>
      </c>
      <c r="G189" s="6">
        <v>9</v>
      </c>
      <c r="H189" s="6"/>
      <c r="I189" s="6"/>
      <c r="J189" s="6">
        <f t="shared" si="13"/>
        <v>9</v>
      </c>
      <c r="K189" s="6"/>
      <c r="L189" s="6"/>
      <c r="M189" s="6"/>
      <c r="N189" s="6">
        <v>9</v>
      </c>
      <c r="O189" s="6"/>
      <c r="P189" s="6">
        <f t="shared" si="14"/>
        <v>9</v>
      </c>
      <c r="ES189" s="120"/>
      <c r="ET189" s="120"/>
      <c r="EU189" s="120"/>
      <c r="EV189" s="120"/>
      <c r="EW189" s="120"/>
      <c r="EX189" s="120"/>
    </row>
    <row r="190" spans="1:154" s="16" customFormat="1" ht="26.25" customHeight="1" hidden="1">
      <c r="A190" s="7" t="s">
        <v>356</v>
      </c>
      <c r="B190" s="5"/>
      <c r="C190" s="5"/>
      <c r="D190" s="6">
        <v>62620</v>
      </c>
      <c r="E190" s="6"/>
      <c r="F190" s="6">
        <f>D190</f>
        <v>62620</v>
      </c>
      <c r="G190" s="6">
        <v>62633</v>
      </c>
      <c r="H190" s="6"/>
      <c r="I190" s="6"/>
      <c r="J190" s="6">
        <f t="shared" si="13"/>
        <v>62633</v>
      </c>
      <c r="K190" s="6"/>
      <c r="L190" s="6"/>
      <c r="M190" s="6"/>
      <c r="N190" s="6">
        <v>62625</v>
      </c>
      <c r="O190" s="6"/>
      <c r="P190" s="6">
        <f t="shared" si="14"/>
        <v>62625</v>
      </c>
      <c r="ES190" s="35"/>
      <c r="ET190" s="35"/>
      <c r="EU190" s="35"/>
      <c r="EV190" s="35"/>
      <c r="EW190" s="35"/>
      <c r="EX190" s="35"/>
    </row>
    <row r="191" spans="1:154" s="16" customFormat="1" ht="11.25" hidden="1">
      <c r="A191" s="4" t="s">
        <v>3</v>
      </c>
      <c r="B191" s="26"/>
      <c r="C191" s="26"/>
      <c r="D191" s="19"/>
      <c r="E191" s="19"/>
      <c r="F191" s="19"/>
      <c r="G191" s="19"/>
      <c r="H191" s="19"/>
      <c r="I191" s="19"/>
      <c r="J191" s="6"/>
      <c r="K191" s="6"/>
      <c r="L191" s="6"/>
      <c r="M191" s="6"/>
      <c r="N191" s="19"/>
      <c r="O191" s="19"/>
      <c r="P191" s="6"/>
      <c r="ES191" s="35"/>
      <c r="ET191" s="35"/>
      <c r="EU191" s="35"/>
      <c r="EV191" s="35"/>
      <c r="EW191" s="35"/>
      <c r="EX191" s="35"/>
    </row>
    <row r="192" spans="1:154" s="119" customFormat="1" ht="28.5" customHeight="1" hidden="1">
      <c r="A192" s="7" t="s">
        <v>325</v>
      </c>
      <c r="B192" s="5"/>
      <c r="C192" s="5"/>
      <c r="D192" s="6">
        <v>175</v>
      </c>
      <c r="E192" s="6"/>
      <c r="F192" s="6">
        <f>D192</f>
        <v>175</v>
      </c>
      <c r="G192" s="6">
        <v>180</v>
      </c>
      <c r="H192" s="6"/>
      <c r="I192" s="6"/>
      <c r="J192" s="6">
        <f aca="true" t="shared" si="15" ref="J192:J197">G192</f>
        <v>180</v>
      </c>
      <c r="K192" s="6"/>
      <c r="L192" s="6"/>
      <c r="M192" s="6"/>
      <c r="N192" s="6">
        <v>187</v>
      </c>
      <c r="O192" s="6"/>
      <c r="P192" s="6">
        <f aca="true" t="shared" si="16" ref="P192:P197">N192</f>
        <v>187</v>
      </c>
      <c r="ES192" s="120"/>
      <c r="ET192" s="120"/>
      <c r="EU192" s="120"/>
      <c r="EV192" s="120"/>
      <c r="EW192" s="120"/>
      <c r="EX192" s="120"/>
    </row>
    <row r="193" spans="1:154" s="119" customFormat="1" ht="22.5" hidden="1">
      <c r="A193" s="7" t="s">
        <v>323</v>
      </c>
      <c r="B193" s="5"/>
      <c r="C193" s="5"/>
      <c r="D193" s="6">
        <v>1534</v>
      </c>
      <c r="E193" s="6"/>
      <c r="F193" s="6">
        <f aca="true" t="shared" si="17" ref="F193:F204">D193</f>
        <v>1534</v>
      </c>
      <c r="G193" s="6">
        <v>1556</v>
      </c>
      <c r="H193" s="6"/>
      <c r="I193" s="6"/>
      <c r="J193" s="6">
        <f t="shared" si="15"/>
        <v>1556</v>
      </c>
      <c r="K193" s="6"/>
      <c r="L193" s="6"/>
      <c r="M193" s="6"/>
      <c r="N193" s="6">
        <v>1583</v>
      </c>
      <c r="O193" s="6"/>
      <c r="P193" s="6">
        <f t="shared" si="16"/>
        <v>1583</v>
      </c>
      <c r="ES193" s="120"/>
      <c r="ET193" s="120"/>
      <c r="EU193" s="120"/>
      <c r="EV193" s="120"/>
      <c r="EW193" s="120"/>
      <c r="EX193" s="120"/>
    </row>
    <row r="194" spans="1:154" s="119" customFormat="1" ht="22.5" hidden="1">
      <c r="A194" s="7" t="s">
        <v>347</v>
      </c>
      <c r="B194" s="5"/>
      <c r="C194" s="5"/>
      <c r="D194" s="6">
        <v>6.87</v>
      </c>
      <c r="E194" s="6"/>
      <c r="F194" s="6">
        <f>D194</f>
        <v>6.87</v>
      </c>
      <c r="G194" s="6">
        <v>7.33</v>
      </c>
      <c r="H194" s="6"/>
      <c r="I194" s="6"/>
      <c r="J194" s="6">
        <f>G194</f>
        <v>7.33</v>
      </c>
      <c r="K194" s="6"/>
      <c r="L194" s="6"/>
      <c r="M194" s="6"/>
      <c r="N194" s="6">
        <v>7.77</v>
      </c>
      <c r="O194" s="6"/>
      <c r="P194" s="6">
        <f>N194</f>
        <v>7.77</v>
      </c>
      <c r="ES194" s="120"/>
      <c r="ET194" s="120"/>
      <c r="EU194" s="120"/>
      <c r="EV194" s="120"/>
      <c r="EW194" s="120"/>
      <c r="EX194" s="120"/>
    </row>
    <row r="195" spans="1:154" s="119" customFormat="1" ht="26.25" customHeight="1" hidden="1">
      <c r="A195" s="7" t="s">
        <v>357</v>
      </c>
      <c r="B195" s="5"/>
      <c r="C195" s="5"/>
      <c r="D195" s="6">
        <v>600</v>
      </c>
      <c r="E195" s="6"/>
      <c r="F195" s="6">
        <f>D195</f>
        <v>600</v>
      </c>
      <c r="G195" s="6">
        <v>620</v>
      </c>
      <c r="H195" s="6"/>
      <c r="I195" s="6"/>
      <c r="J195" s="6">
        <f>G195</f>
        <v>620</v>
      </c>
      <c r="K195" s="6"/>
      <c r="L195" s="6"/>
      <c r="M195" s="6"/>
      <c r="N195" s="6">
        <v>645</v>
      </c>
      <c r="O195" s="6"/>
      <c r="P195" s="6">
        <f>N195</f>
        <v>645</v>
      </c>
      <c r="ES195" s="120"/>
      <c r="ET195" s="120"/>
      <c r="EU195" s="120"/>
      <c r="EV195" s="120"/>
      <c r="EW195" s="120"/>
      <c r="EX195" s="120"/>
    </row>
    <row r="196" spans="1:154" s="119" customFormat="1" ht="22.5" hidden="1">
      <c r="A196" s="7" t="s">
        <v>52</v>
      </c>
      <c r="B196" s="5"/>
      <c r="C196" s="5"/>
      <c r="D196" s="6">
        <v>458</v>
      </c>
      <c r="E196" s="6"/>
      <c r="F196" s="6">
        <f t="shared" si="17"/>
        <v>458</v>
      </c>
      <c r="G196" s="6">
        <v>472</v>
      </c>
      <c r="H196" s="6"/>
      <c r="I196" s="6"/>
      <c r="J196" s="6">
        <f t="shared" si="15"/>
        <v>472</v>
      </c>
      <c r="K196" s="6"/>
      <c r="L196" s="6"/>
      <c r="M196" s="6"/>
      <c r="N196" s="6">
        <v>490</v>
      </c>
      <c r="O196" s="6"/>
      <c r="P196" s="6">
        <f t="shared" si="16"/>
        <v>490</v>
      </c>
      <c r="ES196" s="120"/>
      <c r="ET196" s="120"/>
      <c r="EU196" s="120"/>
      <c r="EV196" s="120"/>
      <c r="EW196" s="120"/>
      <c r="EX196" s="120"/>
    </row>
    <row r="197" spans="1:154" s="119" customFormat="1" ht="11.25" hidden="1">
      <c r="A197" s="7" t="s">
        <v>326</v>
      </c>
      <c r="B197" s="5"/>
      <c r="C197" s="5"/>
      <c r="D197" s="6">
        <v>76.26</v>
      </c>
      <c r="E197" s="6"/>
      <c r="F197" s="6">
        <f t="shared" si="17"/>
        <v>76.26</v>
      </c>
      <c r="G197" s="6">
        <v>76.26</v>
      </c>
      <c r="H197" s="6"/>
      <c r="I197" s="6"/>
      <c r="J197" s="6">
        <f t="shared" si="15"/>
        <v>76.26</v>
      </c>
      <c r="K197" s="6"/>
      <c r="L197" s="6"/>
      <c r="M197" s="6"/>
      <c r="N197" s="6">
        <f>J197</f>
        <v>76.26</v>
      </c>
      <c r="O197" s="6"/>
      <c r="P197" s="6">
        <f t="shared" si="16"/>
        <v>76.26</v>
      </c>
      <c r="ES197" s="120"/>
      <c r="ET197" s="120"/>
      <c r="EU197" s="120"/>
      <c r="EV197" s="120"/>
      <c r="EW197" s="120"/>
      <c r="EX197" s="120"/>
    </row>
    <row r="198" spans="1:154" s="119" customFormat="1" ht="22.5" hidden="1">
      <c r="A198" s="7" t="s">
        <v>337</v>
      </c>
      <c r="B198" s="5"/>
      <c r="C198" s="5"/>
      <c r="D198" s="6">
        <v>11000</v>
      </c>
      <c r="E198" s="6"/>
      <c r="F198" s="6">
        <f>D198</f>
        <v>11000</v>
      </c>
      <c r="G198" s="6">
        <v>11000</v>
      </c>
      <c r="H198" s="6"/>
      <c r="I198" s="6"/>
      <c r="J198" s="6">
        <f>G198</f>
        <v>11000</v>
      </c>
      <c r="K198" s="6"/>
      <c r="L198" s="6"/>
      <c r="M198" s="6"/>
      <c r="N198" s="6">
        <v>11000</v>
      </c>
      <c r="O198" s="6"/>
      <c r="P198" s="6">
        <f>N198</f>
        <v>11000</v>
      </c>
      <c r="ES198" s="120"/>
      <c r="ET198" s="120"/>
      <c r="EU198" s="120"/>
      <c r="EV198" s="120"/>
      <c r="EW198" s="120"/>
      <c r="EX198" s="120"/>
    </row>
    <row r="199" spans="1:154" s="119" customFormat="1" ht="22.5" hidden="1">
      <c r="A199" s="7" t="s">
        <v>339</v>
      </c>
      <c r="B199" s="5"/>
      <c r="C199" s="5"/>
      <c r="D199" s="6">
        <v>1</v>
      </c>
      <c r="E199" s="6"/>
      <c r="F199" s="6">
        <f>D199</f>
        <v>1</v>
      </c>
      <c r="G199" s="6">
        <v>1</v>
      </c>
      <c r="H199" s="6"/>
      <c r="I199" s="6"/>
      <c r="J199" s="6">
        <f>G199</f>
        <v>1</v>
      </c>
      <c r="K199" s="6"/>
      <c r="L199" s="6"/>
      <c r="M199" s="6"/>
      <c r="N199" s="6">
        <v>1</v>
      </c>
      <c r="O199" s="6"/>
      <c r="P199" s="6">
        <f>N199</f>
        <v>1</v>
      </c>
      <c r="ES199" s="120"/>
      <c r="ET199" s="120"/>
      <c r="EU199" s="120"/>
      <c r="EV199" s="120"/>
      <c r="EW199" s="120"/>
      <c r="EX199" s="120"/>
    </row>
    <row r="200" spans="1:154" s="119" customFormat="1" ht="28.5" customHeight="1" hidden="1">
      <c r="A200" s="7" t="s">
        <v>74</v>
      </c>
      <c r="B200" s="5"/>
      <c r="C200" s="5"/>
      <c r="D200" s="6">
        <v>11.549</v>
      </c>
      <c r="E200" s="6"/>
      <c r="F200" s="6">
        <f t="shared" si="17"/>
        <v>11.549</v>
      </c>
      <c r="G200" s="6">
        <v>11.549</v>
      </c>
      <c r="H200" s="6"/>
      <c r="I200" s="6"/>
      <c r="J200" s="6">
        <v>11.55</v>
      </c>
      <c r="K200" s="6"/>
      <c r="L200" s="6"/>
      <c r="M200" s="6"/>
      <c r="N200" s="6">
        <v>11.549</v>
      </c>
      <c r="O200" s="6"/>
      <c r="P200" s="6">
        <v>11.55</v>
      </c>
      <c r="ES200" s="120"/>
      <c r="ET200" s="120"/>
      <c r="EU200" s="120"/>
      <c r="EV200" s="120"/>
      <c r="EW200" s="120"/>
      <c r="EX200" s="120"/>
    </row>
    <row r="201" spans="1:154" s="119" customFormat="1" ht="28.5" customHeight="1" hidden="1">
      <c r="A201" s="7" t="s">
        <v>342</v>
      </c>
      <c r="B201" s="5"/>
      <c r="C201" s="5"/>
      <c r="D201" s="6">
        <v>14</v>
      </c>
      <c r="E201" s="6"/>
      <c r="F201" s="6">
        <f t="shared" si="17"/>
        <v>14</v>
      </c>
      <c r="G201" s="6">
        <v>14</v>
      </c>
      <c r="H201" s="6"/>
      <c r="I201" s="6"/>
      <c r="J201" s="6">
        <f>G201</f>
        <v>14</v>
      </c>
      <c r="K201" s="6"/>
      <c r="L201" s="6"/>
      <c r="M201" s="6"/>
      <c r="N201" s="6">
        <v>12</v>
      </c>
      <c r="O201" s="6"/>
      <c r="P201" s="6">
        <f>N201</f>
        <v>12</v>
      </c>
      <c r="ES201" s="120"/>
      <c r="ET201" s="120"/>
      <c r="EU201" s="120"/>
      <c r="EV201" s="120"/>
      <c r="EW201" s="120"/>
      <c r="EX201" s="120"/>
    </row>
    <row r="202" spans="1:154" s="119" customFormat="1" ht="28.5" customHeight="1" hidden="1">
      <c r="A202" s="7" t="s">
        <v>343</v>
      </c>
      <c r="B202" s="5"/>
      <c r="C202" s="5"/>
      <c r="D202" s="6">
        <v>20</v>
      </c>
      <c r="E202" s="6"/>
      <c r="F202" s="6">
        <f t="shared" si="17"/>
        <v>20</v>
      </c>
      <c r="G202" s="6">
        <v>19</v>
      </c>
      <c r="H202" s="6"/>
      <c r="I202" s="6"/>
      <c r="J202" s="6">
        <f>G202</f>
        <v>19</v>
      </c>
      <c r="K202" s="6"/>
      <c r="L202" s="6"/>
      <c r="M202" s="6"/>
      <c r="N202" s="6">
        <v>18</v>
      </c>
      <c r="O202" s="6"/>
      <c r="P202" s="6">
        <f>N202</f>
        <v>18</v>
      </c>
      <c r="ES202" s="120"/>
      <c r="ET202" s="120"/>
      <c r="EU202" s="120"/>
      <c r="EV202" s="120"/>
      <c r="EW202" s="120"/>
      <c r="EX202" s="120"/>
    </row>
    <row r="203" spans="1:154" s="119" customFormat="1" ht="28.5" customHeight="1" hidden="1">
      <c r="A203" s="7" t="s">
        <v>345</v>
      </c>
      <c r="B203" s="5"/>
      <c r="C203" s="5"/>
      <c r="D203" s="6">
        <v>9298</v>
      </c>
      <c r="E203" s="6"/>
      <c r="F203" s="6">
        <f t="shared" si="17"/>
        <v>9298</v>
      </c>
      <c r="G203" s="6">
        <v>9298</v>
      </c>
      <c r="H203" s="6"/>
      <c r="I203" s="6"/>
      <c r="J203" s="6">
        <f>G203</f>
        <v>9298</v>
      </c>
      <c r="K203" s="6"/>
      <c r="L203" s="6"/>
      <c r="M203" s="6"/>
      <c r="N203" s="6">
        <v>9298</v>
      </c>
      <c r="O203" s="6"/>
      <c r="P203" s="6">
        <f>N203</f>
        <v>9298</v>
      </c>
      <c r="ES203" s="120"/>
      <c r="ET203" s="120"/>
      <c r="EU203" s="120"/>
      <c r="EV203" s="120"/>
      <c r="EW203" s="120"/>
      <c r="EX203" s="120"/>
    </row>
    <row r="204" spans="1:154" s="119" customFormat="1" ht="28.5" customHeight="1" hidden="1">
      <c r="A204" s="7" t="s">
        <v>118</v>
      </c>
      <c r="B204" s="5"/>
      <c r="C204" s="5"/>
      <c r="D204" s="6">
        <v>9</v>
      </c>
      <c r="E204" s="6"/>
      <c r="F204" s="6">
        <f t="shared" si="17"/>
        <v>9</v>
      </c>
      <c r="G204" s="6">
        <v>9</v>
      </c>
      <c r="H204" s="6"/>
      <c r="I204" s="6"/>
      <c r="J204" s="6">
        <f>G204</f>
        <v>9</v>
      </c>
      <c r="K204" s="6"/>
      <c r="L204" s="6"/>
      <c r="M204" s="6"/>
      <c r="N204" s="6">
        <v>9</v>
      </c>
      <c r="O204" s="6"/>
      <c r="P204" s="6">
        <f>N204</f>
        <v>9</v>
      </c>
      <c r="ES204" s="120"/>
      <c r="ET204" s="120"/>
      <c r="EU204" s="120"/>
      <c r="EV204" s="120"/>
      <c r="EW204" s="120"/>
      <c r="EX204" s="120"/>
    </row>
    <row r="205" spans="1:154" s="16" customFormat="1" ht="11.25" hidden="1">
      <c r="A205" s="4" t="s">
        <v>5</v>
      </c>
      <c r="B205" s="26"/>
      <c r="C205" s="26"/>
      <c r="D205" s="19"/>
      <c r="E205" s="19"/>
      <c r="F205" s="6"/>
      <c r="G205" s="19"/>
      <c r="H205" s="19"/>
      <c r="I205" s="19"/>
      <c r="J205" s="6"/>
      <c r="K205" s="6"/>
      <c r="L205" s="6"/>
      <c r="M205" s="6"/>
      <c r="N205" s="19"/>
      <c r="O205" s="19"/>
      <c r="P205" s="6"/>
      <c r="ES205" s="35"/>
      <c r="ET205" s="35"/>
      <c r="EU205" s="35"/>
      <c r="EV205" s="35"/>
      <c r="EW205" s="35"/>
      <c r="EX205" s="35"/>
    </row>
    <row r="206" spans="1:154" s="119" customFormat="1" ht="22.5" hidden="1">
      <c r="A206" s="7" t="s">
        <v>324</v>
      </c>
      <c r="B206" s="26"/>
      <c r="C206" s="26"/>
      <c r="D206" s="6">
        <v>58472</v>
      </c>
      <c r="E206" s="19"/>
      <c r="F206" s="6">
        <f>D206</f>
        <v>58472</v>
      </c>
      <c r="G206" s="6">
        <v>62328</v>
      </c>
      <c r="H206" s="19"/>
      <c r="I206" s="19"/>
      <c r="J206" s="6">
        <f aca="true" t="shared" si="18" ref="J206:J213">G206</f>
        <v>62328</v>
      </c>
      <c r="K206" s="6"/>
      <c r="L206" s="6"/>
      <c r="M206" s="6"/>
      <c r="N206" s="6">
        <v>65750.26</v>
      </c>
      <c r="O206" s="19"/>
      <c r="P206" s="6">
        <f aca="true" t="shared" si="19" ref="P206:P218">N206</f>
        <v>65750.26</v>
      </c>
      <c r="ES206" s="120"/>
      <c r="ET206" s="120"/>
      <c r="EU206" s="120"/>
      <c r="EV206" s="120"/>
      <c r="EW206" s="120"/>
      <c r="EX206" s="120"/>
    </row>
    <row r="207" spans="1:154" s="119" customFormat="1" ht="22.5" hidden="1">
      <c r="A207" s="7" t="s">
        <v>322</v>
      </c>
      <c r="B207" s="5"/>
      <c r="C207" s="5"/>
      <c r="D207" s="6">
        <v>2108.67</v>
      </c>
      <c r="E207" s="6"/>
      <c r="F207" s="6">
        <f>D207</f>
        <v>2108.67</v>
      </c>
      <c r="G207" s="6">
        <v>2249.68</v>
      </c>
      <c r="H207" s="6"/>
      <c r="I207" s="6"/>
      <c r="J207" s="6">
        <f t="shared" si="18"/>
        <v>2249.68</v>
      </c>
      <c r="K207" s="6"/>
      <c r="L207" s="6"/>
      <c r="M207" s="6"/>
      <c r="N207" s="6">
        <v>2385.34</v>
      </c>
      <c r="O207" s="6"/>
      <c r="P207" s="6">
        <f t="shared" si="19"/>
        <v>2385.34</v>
      </c>
      <c r="ES207" s="120"/>
      <c r="ET207" s="120"/>
      <c r="EU207" s="120"/>
      <c r="EV207" s="120"/>
      <c r="EW207" s="120"/>
      <c r="EX207" s="120"/>
    </row>
    <row r="208" spans="1:154" s="119" customFormat="1" ht="22.5" customHeight="1" hidden="1">
      <c r="A208" s="7" t="s">
        <v>348</v>
      </c>
      <c r="B208" s="5"/>
      <c r="C208" s="5"/>
      <c r="D208" s="6">
        <v>62620</v>
      </c>
      <c r="E208" s="6"/>
      <c r="F208" s="6">
        <f>D208</f>
        <v>62620</v>
      </c>
      <c r="G208" s="6">
        <v>62633</v>
      </c>
      <c r="H208" s="6"/>
      <c r="I208" s="6"/>
      <c r="J208" s="6">
        <f t="shared" si="18"/>
        <v>62633</v>
      </c>
      <c r="K208" s="6"/>
      <c r="L208" s="6"/>
      <c r="M208" s="6"/>
      <c r="N208" s="6">
        <v>62625</v>
      </c>
      <c r="O208" s="6"/>
      <c r="P208" s="6">
        <f t="shared" si="19"/>
        <v>62625</v>
      </c>
      <c r="ES208" s="120"/>
      <c r="ET208" s="120"/>
      <c r="EU208" s="120"/>
      <c r="EV208" s="120"/>
      <c r="EW208" s="120"/>
      <c r="EX208" s="120"/>
    </row>
    <row r="209" spans="1:154" s="119" customFormat="1" ht="27" customHeight="1" hidden="1">
      <c r="A209" s="7" t="s">
        <v>158</v>
      </c>
      <c r="B209" s="5"/>
      <c r="C209" s="5"/>
      <c r="D209" s="6">
        <v>2500</v>
      </c>
      <c r="E209" s="6"/>
      <c r="F209" s="6">
        <f>D209</f>
        <v>2500</v>
      </c>
      <c r="G209" s="6">
        <v>2661.29</v>
      </c>
      <c r="H209" s="6"/>
      <c r="I209" s="6"/>
      <c r="J209" s="6">
        <f>G209</f>
        <v>2661.29</v>
      </c>
      <c r="K209" s="6"/>
      <c r="L209" s="6"/>
      <c r="M209" s="6"/>
      <c r="N209" s="6">
        <v>2813.95</v>
      </c>
      <c r="O209" s="6"/>
      <c r="P209" s="6">
        <f>N209</f>
        <v>2813.95</v>
      </c>
      <c r="ES209" s="120"/>
      <c r="ET209" s="120"/>
      <c r="EU209" s="120"/>
      <c r="EV209" s="120"/>
      <c r="EW209" s="120"/>
      <c r="EX209" s="120"/>
    </row>
    <row r="210" spans="1:154" s="119" customFormat="1" ht="22.5" hidden="1">
      <c r="A210" s="7" t="s">
        <v>51</v>
      </c>
      <c r="B210" s="5"/>
      <c r="C210" s="5"/>
      <c r="D210" s="6">
        <v>7527.73</v>
      </c>
      <c r="E210" s="6"/>
      <c r="F210" s="6">
        <f aca="true" t="shared" si="20" ref="F210:F218">D210</f>
        <v>7527.73</v>
      </c>
      <c r="G210" s="6">
        <v>8034.75</v>
      </c>
      <c r="H210" s="6"/>
      <c r="I210" s="6"/>
      <c r="J210" s="6">
        <f t="shared" si="18"/>
        <v>8034.75</v>
      </c>
      <c r="K210" s="6"/>
      <c r="L210" s="6"/>
      <c r="M210" s="6"/>
      <c r="N210" s="6">
        <v>8513.67</v>
      </c>
      <c r="O210" s="6"/>
      <c r="P210" s="6">
        <f t="shared" si="19"/>
        <v>8513.67</v>
      </c>
      <c r="ES210" s="120"/>
      <c r="ET210" s="120"/>
      <c r="EU210" s="120"/>
      <c r="EV210" s="120"/>
      <c r="EW210" s="120"/>
      <c r="EX210" s="120"/>
    </row>
    <row r="211" spans="1:154" s="119" customFormat="1" ht="22.5" hidden="1">
      <c r="A211" s="7" t="s">
        <v>358</v>
      </c>
      <c r="B211" s="5"/>
      <c r="C211" s="5"/>
      <c r="D211" s="6">
        <v>75465.51</v>
      </c>
      <c r="E211" s="6"/>
      <c r="F211" s="6">
        <f t="shared" si="20"/>
        <v>75465.51</v>
      </c>
      <c r="G211" s="6">
        <v>82987.15</v>
      </c>
      <c r="H211" s="6"/>
      <c r="I211" s="6"/>
      <c r="J211" s="6">
        <f t="shared" si="18"/>
        <v>82987.15</v>
      </c>
      <c r="K211" s="6"/>
      <c r="L211" s="6"/>
      <c r="M211" s="6"/>
      <c r="N211" s="6">
        <v>91252.29</v>
      </c>
      <c r="O211" s="6"/>
      <c r="P211" s="6">
        <f t="shared" si="19"/>
        <v>91252.29</v>
      </c>
      <c r="ES211" s="120"/>
      <c r="ET211" s="120"/>
      <c r="EU211" s="120"/>
      <c r="EV211" s="120"/>
      <c r="EW211" s="120"/>
      <c r="EX211" s="120"/>
    </row>
    <row r="212" spans="1:154" s="119" customFormat="1" ht="11.25" hidden="1">
      <c r="A212" s="7" t="s">
        <v>333</v>
      </c>
      <c r="B212" s="5"/>
      <c r="C212" s="5"/>
      <c r="D212" s="6">
        <v>43.73</v>
      </c>
      <c r="E212" s="6"/>
      <c r="F212" s="6">
        <f t="shared" si="20"/>
        <v>43.73</v>
      </c>
      <c r="G212" s="6">
        <v>48.109</v>
      </c>
      <c r="H212" s="6"/>
      <c r="I212" s="6"/>
      <c r="J212" s="6">
        <f t="shared" si="18"/>
        <v>48.109</v>
      </c>
      <c r="K212" s="6"/>
      <c r="L212" s="6"/>
      <c r="M212" s="6"/>
      <c r="N212" s="6">
        <v>52.918</v>
      </c>
      <c r="O212" s="6"/>
      <c r="P212" s="6">
        <f t="shared" si="19"/>
        <v>52.918</v>
      </c>
      <c r="ES212" s="120"/>
      <c r="ET212" s="120"/>
      <c r="EU212" s="120"/>
      <c r="EV212" s="120"/>
      <c r="EW212" s="120"/>
      <c r="EX212" s="120"/>
    </row>
    <row r="213" spans="1:154" s="119" customFormat="1" ht="22.5" hidden="1">
      <c r="A213" s="7" t="s">
        <v>338</v>
      </c>
      <c r="B213" s="5"/>
      <c r="C213" s="5"/>
      <c r="D213" s="6">
        <v>105100</v>
      </c>
      <c r="E213" s="6"/>
      <c r="F213" s="6">
        <f t="shared" si="20"/>
        <v>105100</v>
      </c>
      <c r="G213" s="6">
        <v>117400</v>
      </c>
      <c r="H213" s="6"/>
      <c r="I213" s="6"/>
      <c r="J213" s="6">
        <f t="shared" si="18"/>
        <v>117400</v>
      </c>
      <c r="K213" s="6"/>
      <c r="L213" s="6"/>
      <c r="M213" s="6"/>
      <c r="N213" s="6">
        <v>125700</v>
      </c>
      <c r="O213" s="6"/>
      <c r="P213" s="6">
        <f t="shared" si="19"/>
        <v>125700</v>
      </c>
      <c r="ES213" s="120"/>
      <c r="ET213" s="120"/>
      <c r="EU213" s="120"/>
      <c r="EV213" s="120"/>
      <c r="EW213" s="120"/>
      <c r="EX213" s="120"/>
    </row>
    <row r="214" spans="1:154" s="119" customFormat="1" ht="33.75" customHeight="1" hidden="1">
      <c r="A214" s="7" t="s">
        <v>340</v>
      </c>
      <c r="B214" s="5"/>
      <c r="C214" s="5"/>
      <c r="D214" s="6">
        <v>19073.59</v>
      </c>
      <c r="E214" s="6"/>
      <c r="F214" s="6">
        <f t="shared" si="20"/>
        <v>19073.59</v>
      </c>
      <c r="G214" s="6">
        <v>21142.86</v>
      </c>
      <c r="H214" s="6"/>
      <c r="I214" s="6"/>
      <c r="J214" s="6">
        <f>G214</f>
        <v>21142.86</v>
      </c>
      <c r="K214" s="6"/>
      <c r="L214" s="6"/>
      <c r="M214" s="6"/>
      <c r="N214" s="6">
        <v>22415.58</v>
      </c>
      <c r="O214" s="6"/>
      <c r="P214" s="6">
        <f t="shared" si="19"/>
        <v>22415.58</v>
      </c>
      <c r="ES214" s="120"/>
      <c r="ET214" s="120"/>
      <c r="EU214" s="120"/>
      <c r="EV214" s="120"/>
      <c r="EW214" s="120"/>
      <c r="EX214" s="120"/>
    </row>
    <row r="215" spans="1:154" s="119" customFormat="1" ht="33.75" customHeight="1" hidden="1">
      <c r="A215" s="7" t="s">
        <v>341</v>
      </c>
      <c r="B215" s="5"/>
      <c r="C215" s="5"/>
      <c r="D215" s="6">
        <v>2142.86</v>
      </c>
      <c r="E215" s="6"/>
      <c r="F215" s="6">
        <f t="shared" si="20"/>
        <v>2142.86</v>
      </c>
      <c r="G215" s="6">
        <v>2285.71</v>
      </c>
      <c r="H215" s="6"/>
      <c r="I215" s="6"/>
      <c r="J215" s="6">
        <f>G215</f>
        <v>2285.71</v>
      </c>
      <c r="K215" s="6"/>
      <c r="L215" s="6"/>
      <c r="M215" s="6"/>
      <c r="N215" s="6">
        <v>2825</v>
      </c>
      <c r="O215" s="6"/>
      <c r="P215" s="6">
        <f t="shared" si="19"/>
        <v>2825</v>
      </c>
      <c r="ES215" s="120"/>
      <c r="ET215" s="120"/>
      <c r="EU215" s="120"/>
      <c r="EV215" s="120"/>
      <c r="EW215" s="120"/>
      <c r="EX215" s="120"/>
    </row>
    <row r="216" spans="1:154" s="119" customFormat="1" ht="33.75" customHeight="1" hidden="1">
      <c r="A216" s="7" t="s">
        <v>344</v>
      </c>
      <c r="B216" s="5"/>
      <c r="C216" s="5"/>
      <c r="D216" s="6">
        <v>2500</v>
      </c>
      <c r="E216" s="6"/>
      <c r="F216" s="6">
        <f t="shared" si="20"/>
        <v>2500</v>
      </c>
      <c r="G216" s="6">
        <v>2631.58</v>
      </c>
      <c r="H216" s="6"/>
      <c r="I216" s="6"/>
      <c r="J216" s="6">
        <f>G216</f>
        <v>2631.58</v>
      </c>
      <c r="K216" s="6"/>
      <c r="L216" s="6"/>
      <c r="M216" s="6"/>
      <c r="N216" s="6">
        <v>2777.78</v>
      </c>
      <c r="O216" s="6"/>
      <c r="P216" s="6">
        <f t="shared" si="19"/>
        <v>2777.78</v>
      </c>
      <c r="ES216" s="120"/>
      <c r="ET216" s="120"/>
      <c r="EU216" s="120"/>
      <c r="EV216" s="120"/>
      <c r="EW216" s="120"/>
      <c r="EX216" s="120"/>
    </row>
    <row r="217" spans="1:154" s="119" customFormat="1" ht="33.75" customHeight="1" hidden="1">
      <c r="A217" s="7" t="s">
        <v>346</v>
      </c>
      <c r="B217" s="5"/>
      <c r="C217" s="5"/>
      <c r="D217" s="6">
        <v>7.53</v>
      </c>
      <c r="E217" s="6"/>
      <c r="F217" s="6">
        <f t="shared" si="20"/>
        <v>7.53</v>
      </c>
      <c r="G217" s="6">
        <v>8.03</v>
      </c>
      <c r="H217" s="6"/>
      <c r="I217" s="6"/>
      <c r="J217" s="6">
        <f>G217</f>
        <v>8.03</v>
      </c>
      <c r="K217" s="6"/>
      <c r="L217" s="6"/>
      <c r="M217" s="6"/>
      <c r="N217" s="6">
        <v>8.52</v>
      </c>
      <c r="O217" s="6"/>
      <c r="P217" s="6">
        <f t="shared" si="19"/>
        <v>8.52</v>
      </c>
      <c r="ES217" s="120"/>
      <c r="ET217" s="120"/>
      <c r="EU217" s="120"/>
      <c r="EV217" s="120"/>
      <c r="EW217" s="120"/>
      <c r="EX217" s="120"/>
    </row>
    <row r="218" spans="1:154" s="119" customFormat="1" ht="33.75" customHeight="1" hidden="1">
      <c r="A218" s="7" t="s">
        <v>119</v>
      </c>
      <c r="B218" s="5"/>
      <c r="C218" s="5"/>
      <c r="D218" s="6">
        <v>108119.5401</v>
      </c>
      <c r="E218" s="6"/>
      <c r="F218" s="6">
        <f t="shared" si="20"/>
        <v>108119.5401</v>
      </c>
      <c r="G218" s="6">
        <v>115368.376</v>
      </c>
      <c r="H218" s="6"/>
      <c r="I218" s="6"/>
      <c r="J218" s="6">
        <f>G218</f>
        <v>115368.376</v>
      </c>
      <c r="K218" s="6"/>
      <c r="L218" s="6"/>
      <c r="M218" s="6"/>
      <c r="N218" s="6">
        <v>122269.0765</v>
      </c>
      <c r="O218" s="6"/>
      <c r="P218" s="6">
        <f t="shared" si="19"/>
        <v>122269.0765</v>
      </c>
      <c r="ES218" s="120"/>
      <c r="ET218" s="120"/>
      <c r="EU218" s="120"/>
      <c r="EV218" s="120"/>
      <c r="EW218" s="120"/>
      <c r="EX218" s="120"/>
    </row>
    <row r="219" spans="1:154" s="16" customFormat="1" ht="11.25" hidden="1">
      <c r="A219" s="4" t="s">
        <v>4</v>
      </c>
      <c r="B219" s="26"/>
      <c r="C219" s="26"/>
      <c r="D219" s="19"/>
      <c r="E219" s="19"/>
      <c r="F219" s="6"/>
      <c r="G219" s="19"/>
      <c r="H219" s="19"/>
      <c r="I219" s="19"/>
      <c r="J219" s="6"/>
      <c r="K219" s="6"/>
      <c r="L219" s="6"/>
      <c r="M219" s="6"/>
      <c r="N219" s="19"/>
      <c r="O219" s="19"/>
      <c r="P219" s="6"/>
      <c r="ES219" s="35"/>
      <c r="ET219" s="35"/>
      <c r="EU219" s="35"/>
      <c r="EV219" s="35"/>
      <c r="EW219" s="35"/>
      <c r="EX219" s="35"/>
    </row>
    <row r="220" spans="1:154" s="16" customFormat="1" ht="39" customHeight="1" hidden="1">
      <c r="A220" s="7" t="s">
        <v>351</v>
      </c>
      <c r="B220" s="5"/>
      <c r="C220" s="5"/>
      <c r="D220" s="6">
        <f>D192/D183*100</f>
        <v>100</v>
      </c>
      <c r="E220" s="6"/>
      <c r="F220" s="6">
        <f>F192/F183*100</f>
        <v>100</v>
      </c>
      <c r="G220" s="6">
        <f>G192/G183*100</f>
        <v>100</v>
      </c>
      <c r="H220" s="6"/>
      <c r="I220" s="6"/>
      <c r="J220" s="6">
        <f aca="true" t="shared" si="21" ref="J220:N221">J192/J183*100</f>
        <v>100</v>
      </c>
      <c r="K220" s="6" t="e">
        <f t="shared" si="21"/>
        <v>#DIV/0!</v>
      </c>
      <c r="L220" s="6" t="e">
        <f t="shared" si="21"/>
        <v>#DIV/0!</v>
      </c>
      <c r="M220" s="6" t="e">
        <f t="shared" si="21"/>
        <v>#DIV/0!</v>
      </c>
      <c r="N220" s="6">
        <f t="shared" si="21"/>
        <v>100</v>
      </c>
      <c r="O220" s="6"/>
      <c r="P220" s="6">
        <f>P192/P183*100</f>
        <v>100</v>
      </c>
      <c r="ES220" s="35"/>
      <c r="ET220" s="35"/>
      <c r="EU220" s="35"/>
      <c r="EV220" s="35"/>
      <c r="EW220" s="35"/>
      <c r="EX220" s="35"/>
    </row>
    <row r="221" spans="1:154" s="16" customFormat="1" ht="33" customHeight="1" hidden="1">
      <c r="A221" s="7" t="s">
        <v>352</v>
      </c>
      <c r="B221" s="5"/>
      <c r="C221" s="5"/>
      <c r="D221" s="6">
        <f>D193/D184*100</f>
        <v>11.745788667687595</v>
      </c>
      <c r="E221" s="6"/>
      <c r="F221" s="6">
        <f>F193/F184*100</f>
        <v>11.745788667687595</v>
      </c>
      <c r="G221" s="6">
        <f>G193/G184*100</f>
        <v>11.914241960183768</v>
      </c>
      <c r="H221" s="6"/>
      <c r="I221" s="6"/>
      <c r="J221" s="6">
        <f t="shared" si="21"/>
        <v>11.914241960183768</v>
      </c>
      <c r="K221" s="6" t="e">
        <f t="shared" si="21"/>
        <v>#DIV/0!</v>
      </c>
      <c r="L221" s="6" t="e">
        <f t="shared" si="21"/>
        <v>#DIV/0!</v>
      </c>
      <c r="M221" s="6" t="e">
        <f t="shared" si="21"/>
        <v>#DIV/0!</v>
      </c>
      <c r="N221" s="6">
        <f t="shared" si="21"/>
        <v>12.120980091883613</v>
      </c>
      <c r="O221" s="6"/>
      <c r="P221" s="6">
        <f>P193/P184*100</f>
        <v>12.120980091883613</v>
      </c>
      <c r="ES221" s="35"/>
      <c r="ET221" s="35"/>
      <c r="EU221" s="35"/>
      <c r="EV221" s="35"/>
      <c r="EW221" s="35"/>
      <c r="EX221" s="35"/>
    </row>
    <row r="222" spans="1:154" s="122" customFormat="1" ht="41.25" customHeight="1" hidden="1">
      <c r="A222" s="91" t="s">
        <v>415</v>
      </c>
      <c r="B222" s="83"/>
      <c r="C222" s="83"/>
      <c r="D222" s="87">
        <f>D224</f>
        <v>650000</v>
      </c>
      <c r="E222" s="87"/>
      <c r="F222" s="87">
        <f>D222</f>
        <v>650000</v>
      </c>
      <c r="G222" s="87">
        <f>G224</f>
        <v>693600</v>
      </c>
      <c r="H222" s="87"/>
      <c r="I222" s="87"/>
      <c r="J222" s="87">
        <f>G222</f>
        <v>693600</v>
      </c>
      <c r="K222" s="87"/>
      <c r="L222" s="87"/>
      <c r="M222" s="87"/>
      <c r="N222" s="87">
        <f>N224</f>
        <v>735200</v>
      </c>
      <c r="O222" s="87"/>
      <c r="P222" s="87">
        <f>N222</f>
        <v>735200</v>
      </c>
      <c r="ES222" s="123"/>
      <c r="ET222" s="123"/>
      <c r="EU222" s="123"/>
      <c r="EV222" s="123"/>
      <c r="EW222" s="123"/>
      <c r="EX222" s="123"/>
    </row>
    <row r="223" spans="1:154" s="16" customFormat="1" ht="15.75" customHeight="1" hidden="1">
      <c r="A223" s="4" t="s">
        <v>77</v>
      </c>
      <c r="B223" s="5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ES223" s="35"/>
      <c r="ET223" s="35"/>
      <c r="EU223" s="35"/>
      <c r="EV223" s="35"/>
      <c r="EW223" s="35"/>
      <c r="EX223" s="35"/>
    </row>
    <row r="224" spans="1:154" s="16" customFormat="1" ht="35.25" customHeight="1" hidden="1">
      <c r="A224" s="7" t="s">
        <v>327</v>
      </c>
      <c r="B224" s="5"/>
      <c r="C224" s="5"/>
      <c r="D224" s="6">
        <v>650000</v>
      </c>
      <c r="E224" s="6"/>
      <c r="F224" s="6">
        <f>D224</f>
        <v>650000</v>
      </c>
      <c r="G224" s="6">
        <v>693600</v>
      </c>
      <c r="H224" s="6"/>
      <c r="I224" s="6"/>
      <c r="J224" s="6">
        <f>G224</f>
        <v>693600</v>
      </c>
      <c r="K224" s="6"/>
      <c r="L224" s="6"/>
      <c r="M224" s="6"/>
      <c r="N224" s="6">
        <v>735200</v>
      </c>
      <c r="O224" s="6"/>
      <c r="P224" s="6">
        <f>N224</f>
        <v>735200</v>
      </c>
      <c r="ES224" s="35"/>
      <c r="ET224" s="35"/>
      <c r="EU224" s="35"/>
      <c r="EV224" s="35"/>
      <c r="EW224" s="35"/>
      <c r="EX224" s="35"/>
    </row>
    <row r="225" spans="1:154" s="16" customFormat="1" ht="21.75" customHeight="1" hidden="1">
      <c r="A225" s="4" t="s">
        <v>236</v>
      </c>
      <c r="B225" s="5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ES225" s="35"/>
      <c r="ET225" s="35"/>
      <c r="EU225" s="35"/>
      <c r="EV225" s="35"/>
      <c r="EW225" s="35"/>
      <c r="EX225" s="35"/>
    </row>
    <row r="226" spans="1:154" s="16" customFormat="1" ht="39" customHeight="1" hidden="1">
      <c r="A226" s="51" t="s">
        <v>328</v>
      </c>
      <c r="B226" s="5"/>
      <c r="C226" s="5"/>
      <c r="D226" s="6">
        <v>13</v>
      </c>
      <c r="E226" s="6"/>
      <c r="F226" s="6">
        <f>D226</f>
        <v>13</v>
      </c>
      <c r="G226" s="6">
        <v>13</v>
      </c>
      <c r="H226" s="6"/>
      <c r="I226" s="6"/>
      <c r="J226" s="6">
        <f>G226</f>
        <v>13</v>
      </c>
      <c r="K226" s="6"/>
      <c r="L226" s="6"/>
      <c r="M226" s="6"/>
      <c r="N226" s="6">
        <v>13</v>
      </c>
      <c r="O226" s="6"/>
      <c r="P226" s="6">
        <f>N226</f>
        <v>13</v>
      </c>
      <c r="ES226" s="35"/>
      <c r="ET226" s="35"/>
      <c r="EU226" s="35"/>
      <c r="EV226" s="35"/>
      <c r="EW226" s="35"/>
      <c r="EX226" s="35"/>
    </row>
    <row r="227" spans="1:154" s="16" customFormat="1" ht="23.25" customHeight="1" hidden="1">
      <c r="A227" s="4" t="s">
        <v>231</v>
      </c>
      <c r="B227" s="5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ES227" s="35"/>
      <c r="ET227" s="35"/>
      <c r="EU227" s="35"/>
      <c r="EV227" s="35"/>
      <c r="EW227" s="35"/>
      <c r="EX227" s="35"/>
    </row>
    <row r="228" spans="1:154" s="16" customFormat="1" ht="35.25" customHeight="1" hidden="1">
      <c r="A228" s="7" t="s">
        <v>329</v>
      </c>
      <c r="B228" s="5"/>
      <c r="C228" s="5"/>
      <c r="D228" s="6">
        <f>D224/D226</f>
        <v>50000</v>
      </c>
      <c r="E228" s="6"/>
      <c r="F228" s="6">
        <f>D228</f>
        <v>50000</v>
      </c>
      <c r="G228" s="6">
        <f>G224/G226</f>
        <v>53353.846153846156</v>
      </c>
      <c r="H228" s="6"/>
      <c r="I228" s="6"/>
      <c r="J228" s="6">
        <f>G228</f>
        <v>53353.846153846156</v>
      </c>
      <c r="K228" s="6"/>
      <c r="L228" s="6"/>
      <c r="M228" s="6"/>
      <c r="N228" s="6">
        <f>N224/N226</f>
        <v>56553.846153846156</v>
      </c>
      <c r="O228" s="6"/>
      <c r="P228" s="6">
        <f>N228</f>
        <v>56553.846153846156</v>
      </c>
      <c r="ES228" s="35"/>
      <c r="ET228" s="35"/>
      <c r="EU228" s="35"/>
      <c r="EV228" s="35"/>
      <c r="EW228" s="35"/>
      <c r="EX228" s="35"/>
    </row>
    <row r="229" spans="1:154" s="16" customFormat="1" ht="35.25" customHeight="1" hidden="1">
      <c r="A229" s="91" t="s">
        <v>416</v>
      </c>
      <c r="B229" s="79"/>
      <c r="C229" s="79"/>
      <c r="D229" s="87">
        <f>D231</f>
        <v>640000</v>
      </c>
      <c r="E229" s="87"/>
      <c r="F229" s="87">
        <f>D229</f>
        <v>640000</v>
      </c>
      <c r="G229" s="87">
        <f>G231</f>
        <v>760000</v>
      </c>
      <c r="H229" s="87"/>
      <c r="I229" s="87"/>
      <c r="J229" s="87">
        <f>G229</f>
        <v>760000</v>
      </c>
      <c r="K229" s="87"/>
      <c r="L229" s="87"/>
      <c r="M229" s="87"/>
      <c r="N229" s="87">
        <f>N231</f>
        <v>850000</v>
      </c>
      <c r="O229" s="87"/>
      <c r="P229" s="87">
        <f>N229</f>
        <v>850000</v>
      </c>
      <c r="ES229" s="35"/>
      <c r="ET229" s="35"/>
      <c r="EU229" s="35"/>
      <c r="EV229" s="35"/>
      <c r="EW229" s="35"/>
      <c r="EX229" s="35"/>
    </row>
    <row r="230" spans="1:154" s="16" customFormat="1" ht="21.75" customHeight="1" hidden="1">
      <c r="A230" s="4" t="s">
        <v>77</v>
      </c>
      <c r="B230" s="5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ES230" s="35"/>
      <c r="ET230" s="35"/>
      <c r="EU230" s="35"/>
      <c r="EV230" s="35"/>
      <c r="EW230" s="35"/>
      <c r="EX230" s="35"/>
    </row>
    <row r="231" spans="1:154" s="16" customFormat="1" ht="35.25" customHeight="1" hidden="1">
      <c r="A231" s="7" t="s">
        <v>330</v>
      </c>
      <c r="B231" s="5"/>
      <c r="C231" s="5"/>
      <c r="D231" s="6">
        <v>640000</v>
      </c>
      <c r="E231" s="6"/>
      <c r="F231" s="6">
        <f>D231</f>
        <v>640000</v>
      </c>
      <c r="G231" s="6">
        <v>760000</v>
      </c>
      <c r="H231" s="6"/>
      <c r="I231" s="6"/>
      <c r="J231" s="6">
        <f>G231</f>
        <v>760000</v>
      </c>
      <c r="K231" s="6"/>
      <c r="L231" s="6"/>
      <c r="M231" s="6"/>
      <c r="N231" s="6">
        <v>850000</v>
      </c>
      <c r="O231" s="6"/>
      <c r="P231" s="6">
        <f>N231</f>
        <v>850000</v>
      </c>
      <c r="ES231" s="35"/>
      <c r="ET231" s="35"/>
      <c r="EU231" s="35"/>
      <c r="EV231" s="35"/>
      <c r="EW231" s="35"/>
      <c r="EX231" s="35"/>
    </row>
    <row r="232" spans="1:154" s="16" customFormat="1" ht="21.75" customHeight="1" hidden="1">
      <c r="A232" s="4" t="s">
        <v>236</v>
      </c>
      <c r="B232" s="5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ES232" s="35"/>
      <c r="ET232" s="35"/>
      <c r="EU232" s="35"/>
      <c r="EV232" s="35"/>
      <c r="EW232" s="35"/>
      <c r="EX232" s="35"/>
    </row>
    <row r="233" spans="1:154" s="16" customFormat="1" ht="35.25" customHeight="1" hidden="1">
      <c r="A233" s="51" t="s">
        <v>331</v>
      </c>
      <c r="B233" s="5"/>
      <c r="C233" s="5"/>
      <c r="D233" s="6">
        <v>12</v>
      </c>
      <c r="E233" s="6"/>
      <c r="F233" s="6">
        <f>D233</f>
        <v>12</v>
      </c>
      <c r="G233" s="6">
        <v>12</v>
      </c>
      <c r="H233" s="6"/>
      <c r="I233" s="6"/>
      <c r="J233" s="6">
        <f>G233</f>
        <v>12</v>
      </c>
      <c r="K233" s="6"/>
      <c r="L233" s="6"/>
      <c r="M233" s="6"/>
      <c r="N233" s="6">
        <v>12</v>
      </c>
      <c r="O233" s="6"/>
      <c r="P233" s="6">
        <f>N233</f>
        <v>12</v>
      </c>
      <c r="ES233" s="35"/>
      <c r="ET233" s="35"/>
      <c r="EU233" s="35"/>
      <c r="EV233" s="35"/>
      <c r="EW233" s="35"/>
      <c r="EX233" s="35"/>
    </row>
    <row r="234" spans="1:154" s="16" customFormat="1" ht="22.5" customHeight="1" hidden="1">
      <c r="A234" s="4" t="s">
        <v>231</v>
      </c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ES234" s="35"/>
      <c r="ET234" s="35"/>
      <c r="EU234" s="35"/>
      <c r="EV234" s="35"/>
      <c r="EW234" s="35"/>
      <c r="EX234" s="35"/>
    </row>
    <row r="235" spans="1:154" s="16" customFormat="1" ht="35.25" customHeight="1" hidden="1">
      <c r="A235" s="7" t="s">
        <v>332</v>
      </c>
      <c r="B235" s="5"/>
      <c r="C235" s="5"/>
      <c r="D235" s="6">
        <f>D231/D233</f>
        <v>53333.333333333336</v>
      </c>
      <c r="E235" s="6"/>
      <c r="F235" s="6">
        <f>D235</f>
        <v>53333.333333333336</v>
      </c>
      <c r="G235" s="6">
        <f>G231/G233</f>
        <v>63333.333333333336</v>
      </c>
      <c r="H235" s="6"/>
      <c r="I235" s="6"/>
      <c r="J235" s="6">
        <f>G235</f>
        <v>63333.333333333336</v>
      </c>
      <c r="K235" s="6"/>
      <c r="L235" s="6"/>
      <c r="M235" s="6"/>
      <c r="N235" s="6">
        <f>N231/N233</f>
        <v>70833.33333333333</v>
      </c>
      <c r="O235" s="6"/>
      <c r="P235" s="6">
        <f>N235</f>
        <v>70833.33333333333</v>
      </c>
      <c r="ES235" s="35"/>
      <c r="ET235" s="35"/>
      <c r="EU235" s="35"/>
      <c r="EV235" s="35"/>
      <c r="EW235" s="35"/>
      <c r="EX235" s="35"/>
    </row>
    <row r="236" spans="1:154" s="119" customFormat="1" ht="35.25" customHeight="1" hidden="1">
      <c r="A236" s="91" t="s">
        <v>417</v>
      </c>
      <c r="B236" s="79"/>
      <c r="C236" s="79"/>
      <c r="D236" s="87">
        <f>D238</f>
        <v>120000</v>
      </c>
      <c r="E236" s="87"/>
      <c r="F236" s="87">
        <f>D236</f>
        <v>120000</v>
      </c>
      <c r="G236" s="87">
        <f>G238</f>
        <v>128000</v>
      </c>
      <c r="H236" s="87"/>
      <c r="I236" s="87"/>
      <c r="J236" s="87">
        <f>G236</f>
        <v>128000</v>
      </c>
      <c r="K236" s="87"/>
      <c r="L236" s="87"/>
      <c r="M236" s="87"/>
      <c r="N236" s="87">
        <f>N238</f>
        <v>135700</v>
      </c>
      <c r="O236" s="87"/>
      <c r="P236" s="87">
        <f>N236</f>
        <v>135700</v>
      </c>
      <c r="ES236" s="120"/>
      <c r="ET236" s="120"/>
      <c r="EU236" s="120"/>
      <c r="EV236" s="120"/>
      <c r="EW236" s="120"/>
      <c r="EX236" s="120"/>
    </row>
    <row r="237" spans="1:154" s="16" customFormat="1" ht="23.25" customHeight="1" hidden="1">
      <c r="A237" s="4" t="s">
        <v>77</v>
      </c>
      <c r="B237" s="5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ES237" s="35"/>
      <c r="ET237" s="35"/>
      <c r="EU237" s="35"/>
      <c r="EV237" s="35"/>
      <c r="EW237" s="35"/>
      <c r="EX237" s="35"/>
    </row>
    <row r="238" spans="1:154" s="16" customFormat="1" ht="30.75" customHeight="1" hidden="1">
      <c r="A238" s="7" t="s">
        <v>334</v>
      </c>
      <c r="B238" s="5"/>
      <c r="C238" s="5"/>
      <c r="D238" s="6">
        <v>120000</v>
      </c>
      <c r="E238" s="6"/>
      <c r="F238" s="6">
        <f>D238</f>
        <v>120000</v>
      </c>
      <c r="G238" s="6">
        <v>128000</v>
      </c>
      <c r="H238" s="6"/>
      <c r="I238" s="6"/>
      <c r="J238" s="6">
        <f>G238</f>
        <v>128000</v>
      </c>
      <c r="K238" s="6"/>
      <c r="L238" s="6"/>
      <c r="M238" s="6"/>
      <c r="N238" s="6">
        <v>135700</v>
      </c>
      <c r="O238" s="6"/>
      <c r="P238" s="6">
        <f>N238</f>
        <v>135700</v>
      </c>
      <c r="ES238" s="35"/>
      <c r="ET238" s="35"/>
      <c r="EU238" s="35"/>
      <c r="EV238" s="35"/>
      <c r="EW238" s="35"/>
      <c r="EX238" s="35"/>
    </row>
    <row r="239" spans="1:154" s="16" customFormat="1" ht="15.75" customHeight="1" hidden="1">
      <c r="A239" s="4" t="s">
        <v>236</v>
      </c>
      <c r="B239" s="5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ES239" s="35"/>
      <c r="ET239" s="35"/>
      <c r="EU239" s="35"/>
      <c r="EV239" s="35"/>
      <c r="EW239" s="35"/>
      <c r="EX239" s="35"/>
    </row>
    <row r="240" spans="1:154" s="16" customFormat="1" ht="31.5" customHeight="1" hidden="1">
      <c r="A240" s="51" t="s">
        <v>335</v>
      </c>
      <c r="B240" s="5"/>
      <c r="C240" s="5"/>
      <c r="D240" s="6">
        <v>21</v>
      </c>
      <c r="E240" s="6"/>
      <c r="F240" s="6">
        <f>D240</f>
        <v>21</v>
      </c>
      <c r="G240" s="6">
        <v>21</v>
      </c>
      <c r="H240" s="6"/>
      <c r="I240" s="6"/>
      <c r="J240" s="6">
        <f>G240</f>
        <v>21</v>
      </c>
      <c r="K240" s="6"/>
      <c r="L240" s="6"/>
      <c r="M240" s="6"/>
      <c r="N240" s="6">
        <v>21</v>
      </c>
      <c r="O240" s="6"/>
      <c r="P240" s="6">
        <f>N240</f>
        <v>21</v>
      </c>
      <c r="ES240" s="35"/>
      <c r="ET240" s="35"/>
      <c r="EU240" s="35"/>
      <c r="EV240" s="35"/>
      <c r="EW240" s="35"/>
      <c r="EX240" s="35"/>
    </row>
    <row r="241" spans="1:154" s="16" customFormat="1" ht="16.5" customHeight="1" hidden="1">
      <c r="A241" s="4" t="s">
        <v>231</v>
      </c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ES241" s="35"/>
      <c r="ET241" s="35"/>
      <c r="EU241" s="35"/>
      <c r="EV241" s="35"/>
      <c r="EW241" s="35"/>
      <c r="EX241" s="35"/>
    </row>
    <row r="242" spans="1:154" s="16" customFormat="1" ht="35.25" customHeight="1" hidden="1">
      <c r="A242" s="7" t="s">
        <v>336</v>
      </c>
      <c r="B242" s="5"/>
      <c r="C242" s="5"/>
      <c r="D242" s="6">
        <f>D238/D240</f>
        <v>5714.285714285715</v>
      </c>
      <c r="E242" s="6"/>
      <c r="F242" s="6">
        <f>D242</f>
        <v>5714.285714285715</v>
      </c>
      <c r="G242" s="6">
        <f>G238/G240</f>
        <v>6095.238095238095</v>
      </c>
      <c r="H242" s="6"/>
      <c r="I242" s="6"/>
      <c r="J242" s="6">
        <f>J238/J240</f>
        <v>6095.238095238095</v>
      </c>
      <c r="K242" s="6"/>
      <c r="L242" s="6"/>
      <c r="M242" s="6"/>
      <c r="N242" s="6">
        <f>N238/N240</f>
        <v>6461.9047619047615</v>
      </c>
      <c r="O242" s="6"/>
      <c r="P242" s="6">
        <f>N242</f>
        <v>6461.9047619047615</v>
      </c>
      <c r="ES242" s="35"/>
      <c r="ET242" s="35"/>
      <c r="EU242" s="35"/>
      <c r="EV242" s="35"/>
      <c r="EW242" s="35"/>
      <c r="EX242" s="35"/>
    </row>
    <row r="243" spans="1:154" s="119" customFormat="1" ht="35.25" customHeight="1" hidden="1">
      <c r="A243" s="91" t="s">
        <v>418</v>
      </c>
      <c r="B243" s="79"/>
      <c r="C243" s="79"/>
      <c r="D243" s="80"/>
      <c r="E243" s="87">
        <f>E245</f>
        <v>32410000</v>
      </c>
      <c r="F243" s="87">
        <f>E243</f>
        <v>32410000</v>
      </c>
      <c r="G243" s="87"/>
      <c r="H243" s="87">
        <f>H245</f>
        <v>10000000</v>
      </c>
      <c r="I243" s="87"/>
      <c r="J243" s="87">
        <f>H243</f>
        <v>10000000</v>
      </c>
      <c r="K243" s="87"/>
      <c r="L243" s="87"/>
      <c r="M243" s="87"/>
      <c r="N243" s="87"/>
      <c r="O243" s="87">
        <f>O245</f>
        <v>10000000</v>
      </c>
      <c r="P243" s="87">
        <f>O243</f>
        <v>10000000</v>
      </c>
      <c r="ES243" s="120"/>
      <c r="ET243" s="120"/>
      <c r="EU243" s="120"/>
      <c r="EV243" s="120"/>
      <c r="EW243" s="120"/>
      <c r="EX243" s="120"/>
    </row>
    <row r="244" spans="1:154" s="16" customFormat="1" ht="20.25" customHeight="1" hidden="1">
      <c r="A244" s="4" t="s">
        <v>77</v>
      </c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ES244" s="35"/>
      <c r="ET244" s="35"/>
      <c r="EU244" s="35"/>
      <c r="EV244" s="35"/>
      <c r="EW244" s="35"/>
      <c r="EX244" s="35"/>
    </row>
    <row r="245" spans="1:154" s="16" customFormat="1" ht="35.25" customHeight="1" hidden="1">
      <c r="A245" s="7" t="s">
        <v>319</v>
      </c>
      <c r="B245" s="5"/>
      <c r="C245" s="5"/>
      <c r="D245" s="6"/>
      <c r="E245" s="6">
        <v>32410000</v>
      </c>
      <c r="F245" s="6">
        <f>E245</f>
        <v>32410000</v>
      </c>
      <c r="G245" s="6"/>
      <c r="H245" s="6">
        <v>10000000</v>
      </c>
      <c r="I245" s="6"/>
      <c r="J245" s="6">
        <f>H245</f>
        <v>10000000</v>
      </c>
      <c r="K245" s="6"/>
      <c r="L245" s="6"/>
      <c r="M245" s="6"/>
      <c r="N245" s="6"/>
      <c r="O245" s="6">
        <v>10000000</v>
      </c>
      <c r="P245" s="6">
        <f>O245</f>
        <v>10000000</v>
      </c>
      <c r="ES245" s="35"/>
      <c r="ET245" s="35"/>
      <c r="EU245" s="35"/>
      <c r="EV245" s="35"/>
      <c r="EW245" s="35"/>
      <c r="EX245" s="35"/>
    </row>
    <row r="246" spans="1:154" s="16" customFormat="1" ht="21" customHeight="1" hidden="1">
      <c r="A246" s="4" t="s">
        <v>236</v>
      </c>
      <c r="B246" s="5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ES246" s="35"/>
      <c r="ET246" s="35"/>
      <c r="EU246" s="35"/>
      <c r="EV246" s="35"/>
      <c r="EW246" s="35"/>
      <c r="EX246" s="35"/>
    </row>
    <row r="247" spans="1:154" s="16" customFormat="1" ht="35.25" customHeight="1" hidden="1">
      <c r="A247" s="51" t="s">
        <v>320</v>
      </c>
      <c r="B247" s="5"/>
      <c r="C247" s="5"/>
      <c r="D247" s="6"/>
      <c r="E247" s="6">
        <v>2</v>
      </c>
      <c r="F247" s="6">
        <f>E247</f>
        <v>2</v>
      </c>
      <c r="G247" s="6"/>
      <c r="H247" s="6">
        <v>1</v>
      </c>
      <c r="I247" s="6"/>
      <c r="J247" s="6">
        <f>H247</f>
        <v>1</v>
      </c>
      <c r="K247" s="6"/>
      <c r="L247" s="6"/>
      <c r="M247" s="6"/>
      <c r="N247" s="6"/>
      <c r="O247" s="6">
        <v>1</v>
      </c>
      <c r="P247" s="6">
        <v>1</v>
      </c>
      <c r="ES247" s="35"/>
      <c r="ET247" s="35"/>
      <c r="EU247" s="35"/>
      <c r="EV247" s="35"/>
      <c r="EW247" s="35"/>
      <c r="EX247" s="35"/>
    </row>
    <row r="248" spans="1:154" s="16" customFormat="1" ht="21.75" customHeight="1" hidden="1">
      <c r="A248" s="4" t="s">
        <v>231</v>
      </c>
      <c r="B248" s="5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ES248" s="35"/>
      <c r="ET248" s="35"/>
      <c r="EU248" s="35"/>
      <c r="EV248" s="35"/>
      <c r="EW248" s="35"/>
      <c r="EX248" s="35"/>
    </row>
    <row r="249" spans="1:154" s="16" customFormat="1" ht="35.25" customHeight="1" hidden="1">
      <c r="A249" s="7" t="s">
        <v>321</v>
      </c>
      <c r="B249" s="5"/>
      <c r="C249" s="5"/>
      <c r="D249" s="6"/>
      <c r="E249" s="6">
        <f>E245/E247</f>
        <v>16205000</v>
      </c>
      <c r="F249" s="6">
        <f>E249</f>
        <v>16205000</v>
      </c>
      <c r="G249" s="6"/>
      <c r="H249" s="6">
        <f>H245/H247</f>
        <v>10000000</v>
      </c>
      <c r="I249" s="6"/>
      <c r="J249" s="6">
        <f>H249</f>
        <v>10000000</v>
      </c>
      <c r="K249" s="6"/>
      <c r="L249" s="6"/>
      <c r="M249" s="6"/>
      <c r="N249" s="6"/>
      <c r="O249" s="6">
        <f>O245/O247</f>
        <v>10000000</v>
      </c>
      <c r="P249" s="6">
        <f>O249</f>
        <v>10000000</v>
      </c>
      <c r="ES249" s="35"/>
      <c r="ET249" s="35"/>
      <c r="EU249" s="35"/>
      <c r="EV249" s="35"/>
      <c r="EW249" s="35"/>
      <c r="EX249" s="35"/>
    </row>
    <row r="250" spans="1:154" s="197" customFormat="1" ht="66" customHeight="1" hidden="1">
      <c r="A250" s="200" t="s">
        <v>419</v>
      </c>
      <c r="B250" s="196"/>
      <c r="C250" s="196"/>
      <c r="D250" s="199">
        <f>D251+D265+D258+D272+D279+D286+D293</f>
        <v>26091100</v>
      </c>
      <c r="E250" s="199">
        <f aca="true" t="shared" si="22" ref="E250:O250">E251+E265+E258+E272+E279+E286+E293</f>
        <v>150000</v>
      </c>
      <c r="F250" s="199">
        <f>D250+E250</f>
        <v>26241100</v>
      </c>
      <c r="G250" s="199">
        <f t="shared" si="22"/>
        <v>27723400</v>
      </c>
      <c r="H250" s="199">
        <f t="shared" si="22"/>
        <v>0</v>
      </c>
      <c r="I250" s="199">
        <f t="shared" si="22"/>
        <v>0</v>
      </c>
      <c r="J250" s="199">
        <f>G250+H250</f>
        <v>27723400</v>
      </c>
      <c r="K250" s="199">
        <f t="shared" si="22"/>
        <v>0</v>
      </c>
      <c r="L250" s="199">
        <f t="shared" si="22"/>
        <v>0</v>
      </c>
      <c r="M250" s="199">
        <f t="shared" si="22"/>
        <v>0</v>
      </c>
      <c r="N250" s="199">
        <f t="shared" si="22"/>
        <v>29970800</v>
      </c>
      <c r="O250" s="199">
        <f t="shared" si="22"/>
        <v>0</v>
      </c>
      <c r="P250" s="199">
        <f>N250+O250</f>
        <v>29970800</v>
      </c>
      <c r="ES250" s="198"/>
      <c r="ET250" s="198"/>
      <c r="EU250" s="198"/>
      <c r="EV250" s="198"/>
      <c r="EW250" s="198"/>
      <c r="EX250" s="198"/>
    </row>
    <row r="251" spans="1:154" s="119" customFormat="1" ht="24" customHeight="1" hidden="1">
      <c r="A251" s="91" t="s">
        <v>420</v>
      </c>
      <c r="B251" s="79"/>
      <c r="C251" s="79"/>
      <c r="D251" s="87">
        <f>D253</f>
        <v>15465300</v>
      </c>
      <c r="E251" s="87"/>
      <c r="F251" s="87">
        <f>D251</f>
        <v>15465300</v>
      </c>
      <c r="G251" s="87">
        <f>G253</f>
        <v>16498100</v>
      </c>
      <c r="H251" s="87"/>
      <c r="I251" s="87"/>
      <c r="J251" s="87">
        <f>G251</f>
        <v>16498100</v>
      </c>
      <c r="K251" s="87"/>
      <c r="L251" s="87"/>
      <c r="M251" s="87"/>
      <c r="N251" s="87">
        <f>N253</f>
        <v>17435000</v>
      </c>
      <c r="O251" s="87"/>
      <c r="P251" s="87">
        <f>N251</f>
        <v>17435000</v>
      </c>
      <c r="ES251" s="120"/>
      <c r="ET251" s="120"/>
      <c r="EU251" s="120"/>
      <c r="EV251" s="120"/>
      <c r="EW251" s="120"/>
      <c r="EX251" s="120"/>
    </row>
    <row r="252" spans="1:154" s="16" customFormat="1" ht="18.75" customHeight="1" hidden="1">
      <c r="A252" s="4" t="s">
        <v>77</v>
      </c>
      <c r="B252" s="5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ES252" s="35"/>
      <c r="ET252" s="35"/>
      <c r="EU252" s="35"/>
      <c r="EV252" s="35"/>
      <c r="EW252" s="35"/>
      <c r="EX252" s="35"/>
    </row>
    <row r="253" spans="1:154" s="16" customFormat="1" ht="16.5" customHeight="1" hidden="1">
      <c r="A253" s="7" t="s">
        <v>266</v>
      </c>
      <c r="B253" s="5"/>
      <c r="C253" s="5"/>
      <c r="D253" s="6">
        <f>15415300+50000</f>
        <v>15465300</v>
      </c>
      <c r="E253" s="6"/>
      <c r="F253" s="6">
        <f>D253</f>
        <v>15465300</v>
      </c>
      <c r="G253" s="6">
        <f>16448100+50000</f>
        <v>16498100</v>
      </c>
      <c r="H253" s="6"/>
      <c r="I253" s="6"/>
      <c r="J253" s="6">
        <f>G253</f>
        <v>16498100</v>
      </c>
      <c r="K253" s="6"/>
      <c r="L253" s="6"/>
      <c r="M253" s="6"/>
      <c r="N253" s="6">
        <v>17435000</v>
      </c>
      <c r="O253" s="6"/>
      <c r="P253" s="6">
        <f>N253</f>
        <v>17435000</v>
      </c>
      <c r="ES253" s="35"/>
      <c r="ET253" s="35"/>
      <c r="EU253" s="35"/>
      <c r="EV253" s="35"/>
      <c r="EW253" s="35"/>
      <c r="EX253" s="35"/>
    </row>
    <row r="254" spans="1:154" s="16" customFormat="1" ht="17.25" customHeight="1" hidden="1">
      <c r="A254" s="4" t="s">
        <v>236</v>
      </c>
      <c r="B254" s="5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ES254" s="35"/>
      <c r="ET254" s="35"/>
      <c r="EU254" s="35"/>
      <c r="EV254" s="35"/>
      <c r="EW254" s="35"/>
      <c r="EX254" s="35"/>
    </row>
    <row r="255" spans="1:154" s="16" customFormat="1" ht="16.5" customHeight="1" hidden="1">
      <c r="A255" s="51" t="s">
        <v>267</v>
      </c>
      <c r="B255" s="5"/>
      <c r="C255" s="5"/>
      <c r="D255" s="6">
        <v>36</v>
      </c>
      <c r="E255" s="6"/>
      <c r="F255" s="6">
        <f>D255</f>
        <v>36</v>
      </c>
      <c r="G255" s="6">
        <f>D255</f>
        <v>36</v>
      </c>
      <c r="H255" s="6"/>
      <c r="I255" s="6"/>
      <c r="J255" s="6">
        <f>G255</f>
        <v>36</v>
      </c>
      <c r="K255" s="6"/>
      <c r="L255" s="6"/>
      <c r="M255" s="6"/>
      <c r="N255" s="6">
        <f>J255</f>
        <v>36</v>
      </c>
      <c r="O255" s="6"/>
      <c r="P255" s="6">
        <f>N255</f>
        <v>36</v>
      </c>
      <c r="ES255" s="35"/>
      <c r="ET255" s="35"/>
      <c r="EU255" s="35"/>
      <c r="EV255" s="35"/>
      <c r="EW255" s="35"/>
      <c r="EX255" s="35"/>
    </row>
    <row r="256" spans="1:154" s="16" customFormat="1" ht="18.75" customHeight="1" hidden="1">
      <c r="A256" s="4" t="s">
        <v>231</v>
      </c>
      <c r="B256" s="5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ES256" s="35"/>
      <c r="ET256" s="35"/>
      <c r="EU256" s="35"/>
      <c r="EV256" s="35"/>
      <c r="EW256" s="35"/>
      <c r="EX256" s="35"/>
    </row>
    <row r="257" spans="1:154" s="16" customFormat="1" ht="27.75" customHeight="1" hidden="1">
      <c r="A257" s="7" t="s">
        <v>268</v>
      </c>
      <c r="B257" s="5"/>
      <c r="C257" s="5"/>
      <c r="D257" s="6">
        <f>D253/D255</f>
        <v>429591.6666666667</v>
      </c>
      <c r="E257" s="6"/>
      <c r="F257" s="6">
        <f>D257</f>
        <v>429591.6666666667</v>
      </c>
      <c r="G257" s="6">
        <f>G253/G255</f>
        <v>458280.55555555556</v>
      </c>
      <c r="H257" s="6"/>
      <c r="I257" s="6"/>
      <c r="J257" s="6">
        <f>G257</f>
        <v>458280.55555555556</v>
      </c>
      <c r="K257" s="6"/>
      <c r="L257" s="6"/>
      <c r="M257" s="6"/>
      <c r="N257" s="6">
        <f>N253/N255</f>
        <v>484305.55555555556</v>
      </c>
      <c r="O257" s="6"/>
      <c r="P257" s="6">
        <f>N257</f>
        <v>484305.55555555556</v>
      </c>
      <c r="ES257" s="35"/>
      <c r="ET257" s="35"/>
      <c r="EU257" s="35"/>
      <c r="EV257" s="35"/>
      <c r="EW257" s="35"/>
      <c r="EX257" s="35"/>
    </row>
    <row r="258" spans="1:154" s="119" customFormat="1" ht="27.75" customHeight="1" hidden="1">
      <c r="A258" s="91" t="s">
        <v>421</v>
      </c>
      <c r="B258" s="79"/>
      <c r="C258" s="79"/>
      <c r="D258" s="80">
        <f>D260</f>
        <v>4674800</v>
      </c>
      <c r="E258" s="80"/>
      <c r="F258" s="80">
        <f>D258</f>
        <v>4674800</v>
      </c>
      <c r="G258" s="80">
        <f>G260</f>
        <v>4826500</v>
      </c>
      <c r="H258" s="80"/>
      <c r="I258" s="80"/>
      <c r="J258" s="80">
        <f>G258</f>
        <v>4826500</v>
      </c>
      <c r="K258" s="80"/>
      <c r="L258" s="80"/>
      <c r="M258" s="80"/>
      <c r="N258" s="80">
        <f>N260</f>
        <v>5385700</v>
      </c>
      <c r="O258" s="80"/>
      <c r="P258" s="80">
        <f>N258</f>
        <v>5385700</v>
      </c>
      <c r="ES258" s="120"/>
      <c r="ET258" s="120"/>
      <c r="EU258" s="120"/>
      <c r="EV258" s="120"/>
      <c r="EW258" s="120"/>
      <c r="EX258" s="120"/>
    </row>
    <row r="259" spans="1:154" s="16" customFormat="1" ht="19.5" customHeight="1" hidden="1">
      <c r="A259" s="4" t="s">
        <v>77</v>
      </c>
      <c r="B259" s="5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ES259" s="35"/>
      <c r="ET259" s="35"/>
      <c r="EU259" s="35"/>
      <c r="EV259" s="35"/>
      <c r="EW259" s="35"/>
      <c r="EX259" s="35"/>
    </row>
    <row r="260" spans="1:154" s="16" customFormat="1" ht="27.75" customHeight="1" hidden="1">
      <c r="A260" s="7" t="s">
        <v>269</v>
      </c>
      <c r="B260" s="5"/>
      <c r="C260" s="5"/>
      <c r="D260" s="6">
        <v>4674800</v>
      </c>
      <c r="E260" s="6"/>
      <c r="F260" s="6">
        <f>D260</f>
        <v>4674800</v>
      </c>
      <c r="G260" s="6">
        <v>4826500</v>
      </c>
      <c r="H260" s="6"/>
      <c r="I260" s="6"/>
      <c r="J260" s="6">
        <f>G260</f>
        <v>4826500</v>
      </c>
      <c r="K260" s="6"/>
      <c r="L260" s="6"/>
      <c r="M260" s="6"/>
      <c r="N260" s="6">
        <v>5385700</v>
      </c>
      <c r="O260" s="6"/>
      <c r="P260" s="6">
        <f>N260</f>
        <v>5385700</v>
      </c>
      <c r="ES260" s="35"/>
      <c r="ET260" s="35"/>
      <c r="EU260" s="35"/>
      <c r="EV260" s="35"/>
      <c r="EW260" s="35"/>
      <c r="EX260" s="35"/>
    </row>
    <row r="261" spans="1:154" s="16" customFormat="1" ht="20.25" customHeight="1" hidden="1">
      <c r="A261" s="4" t="s">
        <v>236</v>
      </c>
      <c r="B261" s="5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ES261" s="35"/>
      <c r="ET261" s="35"/>
      <c r="EU261" s="35"/>
      <c r="EV261" s="35"/>
      <c r="EW261" s="35"/>
      <c r="EX261" s="35"/>
    </row>
    <row r="262" spans="1:154" s="16" customFormat="1" ht="38.25" customHeight="1" hidden="1">
      <c r="A262" s="51" t="s">
        <v>270</v>
      </c>
      <c r="B262" s="5"/>
      <c r="C262" s="5"/>
      <c r="D262" s="6">
        <v>36</v>
      </c>
      <c r="E262" s="6"/>
      <c r="F262" s="6">
        <f>D262</f>
        <v>36</v>
      </c>
      <c r="G262" s="6">
        <f>F262</f>
        <v>36</v>
      </c>
      <c r="H262" s="6"/>
      <c r="I262" s="6"/>
      <c r="J262" s="6">
        <f>G262</f>
        <v>36</v>
      </c>
      <c r="K262" s="6"/>
      <c r="L262" s="6"/>
      <c r="M262" s="6"/>
      <c r="N262" s="6">
        <v>36</v>
      </c>
      <c r="O262" s="6"/>
      <c r="P262" s="6">
        <f>N262</f>
        <v>36</v>
      </c>
      <c r="ES262" s="35"/>
      <c r="ET262" s="35"/>
      <c r="EU262" s="35"/>
      <c r="EV262" s="35"/>
      <c r="EW262" s="35"/>
      <c r="EX262" s="35"/>
    </row>
    <row r="263" spans="1:154" s="16" customFormat="1" ht="18" customHeight="1" hidden="1">
      <c r="A263" s="4" t="s">
        <v>231</v>
      </c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ES263" s="35"/>
      <c r="ET263" s="35"/>
      <c r="EU263" s="35"/>
      <c r="EV263" s="35"/>
      <c r="EW263" s="35"/>
      <c r="EX263" s="35"/>
    </row>
    <row r="264" spans="1:154" s="16" customFormat="1" ht="27.75" customHeight="1" hidden="1">
      <c r="A264" s="7" t="s">
        <v>271</v>
      </c>
      <c r="B264" s="5"/>
      <c r="C264" s="5"/>
      <c r="D264" s="6">
        <f>D260/D262</f>
        <v>129855.55555555556</v>
      </c>
      <c r="E264" s="6"/>
      <c r="F264" s="6">
        <f>F260/F262</f>
        <v>129855.55555555556</v>
      </c>
      <c r="G264" s="6">
        <f>G260/G262</f>
        <v>134069.44444444444</v>
      </c>
      <c r="H264" s="6"/>
      <c r="I264" s="6"/>
      <c r="J264" s="6">
        <f>G264</f>
        <v>134069.44444444444</v>
      </c>
      <c r="K264" s="6"/>
      <c r="L264" s="6"/>
      <c r="M264" s="6"/>
      <c r="N264" s="6">
        <f>N260/N262</f>
        <v>149602.77777777778</v>
      </c>
      <c r="O264" s="6"/>
      <c r="P264" s="6">
        <f>N264</f>
        <v>149602.77777777778</v>
      </c>
      <c r="ES264" s="35"/>
      <c r="ET264" s="35"/>
      <c r="EU264" s="35"/>
      <c r="EV264" s="35"/>
      <c r="EW264" s="35"/>
      <c r="EX264" s="35"/>
    </row>
    <row r="265" spans="1:154" s="122" customFormat="1" ht="27.75" customHeight="1" hidden="1">
      <c r="A265" s="91" t="s">
        <v>422</v>
      </c>
      <c r="B265" s="83"/>
      <c r="C265" s="83"/>
      <c r="D265" s="87">
        <f>D267</f>
        <v>5251300</v>
      </c>
      <c r="E265" s="87"/>
      <c r="F265" s="87">
        <f>D265</f>
        <v>5251300</v>
      </c>
      <c r="G265" s="87">
        <f>G267</f>
        <v>5928700</v>
      </c>
      <c r="H265" s="87"/>
      <c r="I265" s="87"/>
      <c r="J265" s="87">
        <f>G265</f>
        <v>5928700</v>
      </c>
      <c r="K265" s="87"/>
      <c r="L265" s="87"/>
      <c r="M265" s="87"/>
      <c r="N265" s="87">
        <f>N267</f>
        <v>6628300</v>
      </c>
      <c r="O265" s="87"/>
      <c r="P265" s="87">
        <f>N265</f>
        <v>6628300</v>
      </c>
      <c r="ES265" s="123"/>
      <c r="ET265" s="123"/>
      <c r="EU265" s="123"/>
      <c r="EV265" s="123"/>
      <c r="EW265" s="123"/>
      <c r="EX265" s="123"/>
    </row>
    <row r="266" spans="1:154" s="16" customFormat="1" ht="21.75" customHeight="1" hidden="1">
      <c r="A266" s="4" t="s">
        <v>77</v>
      </c>
      <c r="B266" s="5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ES266" s="35"/>
      <c r="ET266" s="35"/>
      <c r="EU266" s="35"/>
      <c r="EV266" s="35"/>
      <c r="EW266" s="35"/>
      <c r="EX266" s="35"/>
    </row>
    <row r="267" spans="1:154" s="16" customFormat="1" ht="27.75" customHeight="1" hidden="1">
      <c r="A267" s="7" t="s">
        <v>272</v>
      </c>
      <c r="B267" s="5"/>
      <c r="C267" s="5"/>
      <c r="D267" s="6">
        <v>5251300</v>
      </c>
      <c r="E267" s="6"/>
      <c r="F267" s="6">
        <f>D267</f>
        <v>5251300</v>
      </c>
      <c r="G267" s="6">
        <v>5928700</v>
      </c>
      <c r="H267" s="6"/>
      <c r="I267" s="6"/>
      <c r="J267" s="6">
        <f>G267</f>
        <v>5928700</v>
      </c>
      <c r="K267" s="6"/>
      <c r="L267" s="6"/>
      <c r="M267" s="6"/>
      <c r="N267" s="6">
        <v>6628300</v>
      </c>
      <c r="O267" s="6"/>
      <c r="P267" s="6">
        <f>N267</f>
        <v>6628300</v>
      </c>
      <c r="ES267" s="35"/>
      <c r="ET267" s="35"/>
      <c r="EU267" s="35"/>
      <c r="EV267" s="35"/>
      <c r="EW267" s="35"/>
      <c r="EX267" s="35"/>
    </row>
    <row r="268" spans="1:154" s="16" customFormat="1" ht="18.75" customHeight="1" hidden="1">
      <c r="A268" s="4" t="s">
        <v>236</v>
      </c>
      <c r="B268" s="5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ES268" s="35"/>
      <c r="ET268" s="35"/>
      <c r="EU268" s="35"/>
      <c r="EV268" s="35"/>
      <c r="EW268" s="35"/>
      <c r="EX268" s="35"/>
    </row>
    <row r="269" spans="1:154" s="16" customFormat="1" ht="21.75" customHeight="1" hidden="1">
      <c r="A269" s="7" t="s">
        <v>101</v>
      </c>
      <c r="B269" s="5"/>
      <c r="C269" s="5"/>
      <c r="D269" s="6">
        <v>1600</v>
      </c>
      <c r="E269" s="6"/>
      <c r="F269" s="6">
        <f>D269</f>
        <v>1600</v>
      </c>
      <c r="G269" s="6">
        <v>1600</v>
      </c>
      <c r="H269" s="6"/>
      <c r="I269" s="6"/>
      <c r="J269" s="6">
        <f>G269</f>
        <v>1600</v>
      </c>
      <c r="K269" s="6"/>
      <c r="L269" s="6"/>
      <c r="M269" s="6"/>
      <c r="N269" s="6">
        <f>J269</f>
        <v>1600</v>
      </c>
      <c r="O269" s="6"/>
      <c r="P269" s="6">
        <f>N269</f>
        <v>1600</v>
      </c>
      <c r="ES269" s="35"/>
      <c r="ET269" s="35"/>
      <c r="EU269" s="35"/>
      <c r="EV269" s="35"/>
      <c r="EW269" s="35"/>
      <c r="EX269" s="35"/>
    </row>
    <row r="270" spans="1:154" s="16" customFormat="1" ht="21" customHeight="1" hidden="1">
      <c r="A270" s="4" t="s">
        <v>231</v>
      </c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ES270" s="35"/>
      <c r="ET270" s="35"/>
      <c r="EU270" s="35"/>
      <c r="EV270" s="35"/>
      <c r="EW270" s="35"/>
      <c r="EX270" s="35"/>
    </row>
    <row r="271" spans="1:154" s="16" customFormat="1" ht="18" customHeight="1" hidden="1">
      <c r="A271" s="7" t="s">
        <v>273</v>
      </c>
      <c r="B271" s="5"/>
      <c r="C271" s="5"/>
      <c r="D271" s="6">
        <f>D267/D269</f>
        <v>3282.0625</v>
      </c>
      <c r="E271" s="6"/>
      <c r="F271" s="6">
        <f>D271</f>
        <v>3282.0625</v>
      </c>
      <c r="G271" s="6">
        <f>G267/G269</f>
        <v>3705.4375</v>
      </c>
      <c r="H271" s="6"/>
      <c r="I271" s="6"/>
      <c r="J271" s="6">
        <f>G271</f>
        <v>3705.4375</v>
      </c>
      <c r="K271" s="6"/>
      <c r="L271" s="6"/>
      <c r="M271" s="6"/>
      <c r="N271" s="6">
        <f>N267/N269</f>
        <v>4142.6875</v>
      </c>
      <c r="O271" s="6"/>
      <c r="P271" s="6">
        <f>N271</f>
        <v>4142.6875</v>
      </c>
      <c r="ES271" s="35"/>
      <c r="ET271" s="35"/>
      <c r="EU271" s="35"/>
      <c r="EV271" s="35"/>
      <c r="EW271" s="35"/>
      <c r="EX271" s="35"/>
    </row>
    <row r="272" spans="1:154" s="122" customFormat="1" ht="27.75" customHeight="1" hidden="1">
      <c r="A272" s="91" t="s">
        <v>423</v>
      </c>
      <c r="B272" s="83"/>
      <c r="C272" s="83"/>
      <c r="D272" s="87">
        <f>D274</f>
        <v>359700</v>
      </c>
      <c r="E272" s="87"/>
      <c r="F272" s="87">
        <f>D272</f>
        <v>359700</v>
      </c>
      <c r="G272" s="87">
        <f>G274</f>
        <v>406100</v>
      </c>
      <c r="H272" s="87"/>
      <c r="I272" s="87"/>
      <c r="J272" s="87">
        <f>G272</f>
        <v>406100</v>
      </c>
      <c r="K272" s="87"/>
      <c r="L272" s="87"/>
      <c r="M272" s="87"/>
      <c r="N272" s="87">
        <f>N274</f>
        <v>454000</v>
      </c>
      <c r="O272" s="87"/>
      <c r="P272" s="87">
        <f>N272</f>
        <v>454000</v>
      </c>
      <c r="ES272" s="123"/>
      <c r="ET272" s="123"/>
      <c r="EU272" s="123"/>
      <c r="EV272" s="123"/>
      <c r="EW272" s="123"/>
      <c r="EX272" s="123"/>
    </row>
    <row r="273" spans="1:154" s="16" customFormat="1" ht="21" customHeight="1" hidden="1">
      <c r="A273" s="4" t="s">
        <v>77</v>
      </c>
      <c r="B273" s="5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ES273" s="35"/>
      <c r="ET273" s="35"/>
      <c r="EU273" s="35"/>
      <c r="EV273" s="35"/>
      <c r="EW273" s="35"/>
      <c r="EX273" s="35"/>
    </row>
    <row r="274" spans="1:154" s="16" customFormat="1" ht="21.75" customHeight="1" hidden="1">
      <c r="A274" s="7" t="s">
        <v>274</v>
      </c>
      <c r="B274" s="5"/>
      <c r="C274" s="5"/>
      <c r="D274" s="6">
        <v>359700</v>
      </c>
      <c r="E274" s="6"/>
      <c r="F274" s="6">
        <f>D274</f>
        <v>359700</v>
      </c>
      <c r="G274" s="6">
        <v>406100</v>
      </c>
      <c r="H274" s="6"/>
      <c r="I274" s="6"/>
      <c r="J274" s="6">
        <f>G274</f>
        <v>406100</v>
      </c>
      <c r="K274" s="6"/>
      <c r="L274" s="6"/>
      <c r="M274" s="6"/>
      <c r="N274" s="6">
        <v>454000</v>
      </c>
      <c r="O274" s="6"/>
      <c r="P274" s="6">
        <f>N274</f>
        <v>454000</v>
      </c>
      <c r="ES274" s="35"/>
      <c r="ET274" s="35"/>
      <c r="EU274" s="35"/>
      <c r="EV274" s="35"/>
      <c r="EW274" s="35"/>
      <c r="EX274" s="35"/>
    </row>
    <row r="275" spans="1:154" s="16" customFormat="1" ht="18.75" customHeight="1" hidden="1">
      <c r="A275" s="4" t="s">
        <v>236</v>
      </c>
      <c r="B275" s="5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ES275" s="35"/>
      <c r="ET275" s="35"/>
      <c r="EU275" s="35"/>
      <c r="EV275" s="35"/>
      <c r="EW275" s="35"/>
      <c r="EX275" s="35"/>
    </row>
    <row r="276" spans="1:154" s="16" customFormat="1" ht="20.25" customHeight="1" hidden="1">
      <c r="A276" s="7" t="s">
        <v>161</v>
      </c>
      <c r="B276" s="5"/>
      <c r="C276" s="5"/>
      <c r="D276" s="6">
        <v>89</v>
      </c>
      <c r="E276" s="6"/>
      <c r="F276" s="6">
        <f>D276</f>
        <v>89</v>
      </c>
      <c r="G276" s="6">
        <v>90</v>
      </c>
      <c r="H276" s="6"/>
      <c r="I276" s="6"/>
      <c r="J276" s="6">
        <f>G276</f>
        <v>90</v>
      </c>
      <c r="K276" s="6"/>
      <c r="L276" s="6"/>
      <c r="M276" s="6"/>
      <c r="N276" s="6">
        <v>90</v>
      </c>
      <c r="O276" s="6"/>
      <c r="P276" s="6">
        <v>90</v>
      </c>
      <c r="ES276" s="35"/>
      <c r="ET276" s="35"/>
      <c r="EU276" s="35"/>
      <c r="EV276" s="35"/>
      <c r="EW276" s="35"/>
      <c r="EX276" s="35"/>
    </row>
    <row r="277" spans="1:154" s="16" customFormat="1" ht="20.25" customHeight="1" hidden="1">
      <c r="A277" s="4" t="s">
        <v>231</v>
      </c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ES277" s="35"/>
      <c r="ET277" s="35"/>
      <c r="EU277" s="35"/>
      <c r="EV277" s="35"/>
      <c r="EW277" s="35"/>
      <c r="EX277" s="35"/>
    </row>
    <row r="278" spans="1:154" s="16" customFormat="1" ht="21.75" customHeight="1" hidden="1">
      <c r="A278" s="7" t="s">
        <v>108</v>
      </c>
      <c r="B278" s="5"/>
      <c r="C278" s="5"/>
      <c r="D278" s="6">
        <f>D274/D276</f>
        <v>4041.5730337078653</v>
      </c>
      <c r="E278" s="6"/>
      <c r="F278" s="6">
        <f>D278</f>
        <v>4041.5730337078653</v>
      </c>
      <c r="G278" s="6">
        <f>G274/G276</f>
        <v>4512.222222222223</v>
      </c>
      <c r="H278" s="6"/>
      <c r="I278" s="6"/>
      <c r="J278" s="6">
        <f>G278</f>
        <v>4512.222222222223</v>
      </c>
      <c r="K278" s="6"/>
      <c r="L278" s="6"/>
      <c r="M278" s="6"/>
      <c r="N278" s="6">
        <f>N274/N276</f>
        <v>5044.444444444444</v>
      </c>
      <c r="O278" s="6"/>
      <c r="P278" s="6">
        <f>N278</f>
        <v>5044.444444444444</v>
      </c>
      <c r="ES278" s="35"/>
      <c r="ET278" s="35"/>
      <c r="EU278" s="35"/>
      <c r="EV278" s="35"/>
      <c r="EW278" s="35"/>
      <c r="EX278" s="35"/>
    </row>
    <row r="279" spans="1:154" s="122" customFormat="1" ht="24" customHeight="1" hidden="1">
      <c r="A279" s="91" t="s">
        <v>424</v>
      </c>
      <c r="B279" s="83"/>
      <c r="C279" s="83"/>
      <c r="D279" s="87">
        <f>D281</f>
        <v>60000</v>
      </c>
      <c r="E279" s="87"/>
      <c r="F279" s="87">
        <f>D279</f>
        <v>60000</v>
      </c>
      <c r="G279" s="87">
        <f>G281</f>
        <v>64000</v>
      </c>
      <c r="H279" s="87"/>
      <c r="I279" s="87"/>
      <c r="J279" s="87">
        <f>G279</f>
        <v>64000</v>
      </c>
      <c r="K279" s="87"/>
      <c r="L279" s="87"/>
      <c r="M279" s="87"/>
      <c r="N279" s="87">
        <f>N281</f>
        <v>67800</v>
      </c>
      <c r="O279" s="87"/>
      <c r="P279" s="87">
        <f>N279</f>
        <v>67800</v>
      </c>
      <c r="ES279" s="123"/>
      <c r="ET279" s="123"/>
      <c r="EU279" s="123"/>
      <c r="EV279" s="123"/>
      <c r="EW279" s="123"/>
      <c r="EX279" s="123"/>
    </row>
    <row r="280" spans="1:154" s="16" customFormat="1" ht="21.75" customHeight="1" hidden="1">
      <c r="A280" s="4" t="s">
        <v>77</v>
      </c>
      <c r="B280" s="5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ES280" s="35"/>
      <c r="ET280" s="35"/>
      <c r="EU280" s="35"/>
      <c r="EV280" s="35"/>
      <c r="EW280" s="35"/>
      <c r="EX280" s="35"/>
    </row>
    <row r="281" spans="1:154" s="16" customFormat="1" ht="21.75" customHeight="1" hidden="1">
      <c r="A281" s="7" t="s">
        <v>275</v>
      </c>
      <c r="B281" s="5"/>
      <c r="C281" s="5"/>
      <c r="D281" s="6">
        <f>D283*D285</f>
        <v>60000</v>
      </c>
      <c r="E281" s="6"/>
      <c r="F281" s="6">
        <f>D281</f>
        <v>60000</v>
      </c>
      <c r="G281" s="6">
        <f>G283*G285</f>
        <v>64000</v>
      </c>
      <c r="H281" s="6"/>
      <c r="I281" s="6"/>
      <c r="J281" s="6">
        <f>G281</f>
        <v>64000</v>
      </c>
      <c r="K281" s="6"/>
      <c r="L281" s="6"/>
      <c r="M281" s="6"/>
      <c r="N281" s="6">
        <f>N283*N285</f>
        <v>67800</v>
      </c>
      <c r="O281" s="6"/>
      <c r="P281" s="6">
        <f>N281</f>
        <v>67800</v>
      </c>
      <c r="ES281" s="35"/>
      <c r="ET281" s="35"/>
      <c r="EU281" s="35"/>
      <c r="EV281" s="35"/>
      <c r="EW281" s="35"/>
      <c r="EX281" s="35"/>
    </row>
    <row r="282" spans="1:154" s="16" customFormat="1" ht="14.25" customHeight="1" hidden="1">
      <c r="A282" s="4" t="s">
        <v>236</v>
      </c>
      <c r="B282" s="5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ES282" s="35"/>
      <c r="ET282" s="35"/>
      <c r="EU282" s="35"/>
      <c r="EV282" s="35"/>
      <c r="EW282" s="35"/>
      <c r="EX282" s="35"/>
    </row>
    <row r="283" spans="1:154" s="16" customFormat="1" ht="15.75" customHeight="1" hidden="1">
      <c r="A283" s="7" t="s">
        <v>276</v>
      </c>
      <c r="B283" s="5"/>
      <c r="C283" s="5"/>
      <c r="D283" s="6">
        <v>4</v>
      </c>
      <c r="E283" s="6"/>
      <c r="F283" s="6">
        <f>D283</f>
        <v>4</v>
      </c>
      <c r="G283" s="6">
        <v>4</v>
      </c>
      <c r="H283" s="6"/>
      <c r="I283" s="6"/>
      <c r="J283" s="6">
        <f>G283</f>
        <v>4</v>
      </c>
      <c r="K283" s="6"/>
      <c r="L283" s="6"/>
      <c r="M283" s="6"/>
      <c r="N283" s="6">
        <f>J283</f>
        <v>4</v>
      </c>
      <c r="O283" s="6"/>
      <c r="P283" s="6">
        <f>N283</f>
        <v>4</v>
      </c>
      <c r="ES283" s="35"/>
      <c r="ET283" s="35"/>
      <c r="EU283" s="35"/>
      <c r="EV283" s="35"/>
      <c r="EW283" s="35"/>
      <c r="EX283" s="35"/>
    </row>
    <row r="284" spans="1:154" s="16" customFormat="1" ht="15.75" customHeight="1" hidden="1">
      <c r="A284" s="4" t="s">
        <v>231</v>
      </c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ES284" s="35"/>
      <c r="ET284" s="35"/>
      <c r="EU284" s="35"/>
      <c r="EV284" s="35"/>
      <c r="EW284" s="35"/>
      <c r="EX284" s="35"/>
    </row>
    <row r="285" spans="1:154" s="16" customFormat="1" ht="21.75" customHeight="1" hidden="1">
      <c r="A285" s="7" t="s">
        <v>277</v>
      </c>
      <c r="B285" s="5"/>
      <c r="C285" s="5"/>
      <c r="D285" s="6">
        <v>15000</v>
      </c>
      <c r="E285" s="6"/>
      <c r="F285" s="6">
        <f>D285</f>
        <v>15000</v>
      </c>
      <c r="G285" s="6">
        <v>16000</v>
      </c>
      <c r="H285" s="6"/>
      <c r="I285" s="6"/>
      <c r="J285" s="6">
        <f>G285</f>
        <v>16000</v>
      </c>
      <c r="K285" s="6"/>
      <c r="L285" s="6"/>
      <c r="M285" s="6"/>
      <c r="N285" s="6">
        <v>16950</v>
      </c>
      <c r="O285" s="6"/>
      <c r="P285" s="6">
        <f>N285</f>
        <v>16950</v>
      </c>
      <c r="ES285" s="35"/>
      <c r="ET285" s="35"/>
      <c r="EU285" s="35"/>
      <c r="EV285" s="35"/>
      <c r="EW285" s="35"/>
      <c r="EX285" s="35"/>
    </row>
    <row r="286" spans="1:154" s="119" customFormat="1" ht="21.75" customHeight="1" hidden="1">
      <c r="A286" s="91" t="s">
        <v>425</v>
      </c>
      <c r="B286" s="79"/>
      <c r="C286" s="79"/>
      <c r="D286" s="87">
        <f>D288</f>
        <v>280000</v>
      </c>
      <c r="E286" s="87"/>
      <c r="F286" s="87">
        <f>D286</f>
        <v>280000</v>
      </c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ES286" s="120"/>
      <c r="ET286" s="120"/>
      <c r="EU286" s="120"/>
      <c r="EV286" s="120"/>
      <c r="EW286" s="120"/>
      <c r="EX286" s="120"/>
    </row>
    <row r="287" spans="1:154" s="16" customFormat="1" ht="21.75" customHeight="1" hidden="1">
      <c r="A287" s="4" t="s">
        <v>77</v>
      </c>
      <c r="B287" s="5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ES287" s="35"/>
      <c r="ET287" s="35"/>
      <c r="EU287" s="35"/>
      <c r="EV287" s="35"/>
      <c r="EW287" s="35"/>
      <c r="EX287" s="35"/>
    </row>
    <row r="288" spans="1:154" s="16" customFormat="1" ht="16.5" customHeight="1" hidden="1">
      <c r="A288" s="7" t="s">
        <v>278</v>
      </c>
      <c r="B288" s="5"/>
      <c r="C288" s="5"/>
      <c r="D288" s="6">
        <v>280000</v>
      </c>
      <c r="E288" s="6"/>
      <c r="F288" s="6">
        <f>D288</f>
        <v>280000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ES288" s="35"/>
      <c r="ET288" s="35"/>
      <c r="EU288" s="35"/>
      <c r="EV288" s="35"/>
      <c r="EW288" s="35"/>
      <c r="EX288" s="35"/>
    </row>
    <row r="289" spans="1:154" s="16" customFormat="1" ht="21.75" customHeight="1" hidden="1">
      <c r="A289" s="4" t="s">
        <v>236</v>
      </c>
      <c r="B289" s="5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ES289" s="35"/>
      <c r="ET289" s="35"/>
      <c r="EU289" s="35"/>
      <c r="EV289" s="35"/>
      <c r="EW289" s="35"/>
      <c r="EX289" s="35"/>
    </row>
    <row r="290" spans="1:154" s="16" customFormat="1" ht="21.75" customHeight="1" hidden="1">
      <c r="A290" s="7" t="s">
        <v>276</v>
      </c>
      <c r="B290" s="5"/>
      <c r="C290" s="5"/>
      <c r="D290" s="6">
        <v>2</v>
      </c>
      <c r="E290" s="6"/>
      <c r="F290" s="6">
        <f>D290</f>
        <v>2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ES290" s="35"/>
      <c r="ET290" s="35"/>
      <c r="EU290" s="35"/>
      <c r="EV290" s="35"/>
      <c r="EW290" s="35"/>
      <c r="EX290" s="35"/>
    </row>
    <row r="291" spans="1:154" s="16" customFormat="1" ht="21.75" customHeight="1" hidden="1">
      <c r="A291" s="4" t="s">
        <v>231</v>
      </c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ES291" s="35"/>
      <c r="ET291" s="35"/>
      <c r="EU291" s="35"/>
      <c r="EV291" s="35"/>
      <c r="EW291" s="35"/>
      <c r="EX291" s="35"/>
    </row>
    <row r="292" spans="1:154" s="16" customFormat="1" ht="21.75" customHeight="1" hidden="1">
      <c r="A292" s="7" t="s">
        <v>279</v>
      </c>
      <c r="B292" s="5"/>
      <c r="C292" s="5"/>
      <c r="D292" s="6">
        <f>D288/D290</f>
        <v>140000</v>
      </c>
      <c r="E292" s="6"/>
      <c r="F292" s="6">
        <f>D292</f>
        <v>140000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ES292" s="35"/>
      <c r="ET292" s="35"/>
      <c r="EU292" s="35"/>
      <c r="EV292" s="35"/>
      <c r="EW292" s="35"/>
      <c r="EX292" s="35"/>
    </row>
    <row r="293" spans="1:154" s="122" customFormat="1" ht="24.75" customHeight="1" hidden="1">
      <c r="A293" s="91" t="s">
        <v>426</v>
      </c>
      <c r="B293" s="83"/>
      <c r="C293" s="83"/>
      <c r="D293" s="87"/>
      <c r="E293" s="87">
        <f>E295</f>
        <v>150000</v>
      </c>
      <c r="F293" s="87">
        <f>E293</f>
        <v>150000</v>
      </c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ES293" s="123"/>
      <c r="ET293" s="123"/>
      <c r="EU293" s="123"/>
      <c r="EV293" s="123"/>
      <c r="EW293" s="123"/>
      <c r="EX293" s="123"/>
    </row>
    <row r="294" spans="1:154" s="16" customFormat="1" ht="21.75" customHeight="1" hidden="1">
      <c r="A294" s="4" t="s">
        <v>77</v>
      </c>
      <c r="B294" s="5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ES294" s="35"/>
      <c r="ET294" s="35"/>
      <c r="EU294" s="35"/>
      <c r="EV294" s="35"/>
      <c r="EW294" s="35"/>
      <c r="EX294" s="35"/>
    </row>
    <row r="295" spans="1:154" s="16" customFormat="1" ht="21.75" customHeight="1" hidden="1">
      <c r="A295" s="7" t="s">
        <v>359</v>
      </c>
      <c r="B295" s="5"/>
      <c r="C295" s="5"/>
      <c r="D295" s="6"/>
      <c r="E295" s="6">
        <v>150000</v>
      </c>
      <c r="F295" s="6">
        <f>E295</f>
        <v>150000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ES295" s="35"/>
      <c r="ET295" s="35"/>
      <c r="EU295" s="35"/>
      <c r="EV295" s="35"/>
      <c r="EW295" s="35"/>
      <c r="EX295" s="35"/>
    </row>
    <row r="296" spans="1:154" s="16" customFormat="1" ht="21.75" customHeight="1" hidden="1">
      <c r="A296" s="4" t="s">
        <v>236</v>
      </c>
      <c r="B296" s="5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ES296" s="35"/>
      <c r="ET296" s="35"/>
      <c r="EU296" s="35"/>
      <c r="EV296" s="35"/>
      <c r="EW296" s="35"/>
      <c r="EX296" s="35"/>
    </row>
    <row r="297" spans="1:154" s="16" customFormat="1" ht="21.75" customHeight="1" hidden="1">
      <c r="A297" s="7" t="s">
        <v>360</v>
      </c>
      <c r="B297" s="5"/>
      <c r="C297" s="5"/>
      <c r="D297" s="6"/>
      <c r="E297" s="6">
        <v>10</v>
      </c>
      <c r="F297" s="6">
        <f>E297</f>
        <v>10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ES297" s="35"/>
      <c r="ET297" s="35"/>
      <c r="EU297" s="35"/>
      <c r="EV297" s="35"/>
      <c r="EW297" s="35"/>
      <c r="EX297" s="35"/>
    </row>
    <row r="298" spans="1:154" s="16" customFormat="1" ht="21.75" customHeight="1" hidden="1">
      <c r="A298" s="4" t="s">
        <v>231</v>
      </c>
      <c r="B298" s="5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ES298" s="35"/>
      <c r="ET298" s="35"/>
      <c r="EU298" s="35"/>
      <c r="EV298" s="35"/>
      <c r="EW298" s="35"/>
      <c r="EX298" s="35"/>
    </row>
    <row r="299" spans="1:154" s="16" customFormat="1" ht="24.75" customHeight="1" hidden="1">
      <c r="A299" s="7" t="s">
        <v>361</v>
      </c>
      <c r="B299" s="5"/>
      <c r="C299" s="5"/>
      <c r="D299" s="6"/>
      <c r="E299" s="6">
        <v>15000</v>
      </c>
      <c r="F299" s="6">
        <f>E299</f>
        <v>15000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ES299" s="35"/>
      <c r="ET299" s="35"/>
      <c r="EU299" s="35"/>
      <c r="EV299" s="35"/>
      <c r="EW299" s="35"/>
      <c r="EX299" s="35"/>
    </row>
    <row r="300" spans="1:154" s="202" customFormat="1" ht="38.25" customHeight="1" hidden="1">
      <c r="A300" s="200" t="s">
        <v>427</v>
      </c>
      <c r="B300" s="201"/>
      <c r="C300" s="201"/>
      <c r="D300" s="199">
        <f>D301+D308+D315+D322+D329+D336</f>
        <v>10021500</v>
      </c>
      <c r="E300" s="199">
        <f aca="true" t="shared" si="23" ref="E300:P300">E301+E308+E315+E322+E329+E336</f>
        <v>0</v>
      </c>
      <c r="F300" s="199">
        <f t="shared" si="23"/>
        <v>10021500</v>
      </c>
      <c r="G300" s="199">
        <f t="shared" si="23"/>
        <v>10971100</v>
      </c>
      <c r="H300" s="199">
        <f t="shared" si="23"/>
        <v>0</v>
      </c>
      <c r="I300" s="199">
        <f t="shared" si="23"/>
        <v>0</v>
      </c>
      <c r="J300" s="199">
        <f t="shared" si="23"/>
        <v>10971100</v>
      </c>
      <c r="K300" s="199">
        <f t="shared" si="23"/>
        <v>0</v>
      </c>
      <c r="L300" s="199">
        <f t="shared" si="23"/>
        <v>0</v>
      </c>
      <c r="M300" s="199">
        <f t="shared" si="23"/>
        <v>0</v>
      </c>
      <c r="N300" s="199">
        <f t="shared" si="23"/>
        <v>11611300</v>
      </c>
      <c r="O300" s="199">
        <f t="shared" si="23"/>
        <v>0</v>
      </c>
      <c r="P300" s="199">
        <f t="shared" si="23"/>
        <v>11611300</v>
      </c>
      <c r="ES300" s="203"/>
      <c r="ET300" s="203"/>
      <c r="EU300" s="203"/>
      <c r="EV300" s="203"/>
      <c r="EW300" s="203"/>
      <c r="EX300" s="203"/>
    </row>
    <row r="301" spans="1:154" s="122" customFormat="1" ht="52.5" customHeight="1" hidden="1">
      <c r="A301" s="91" t="s">
        <v>428</v>
      </c>
      <c r="B301" s="83"/>
      <c r="C301" s="83"/>
      <c r="D301" s="87">
        <f>D303</f>
        <v>1548000</v>
      </c>
      <c r="E301" s="87"/>
      <c r="F301" s="87">
        <f>D301</f>
        <v>1548000</v>
      </c>
      <c r="G301" s="87">
        <f>G303</f>
        <v>1651700</v>
      </c>
      <c r="H301" s="87"/>
      <c r="I301" s="87"/>
      <c r="J301" s="87">
        <f>G301</f>
        <v>1651700</v>
      </c>
      <c r="K301" s="87"/>
      <c r="L301" s="87"/>
      <c r="M301" s="87"/>
      <c r="N301" s="87">
        <f>N303</f>
        <v>1750800</v>
      </c>
      <c r="O301" s="87"/>
      <c r="P301" s="87">
        <f>N301</f>
        <v>1750800</v>
      </c>
      <c r="ES301" s="123"/>
      <c r="ET301" s="123"/>
      <c r="EU301" s="123"/>
      <c r="EV301" s="123"/>
      <c r="EW301" s="123"/>
      <c r="EX301" s="123"/>
    </row>
    <row r="302" spans="1:154" s="119" customFormat="1" ht="17.25" customHeight="1" hidden="1">
      <c r="A302" s="4" t="s">
        <v>77</v>
      </c>
      <c r="B302" s="118"/>
      <c r="C302" s="118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ES302" s="120"/>
      <c r="ET302" s="120"/>
      <c r="EU302" s="120"/>
      <c r="EV302" s="120"/>
      <c r="EW302" s="120"/>
      <c r="EX302" s="120"/>
    </row>
    <row r="303" spans="1:154" s="119" customFormat="1" ht="38.25" customHeight="1" hidden="1">
      <c r="A303" s="7" t="s">
        <v>281</v>
      </c>
      <c r="B303" s="118"/>
      <c r="C303" s="118"/>
      <c r="D303" s="80">
        <v>1548000</v>
      </c>
      <c r="E303" s="80"/>
      <c r="F303" s="80">
        <f>D303</f>
        <v>1548000</v>
      </c>
      <c r="G303" s="80">
        <v>1651700</v>
      </c>
      <c r="H303" s="80"/>
      <c r="I303" s="80"/>
      <c r="J303" s="80">
        <f>G303</f>
        <v>1651700</v>
      </c>
      <c r="K303" s="80"/>
      <c r="L303" s="80"/>
      <c r="M303" s="80"/>
      <c r="N303" s="80">
        <v>1750800</v>
      </c>
      <c r="O303" s="80"/>
      <c r="P303" s="80">
        <f>N303</f>
        <v>1750800</v>
      </c>
      <c r="ES303" s="120"/>
      <c r="ET303" s="120"/>
      <c r="EU303" s="120"/>
      <c r="EV303" s="120"/>
      <c r="EW303" s="120"/>
      <c r="EX303" s="120"/>
    </row>
    <row r="304" spans="1:154" s="119" customFormat="1" ht="16.5" customHeight="1" hidden="1">
      <c r="A304" s="4" t="s">
        <v>280</v>
      </c>
      <c r="B304" s="118"/>
      <c r="C304" s="118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ES304" s="120"/>
      <c r="ET304" s="120"/>
      <c r="EU304" s="120"/>
      <c r="EV304" s="120"/>
      <c r="EW304" s="120"/>
      <c r="EX304" s="120"/>
    </row>
    <row r="305" spans="1:154" s="119" customFormat="1" ht="38.25" customHeight="1" hidden="1">
      <c r="A305" s="7" t="s">
        <v>124</v>
      </c>
      <c r="B305" s="118"/>
      <c r="C305" s="118"/>
      <c r="D305" s="80">
        <v>155760</v>
      </c>
      <c r="E305" s="80"/>
      <c r="F305" s="80">
        <f>D305</f>
        <v>155760</v>
      </c>
      <c r="G305" s="80">
        <v>155760</v>
      </c>
      <c r="H305" s="80"/>
      <c r="I305" s="80"/>
      <c r="J305" s="80">
        <f>G305</f>
        <v>155760</v>
      </c>
      <c r="K305" s="80"/>
      <c r="L305" s="80"/>
      <c r="M305" s="80"/>
      <c r="N305" s="80">
        <v>155760</v>
      </c>
      <c r="O305" s="80"/>
      <c r="P305" s="80">
        <f>N305</f>
        <v>155760</v>
      </c>
      <c r="ES305" s="120"/>
      <c r="ET305" s="120"/>
      <c r="EU305" s="120"/>
      <c r="EV305" s="120"/>
      <c r="EW305" s="120"/>
      <c r="EX305" s="120"/>
    </row>
    <row r="306" spans="1:154" s="119" customFormat="1" ht="17.25" customHeight="1" hidden="1">
      <c r="A306" s="4" t="s">
        <v>231</v>
      </c>
      <c r="B306" s="118"/>
      <c r="C306" s="118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ES306" s="120"/>
      <c r="ET306" s="120"/>
      <c r="EU306" s="120"/>
      <c r="EV306" s="120"/>
      <c r="EW306" s="120"/>
      <c r="EX306" s="120"/>
    </row>
    <row r="307" spans="1:154" s="119" customFormat="1" ht="38.25" customHeight="1" hidden="1">
      <c r="A307" s="7" t="s">
        <v>125</v>
      </c>
      <c r="B307" s="118"/>
      <c r="C307" s="118"/>
      <c r="D307" s="80">
        <f>D303/D305</f>
        <v>9.938366718027735</v>
      </c>
      <c r="E307" s="80"/>
      <c r="F307" s="80">
        <f>D307</f>
        <v>9.938366718027735</v>
      </c>
      <c r="G307" s="80">
        <f>G303/G305</f>
        <v>10.604134565998972</v>
      </c>
      <c r="H307" s="80"/>
      <c r="I307" s="80"/>
      <c r="J307" s="80">
        <f>G307</f>
        <v>10.604134565998972</v>
      </c>
      <c r="K307" s="80"/>
      <c r="L307" s="80"/>
      <c r="M307" s="80"/>
      <c r="N307" s="80">
        <f>N301/N305</f>
        <v>11.240369799691834</v>
      </c>
      <c r="O307" s="80"/>
      <c r="P307" s="80">
        <f>N307</f>
        <v>11.240369799691834</v>
      </c>
      <c r="ES307" s="120"/>
      <c r="ET307" s="120"/>
      <c r="EU307" s="120"/>
      <c r="EV307" s="120"/>
      <c r="EW307" s="120"/>
      <c r="EX307" s="120"/>
    </row>
    <row r="308" spans="1:154" s="122" customFormat="1" ht="42" customHeight="1" hidden="1">
      <c r="A308" s="91" t="s">
        <v>429</v>
      </c>
      <c r="B308" s="83"/>
      <c r="C308" s="83"/>
      <c r="D308" s="87">
        <f>D310</f>
        <v>6110000</v>
      </c>
      <c r="E308" s="87"/>
      <c r="F308" s="87">
        <f>D308</f>
        <v>6110000</v>
      </c>
      <c r="G308" s="87">
        <f>G310</f>
        <v>6519400</v>
      </c>
      <c r="H308" s="87"/>
      <c r="I308" s="87"/>
      <c r="J308" s="87">
        <f>G308</f>
        <v>6519400</v>
      </c>
      <c r="K308" s="87"/>
      <c r="L308" s="87"/>
      <c r="M308" s="87"/>
      <c r="N308" s="87">
        <f>N310</f>
        <v>6910500</v>
      </c>
      <c r="O308" s="87"/>
      <c r="P308" s="87">
        <f>N308</f>
        <v>6910500</v>
      </c>
      <c r="ES308" s="123"/>
      <c r="ET308" s="123"/>
      <c r="EU308" s="123"/>
      <c r="EV308" s="123"/>
      <c r="EW308" s="123"/>
      <c r="EX308" s="123"/>
    </row>
    <row r="309" spans="1:154" s="119" customFormat="1" ht="19.5" customHeight="1" hidden="1">
      <c r="A309" s="4" t="s">
        <v>77</v>
      </c>
      <c r="B309" s="118"/>
      <c r="C309" s="118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ES309" s="120"/>
      <c r="ET309" s="120"/>
      <c r="EU309" s="120"/>
      <c r="EV309" s="120"/>
      <c r="EW309" s="120"/>
      <c r="EX309" s="120"/>
    </row>
    <row r="310" spans="1:154" s="119" customFormat="1" ht="38.25" customHeight="1" hidden="1">
      <c r="A310" s="7" t="s">
        <v>282</v>
      </c>
      <c r="B310" s="118"/>
      <c r="C310" s="118"/>
      <c r="D310" s="80">
        <v>6110000</v>
      </c>
      <c r="E310" s="80"/>
      <c r="F310" s="80">
        <f>D310</f>
        <v>6110000</v>
      </c>
      <c r="G310" s="80">
        <v>6519400</v>
      </c>
      <c r="H310" s="80"/>
      <c r="I310" s="80"/>
      <c r="J310" s="80">
        <f>G310</f>
        <v>6519400</v>
      </c>
      <c r="K310" s="80"/>
      <c r="L310" s="80"/>
      <c r="M310" s="80"/>
      <c r="N310" s="80">
        <v>6910500</v>
      </c>
      <c r="O310" s="80"/>
      <c r="P310" s="80">
        <f>N310</f>
        <v>6910500</v>
      </c>
      <c r="ES310" s="120"/>
      <c r="ET310" s="120"/>
      <c r="EU310" s="120"/>
      <c r="EV310" s="120"/>
      <c r="EW310" s="120"/>
      <c r="EX310" s="120"/>
    </row>
    <row r="311" spans="1:154" s="119" customFormat="1" ht="17.25" customHeight="1" hidden="1">
      <c r="A311" s="4" t="s">
        <v>280</v>
      </c>
      <c r="B311" s="118"/>
      <c r="C311" s="118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ES311" s="120"/>
      <c r="ET311" s="120"/>
      <c r="EU311" s="120"/>
      <c r="EV311" s="120"/>
      <c r="EW311" s="120"/>
      <c r="EX311" s="120"/>
    </row>
    <row r="312" spans="1:154" s="119" customFormat="1" ht="18.75" customHeight="1" hidden="1">
      <c r="A312" s="7" t="s">
        <v>283</v>
      </c>
      <c r="B312" s="118"/>
      <c r="C312" s="118"/>
      <c r="D312" s="80">
        <v>390</v>
      </c>
      <c r="E312" s="80"/>
      <c r="F312" s="80">
        <f>D312</f>
        <v>390</v>
      </c>
      <c r="G312" s="80">
        <f>F312</f>
        <v>390</v>
      </c>
      <c r="H312" s="80"/>
      <c r="I312" s="80"/>
      <c r="J312" s="80">
        <f>G312</f>
        <v>390</v>
      </c>
      <c r="K312" s="80"/>
      <c r="L312" s="80"/>
      <c r="M312" s="80"/>
      <c r="N312" s="80">
        <f>J312</f>
        <v>390</v>
      </c>
      <c r="O312" s="80"/>
      <c r="P312" s="80">
        <f>N312</f>
        <v>390</v>
      </c>
      <c r="ES312" s="120"/>
      <c r="ET312" s="120"/>
      <c r="EU312" s="120"/>
      <c r="EV312" s="120"/>
      <c r="EW312" s="120"/>
      <c r="EX312" s="120"/>
    </row>
    <row r="313" spans="1:154" s="119" customFormat="1" ht="21" customHeight="1" hidden="1">
      <c r="A313" s="4" t="s">
        <v>231</v>
      </c>
      <c r="B313" s="118"/>
      <c r="C313" s="118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ES313" s="120"/>
      <c r="ET313" s="120"/>
      <c r="EU313" s="120"/>
      <c r="EV313" s="120"/>
      <c r="EW313" s="120"/>
      <c r="EX313" s="120"/>
    </row>
    <row r="314" spans="1:154" s="119" customFormat="1" ht="38.25" customHeight="1" hidden="1">
      <c r="A314" s="7" t="s">
        <v>362</v>
      </c>
      <c r="B314" s="118"/>
      <c r="C314" s="118"/>
      <c r="D314" s="80">
        <f>D310/D312/12</f>
        <v>1305.5555555555554</v>
      </c>
      <c r="E314" s="80"/>
      <c r="F314" s="80">
        <f>D314</f>
        <v>1305.5555555555554</v>
      </c>
      <c r="G314" s="80">
        <f>G310/G312/12</f>
        <v>1393.0341880341882</v>
      </c>
      <c r="H314" s="80"/>
      <c r="I314" s="80"/>
      <c r="J314" s="80">
        <f>G314</f>
        <v>1393.0341880341882</v>
      </c>
      <c r="K314" s="80"/>
      <c r="L314" s="80"/>
      <c r="M314" s="80"/>
      <c r="N314" s="80">
        <f>N310/N312/12</f>
        <v>1476.6025641025642</v>
      </c>
      <c r="O314" s="80"/>
      <c r="P314" s="80">
        <f>N314</f>
        <v>1476.6025641025642</v>
      </c>
      <c r="ES314" s="120"/>
      <c r="ET314" s="120"/>
      <c r="EU314" s="120"/>
      <c r="EV314" s="120"/>
      <c r="EW314" s="120"/>
      <c r="EX314" s="120"/>
    </row>
    <row r="315" spans="1:154" s="119" customFormat="1" ht="38.25" customHeight="1" hidden="1">
      <c r="A315" s="91" t="s">
        <v>430</v>
      </c>
      <c r="B315" s="79"/>
      <c r="C315" s="79"/>
      <c r="D315" s="87">
        <f>D317</f>
        <v>300000</v>
      </c>
      <c r="E315" s="87"/>
      <c r="F315" s="87">
        <f>D315</f>
        <v>300000</v>
      </c>
      <c r="G315" s="87">
        <f>G317</f>
        <v>300000</v>
      </c>
      <c r="H315" s="87"/>
      <c r="I315" s="87"/>
      <c r="J315" s="87">
        <f>G315</f>
        <v>300000</v>
      </c>
      <c r="K315" s="87"/>
      <c r="L315" s="87"/>
      <c r="M315" s="87"/>
      <c r="N315" s="87">
        <f>N317</f>
        <v>300000</v>
      </c>
      <c r="O315" s="87"/>
      <c r="P315" s="87">
        <f>N315</f>
        <v>300000</v>
      </c>
      <c r="ES315" s="120"/>
      <c r="ET315" s="120"/>
      <c r="EU315" s="120"/>
      <c r="EV315" s="120"/>
      <c r="EW315" s="120"/>
      <c r="EX315" s="120"/>
    </row>
    <row r="316" spans="1:154" s="119" customFormat="1" ht="24.75" customHeight="1" hidden="1">
      <c r="A316" s="4" t="s">
        <v>77</v>
      </c>
      <c r="B316" s="118"/>
      <c r="C316" s="118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ES316" s="120"/>
      <c r="ET316" s="120"/>
      <c r="EU316" s="120"/>
      <c r="EV316" s="120"/>
      <c r="EW316" s="120"/>
      <c r="EX316" s="120"/>
    </row>
    <row r="317" spans="1:154" s="119" customFormat="1" ht="24.75" customHeight="1" hidden="1">
      <c r="A317" s="78" t="s">
        <v>363</v>
      </c>
      <c r="B317" s="118"/>
      <c r="C317" s="118"/>
      <c r="D317" s="80">
        <v>300000</v>
      </c>
      <c r="E317" s="80"/>
      <c r="F317" s="80">
        <f>D317</f>
        <v>300000</v>
      </c>
      <c r="G317" s="80">
        <v>300000</v>
      </c>
      <c r="H317" s="80"/>
      <c r="I317" s="80"/>
      <c r="J317" s="80">
        <f>G317</f>
        <v>300000</v>
      </c>
      <c r="K317" s="80"/>
      <c r="L317" s="80"/>
      <c r="M317" s="80"/>
      <c r="N317" s="80">
        <v>300000</v>
      </c>
      <c r="O317" s="80"/>
      <c r="P317" s="80">
        <f>N317</f>
        <v>300000</v>
      </c>
      <c r="ES317" s="120"/>
      <c r="ET317" s="120"/>
      <c r="EU317" s="120"/>
      <c r="EV317" s="120"/>
      <c r="EW317" s="120"/>
      <c r="EX317" s="120"/>
    </row>
    <row r="318" spans="1:154" s="119" customFormat="1" ht="18.75" customHeight="1" hidden="1">
      <c r="A318" s="171" t="s">
        <v>280</v>
      </c>
      <c r="B318" s="118"/>
      <c r="C318" s="118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ES318" s="120"/>
      <c r="ET318" s="120"/>
      <c r="EU318" s="120"/>
      <c r="EV318" s="120"/>
      <c r="EW318" s="120"/>
      <c r="EX318" s="120"/>
    </row>
    <row r="319" spans="1:154" s="119" customFormat="1" ht="35.25" customHeight="1" hidden="1">
      <c r="A319" s="78" t="s">
        <v>364</v>
      </c>
      <c r="B319" s="118"/>
      <c r="C319" s="118"/>
      <c r="D319" s="80">
        <v>183</v>
      </c>
      <c r="E319" s="80"/>
      <c r="F319" s="80">
        <f>D319</f>
        <v>183</v>
      </c>
      <c r="G319" s="80">
        <v>172</v>
      </c>
      <c r="H319" s="80"/>
      <c r="I319" s="80"/>
      <c r="J319" s="80">
        <f>G319</f>
        <v>172</v>
      </c>
      <c r="K319" s="80"/>
      <c r="L319" s="80"/>
      <c r="M319" s="80"/>
      <c r="N319" s="80">
        <v>162</v>
      </c>
      <c r="O319" s="80"/>
      <c r="P319" s="80">
        <f>N319</f>
        <v>162</v>
      </c>
      <c r="ES319" s="120"/>
      <c r="ET319" s="120"/>
      <c r="EU319" s="120"/>
      <c r="EV319" s="120"/>
      <c r="EW319" s="120"/>
      <c r="EX319" s="120"/>
    </row>
    <row r="320" spans="1:154" s="119" customFormat="1" ht="24.75" customHeight="1" hidden="1">
      <c r="A320" s="171" t="s">
        <v>231</v>
      </c>
      <c r="B320" s="118"/>
      <c r="C320" s="118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ES320" s="120"/>
      <c r="ET320" s="120"/>
      <c r="EU320" s="120"/>
      <c r="EV320" s="120"/>
      <c r="EW320" s="120"/>
      <c r="EX320" s="120"/>
    </row>
    <row r="321" spans="1:154" s="119" customFormat="1" ht="33" customHeight="1" hidden="1">
      <c r="A321" s="78" t="s">
        <v>365</v>
      </c>
      <c r="B321" s="118"/>
      <c r="C321" s="118"/>
      <c r="D321" s="80">
        <f>D317/D319</f>
        <v>1639.344262295082</v>
      </c>
      <c r="E321" s="80"/>
      <c r="F321" s="80">
        <f>D321</f>
        <v>1639.344262295082</v>
      </c>
      <c r="G321" s="80">
        <f>G317/G319</f>
        <v>1744.1860465116279</v>
      </c>
      <c r="H321" s="80"/>
      <c r="I321" s="80"/>
      <c r="J321" s="80">
        <f>G321</f>
        <v>1744.1860465116279</v>
      </c>
      <c r="K321" s="80"/>
      <c r="L321" s="80"/>
      <c r="M321" s="80"/>
      <c r="N321" s="80">
        <f>N317/N319</f>
        <v>1851.851851851852</v>
      </c>
      <c r="O321" s="80"/>
      <c r="P321" s="80">
        <f>N321</f>
        <v>1851.851851851852</v>
      </c>
      <c r="ES321" s="120"/>
      <c r="ET321" s="120"/>
      <c r="EU321" s="120"/>
      <c r="EV321" s="120"/>
      <c r="EW321" s="120"/>
      <c r="EX321" s="120"/>
    </row>
    <row r="322" spans="1:154" s="81" customFormat="1" ht="41.25" customHeight="1" hidden="1">
      <c r="A322" s="91" t="s">
        <v>431</v>
      </c>
      <c r="B322" s="79"/>
      <c r="C322" s="79"/>
      <c r="D322" s="87">
        <f>D324</f>
        <v>413500</v>
      </c>
      <c r="E322" s="87"/>
      <c r="F322" s="87">
        <f>D322</f>
        <v>413500</v>
      </c>
      <c r="G322" s="87">
        <f>G324</f>
        <v>250000</v>
      </c>
      <c r="H322" s="87"/>
      <c r="I322" s="87"/>
      <c r="J322" s="87">
        <f>G322</f>
        <v>250000</v>
      </c>
      <c r="K322" s="87"/>
      <c r="L322" s="87"/>
      <c r="M322" s="87"/>
      <c r="N322" s="87">
        <f>N324</f>
        <v>300000</v>
      </c>
      <c r="O322" s="87"/>
      <c r="P322" s="87">
        <f>N322</f>
        <v>300000</v>
      </c>
      <c r="ES322" s="82"/>
      <c r="ET322" s="82"/>
      <c r="EU322" s="82"/>
      <c r="EV322" s="82"/>
      <c r="EW322" s="82"/>
      <c r="EX322" s="82"/>
    </row>
    <row r="323" spans="1:154" s="119" customFormat="1" ht="21.75" customHeight="1" hidden="1">
      <c r="A323" s="4" t="s">
        <v>77</v>
      </c>
      <c r="B323" s="118"/>
      <c r="C323" s="118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ES323" s="120"/>
      <c r="ET323" s="120"/>
      <c r="EU323" s="120"/>
      <c r="EV323" s="120"/>
      <c r="EW323" s="120"/>
      <c r="EX323" s="120"/>
    </row>
    <row r="324" spans="1:154" s="119" customFormat="1" ht="33" customHeight="1" hidden="1">
      <c r="A324" s="78" t="s">
        <v>366</v>
      </c>
      <c r="B324" s="118"/>
      <c r="C324" s="118"/>
      <c r="D324" s="80">
        <f>200000+213500</f>
        <v>413500</v>
      </c>
      <c r="E324" s="80"/>
      <c r="F324" s="80">
        <f>D324</f>
        <v>413500</v>
      </c>
      <c r="G324" s="80">
        <v>250000</v>
      </c>
      <c r="H324" s="80"/>
      <c r="I324" s="80"/>
      <c r="J324" s="80">
        <f>G324</f>
        <v>250000</v>
      </c>
      <c r="K324" s="80"/>
      <c r="L324" s="80"/>
      <c r="M324" s="80"/>
      <c r="N324" s="80">
        <v>300000</v>
      </c>
      <c r="O324" s="80"/>
      <c r="P324" s="80">
        <f>N324</f>
        <v>300000</v>
      </c>
      <c r="ES324" s="120"/>
      <c r="ET324" s="120"/>
      <c r="EU324" s="120"/>
      <c r="EV324" s="120"/>
      <c r="EW324" s="120"/>
      <c r="EX324" s="120"/>
    </row>
    <row r="325" spans="1:154" s="119" customFormat="1" ht="21" customHeight="1" hidden="1">
      <c r="A325" s="171" t="s">
        <v>280</v>
      </c>
      <c r="B325" s="118"/>
      <c r="C325" s="118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ES325" s="120"/>
      <c r="ET325" s="120"/>
      <c r="EU325" s="120"/>
      <c r="EV325" s="120"/>
      <c r="EW325" s="120"/>
      <c r="EX325" s="120"/>
    </row>
    <row r="326" spans="1:154" s="119" customFormat="1" ht="24" customHeight="1" hidden="1">
      <c r="A326" s="78" t="s">
        <v>367</v>
      </c>
      <c r="B326" s="118"/>
      <c r="C326" s="118"/>
      <c r="D326" s="80">
        <v>685</v>
      </c>
      <c r="E326" s="80"/>
      <c r="F326" s="80">
        <f>D326</f>
        <v>685</v>
      </c>
      <c r="G326" s="80">
        <v>802</v>
      </c>
      <c r="H326" s="80"/>
      <c r="I326" s="80"/>
      <c r="J326" s="80">
        <f>G326</f>
        <v>802</v>
      </c>
      <c r="K326" s="80"/>
      <c r="L326" s="80"/>
      <c r="M326" s="80"/>
      <c r="N326" s="80">
        <v>908</v>
      </c>
      <c r="O326" s="80"/>
      <c r="P326" s="80">
        <f>N326</f>
        <v>908</v>
      </c>
      <c r="ES326" s="120"/>
      <c r="ET326" s="120"/>
      <c r="EU326" s="120"/>
      <c r="EV326" s="120"/>
      <c r="EW326" s="120"/>
      <c r="EX326" s="120"/>
    </row>
    <row r="327" spans="1:154" s="119" customFormat="1" ht="33" customHeight="1" hidden="1">
      <c r="A327" s="171" t="s">
        <v>231</v>
      </c>
      <c r="B327" s="118"/>
      <c r="C327" s="118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ES327" s="120"/>
      <c r="ET327" s="120"/>
      <c r="EU327" s="120"/>
      <c r="EV327" s="120"/>
      <c r="EW327" s="120"/>
      <c r="EX327" s="120"/>
    </row>
    <row r="328" spans="1:154" s="119" customFormat="1" ht="33" customHeight="1" hidden="1">
      <c r="A328" s="78" t="s">
        <v>368</v>
      </c>
      <c r="B328" s="118"/>
      <c r="C328" s="118"/>
      <c r="D328" s="80">
        <f>D324/D326</f>
        <v>603.6496350364963</v>
      </c>
      <c r="E328" s="80"/>
      <c r="F328" s="80">
        <f>D328</f>
        <v>603.6496350364963</v>
      </c>
      <c r="G328" s="80">
        <f>G324/G326</f>
        <v>311.7206982543641</v>
      </c>
      <c r="H328" s="80"/>
      <c r="I328" s="80"/>
      <c r="J328" s="80">
        <f>G328</f>
        <v>311.7206982543641</v>
      </c>
      <c r="K328" s="80"/>
      <c r="L328" s="80"/>
      <c r="M328" s="80"/>
      <c r="N328" s="80">
        <f>N324/N326</f>
        <v>330.3964757709251</v>
      </c>
      <c r="O328" s="80"/>
      <c r="P328" s="80">
        <f>N328</f>
        <v>330.3964757709251</v>
      </c>
      <c r="ES328" s="120"/>
      <c r="ET328" s="120"/>
      <c r="EU328" s="120"/>
      <c r="EV328" s="120"/>
      <c r="EW328" s="120"/>
      <c r="EX328" s="120"/>
    </row>
    <row r="329" spans="1:154" s="119" customFormat="1" ht="39" customHeight="1" hidden="1">
      <c r="A329" s="91" t="s">
        <v>432</v>
      </c>
      <c r="B329" s="118"/>
      <c r="C329" s="118"/>
      <c r="D329" s="87">
        <f>D331</f>
        <v>1000000</v>
      </c>
      <c r="E329" s="87"/>
      <c r="F329" s="87">
        <f>D329</f>
        <v>1000000</v>
      </c>
      <c r="G329" s="87">
        <f>G331</f>
        <v>1500000</v>
      </c>
      <c r="H329" s="87"/>
      <c r="I329" s="87"/>
      <c r="J329" s="87">
        <f>G329</f>
        <v>1500000</v>
      </c>
      <c r="K329" s="87"/>
      <c r="L329" s="87"/>
      <c r="M329" s="87"/>
      <c r="N329" s="87">
        <f>N331</f>
        <v>1500000</v>
      </c>
      <c r="O329" s="87"/>
      <c r="P329" s="87">
        <f>N329</f>
        <v>1500000</v>
      </c>
      <c r="ES329" s="120"/>
      <c r="ET329" s="120"/>
      <c r="EU329" s="120"/>
      <c r="EV329" s="120"/>
      <c r="EW329" s="120"/>
      <c r="EX329" s="120"/>
    </row>
    <row r="330" spans="1:154" s="119" customFormat="1" ht="21.75" customHeight="1" hidden="1">
      <c r="A330" s="4" t="s">
        <v>77</v>
      </c>
      <c r="B330" s="118"/>
      <c r="C330" s="118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ES330" s="120"/>
      <c r="ET330" s="120"/>
      <c r="EU330" s="120"/>
      <c r="EV330" s="120"/>
      <c r="EW330" s="120"/>
      <c r="EX330" s="120"/>
    </row>
    <row r="331" spans="1:154" s="119" customFormat="1" ht="37.5" customHeight="1" hidden="1">
      <c r="A331" s="78" t="s">
        <v>369</v>
      </c>
      <c r="B331" s="118"/>
      <c r="C331" s="118"/>
      <c r="D331" s="80">
        <v>1000000</v>
      </c>
      <c r="E331" s="80"/>
      <c r="F331" s="80">
        <f>D331</f>
        <v>1000000</v>
      </c>
      <c r="G331" s="80">
        <v>1500000</v>
      </c>
      <c r="H331" s="80"/>
      <c r="I331" s="80"/>
      <c r="J331" s="80">
        <f>G331</f>
        <v>1500000</v>
      </c>
      <c r="K331" s="80"/>
      <c r="L331" s="80"/>
      <c r="M331" s="80"/>
      <c r="N331" s="80">
        <v>1500000</v>
      </c>
      <c r="O331" s="80"/>
      <c r="P331" s="80">
        <f>N331</f>
        <v>1500000</v>
      </c>
      <c r="ES331" s="120"/>
      <c r="ET331" s="120"/>
      <c r="EU331" s="120"/>
      <c r="EV331" s="120"/>
      <c r="EW331" s="120"/>
      <c r="EX331" s="120"/>
    </row>
    <row r="332" spans="1:154" s="119" customFormat="1" ht="22.5" customHeight="1" hidden="1">
      <c r="A332" s="171" t="s">
        <v>280</v>
      </c>
      <c r="B332" s="118"/>
      <c r="C332" s="118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ES332" s="120"/>
      <c r="ET332" s="120"/>
      <c r="EU332" s="120"/>
      <c r="EV332" s="120"/>
      <c r="EW332" s="120"/>
      <c r="EX332" s="120"/>
    </row>
    <row r="333" spans="1:154" s="119" customFormat="1" ht="33" customHeight="1" hidden="1">
      <c r="A333" s="78" t="s">
        <v>367</v>
      </c>
      <c r="B333" s="118"/>
      <c r="C333" s="118"/>
      <c r="D333" s="80">
        <v>3425</v>
      </c>
      <c r="E333" s="80"/>
      <c r="F333" s="80">
        <f>D333</f>
        <v>3425</v>
      </c>
      <c r="G333" s="80">
        <v>4812.01</v>
      </c>
      <c r="H333" s="80"/>
      <c r="I333" s="80"/>
      <c r="J333" s="80">
        <f>G333</f>
        <v>4812.01</v>
      </c>
      <c r="K333" s="80"/>
      <c r="L333" s="80"/>
      <c r="M333" s="80"/>
      <c r="N333" s="80">
        <v>4539.95</v>
      </c>
      <c r="O333" s="80"/>
      <c r="P333" s="80">
        <f>N333</f>
        <v>4539.95</v>
      </c>
      <c r="ES333" s="120"/>
      <c r="ET333" s="120"/>
      <c r="EU333" s="120"/>
      <c r="EV333" s="120"/>
      <c r="EW333" s="120"/>
      <c r="EX333" s="120"/>
    </row>
    <row r="334" spans="1:154" s="119" customFormat="1" ht="33" customHeight="1" hidden="1">
      <c r="A334" s="171" t="s">
        <v>231</v>
      </c>
      <c r="B334" s="118"/>
      <c r="C334" s="118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ES334" s="120"/>
      <c r="ET334" s="120"/>
      <c r="EU334" s="120"/>
      <c r="EV334" s="120"/>
      <c r="EW334" s="120"/>
      <c r="EX334" s="120"/>
    </row>
    <row r="335" spans="1:154" s="119" customFormat="1" ht="33" customHeight="1" hidden="1">
      <c r="A335" s="78" t="s">
        <v>368</v>
      </c>
      <c r="B335" s="118"/>
      <c r="C335" s="118"/>
      <c r="D335" s="80">
        <f>D331/D333</f>
        <v>291.97080291970804</v>
      </c>
      <c r="E335" s="80"/>
      <c r="F335" s="80">
        <f>D335</f>
        <v>291.97080291970804</v>
      </c>
      <c r="G335" s="80">
        <f>G331/G333</f>
        <v>311.7200504570855</v>
      </c>
      <c r="H335" s="80"/>
      <c r="I335" s="80"/>
      <c r="J335" s="80">
        <f>G335</f>
        <v>311.7200504570855</v>
      </c>
      <c r="K335" s="80"/>
      <c r="L335" s="80"/>
      <c r="M335" s="80"/>
      <c r="N335" s="80">
        <f>N331/N333</f>
        <v>330.40011453870636</v>
      </c>
      <c r="O335" s="80"/>
      <c r="P335" s="80">
        <f>N335</f>
        <v>330.40011453870636</v>
      </c>
      <c r="ES335" s="120"/>
      <c r="ET335" s="120"/>
      <c r="EU335" s="120"/>
      <c r="EV335" s="120"/>
      <c r="EW335" s="120"/>
      <c r="EX335" s="120"/>
    </row>
    <row r="336" spans="1:154" s="119" customFormat="1" ht="39" customHeight="1" hidden="1">
      <c r="A336" s="91" t="s">
        <v>433</v>
      </c>
      <c r="B336" s="118"/>
      <c r="C336" s="118"/>
      <c r="D336" s="80">
        <f>D338</f>
        <v>650000</v>
      </c>
      <c r="E336" s="80"/>
      <c r="F336" s="80">
        <f>D336</f>
        <v>650000</v>
      </c>
      <c r="G336" s="80">
        <f>G338</f>
        <v>750000</v>
      </c>
      <c r="H336" s="80"/>
      <c r="I336" s="80"/>
      <c r="J336" s="80">
        <f>G336</f>
        <v>750000</v>
      </c>
      <c r="K336" s="80"/>
      <c r="L336" s="80"/>
      <c r="M336" s="80"/>
      <c r="N336" s="80">
        <f>N338</f>
        <v>850000</v>
      </c>
      <c r="O336" s="80"/>
      <c r="P336" s="80">
        <f>N336</f>
        <v>850000</v>
      </c>
      <c r="ES336" s="120"/>
      <c r="ET336" s="120"/>
      <c r="EU336" s="120"/>
      <c r="EV336" s="120"/>
      <c r="EW336" s="120"/>
      <c r="EX336" s="120"/>
    </row>
    <row r="337" spans="1:154" s="119" customFormat="1" ht="21" customHeight="1" hidden="1">
      <c r="A337" s="4" t="s">
        <v>77</v>
      </c>
      <c r="B337" s="118"/>
      <c r="C337" s="118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ES337" s="120"/>
      <c r="ET337" s="120"/>
      <c r="EU337" s="120"/>
      <c r="EV337" s="120"/>
      <c r="EW337" s="120"/>
      <c r="EX337" s="120"/>
    </row>
    <row r="338" spans="1:154" s="119" customFormat="1" ht="33" customHeight="1" hidden="1">
      <c r="A338" s="78" t="s">
        <v>370</v>
      </c>
      <c r="B338" s="118"/>
      <c r="C338" s="118"/>
      <c r="D338" s="80">
        <v>650000</v>
      </c>
      <c r="E338" s="80"/>
      <c r="F338" s="80">
        <f>D338</f>
        <v>650000</v>
      </c>
      <c r="G338" s="80">
        <v>750000</v>
      </c>
      <c r="H338" s="80"/>
      <c r="I338" s="80"/>
      <c r="J338" s="80">
        <f>G338</f>
        <v>750000</v>
      </c>
      <c r="K338" s="80"/>
      <c r="L338" s="80"/>
      <c r="M338" s="80"/>
      <c r="N338" s="80">
        <v>850000</v>
      </c>
      <c r="O338" s="80"/>
      <c r="P338" s="80">
        <f>N338</f>
        <v>850000</v>
      </c>
      <c r="ES338" s="120"/>
      <c r="ET338" s="120"/>
      <c r="EU338" s="120"/>
      <c r="EV338" s="120"/>
      <c r="EW338" s="120"/>
      <c r="EX338" s="120"/>
    </row>
    <row r="339" spans="1:154" s="119" customFormat="1" ht="21" customHeight="1" hidden="1">
      <c r="A339" s="171" t="s">
        <v>280</v>
      </c>
      <c r="B339" s="118"/>
      <c r="C339" s="118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ES339" s="120"/>
      <c r="ET339" s="120"/>
      <c r="EU339" s="120"/>
      <c r="EV339" s="120"/>
      <c r="EW339" s="120"/>
      <c r="EX339" s="120"/>
    </row>
    <row r="340" spans="1:154" s="119" customFormat="1" ht="26.25" customHeight="1" hidden="1">
      <c r="A340" s="78" t="s">
        <v>371</v>
      </c>
      <c r="B340" s="118"/>
      <c r="C340" s="118"/>
      <c r="D340" s="80">
        <v>321.6</v>
      </c>
      <c r="E340" s="80"/>
      <c r="F340" s="80">
        <f>D340</f>
        <v>321.6</v>
      </c>
      <c r="G340" s="80">
        <v>321.6</v>
      </c>
      <c r="H340" s="80"/>
      <c r="I340" s="80"/>
      <c r="J340" s="80">
        <f>G340</f>
        <v>321.6</v>
      </c>
      <c r="K340" s="80"/>
      <c r="L340" s="80"/>
      <c r="M340" s="80"/>
      <c r="N340" s="80">
        <v>321.6</v>
      </c>
      <c r="O340" s="80"/>
      <c r="P340" s="80">
        <f>N340</f>
        <v>321.6</v>
      </c>
      <c r="ES340" s="120"/>
      <c r="ET340" s="120"/>
      <c r="EU340" s="120"/>
      <c r="EV340" s="120"/>
      <c r="EW340" s="120"/>
      <c r="EX340" s="120"/>
    </row>
    <row r="341" spans="1:154" s="119" customFormat="1" ht="21.75" customHeight="1" hidden="1">
      <c r="A341" s="171" t="s">
        <v>231</v>
      </c>
      <c r="B341" s="118"/>
      <c r="C341" s="118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ES341" s="120"/>
      <c r="ET341" s="120"/>
      <c r="EU341" s="120"/>
      <c r="EV341" s="120"/>
      <c r="EW341" s="120"/>
      <c r="EX341" s="120"/>
    </row>
    <row r="342" spans="1:154" s="191" customFormat="1" ht="29.25" customHeight="1" hidden="1">
      <c r="A342" s="78" t="s">
        <v>372</v>
      </c>
      <c r="B342" s="190"/>
      <c r="C342" s="190"/>
      <c r="D342" s="80">
        <f>D338/D340</f>
        <v>2021.1442786069651</v>
      </c>
      <c r="E342" s="80"/>
      <c r="F342" s="80">
        <f>D342</f>
        <v>2021.1442786069651</v>
      </c>
      <c r="G342" s="80">
        <f>G338/G340</f>
        <v>2332.089552238806</v>
      </c>
      <c r="H342" s="80"/>
      <c r="I342" s="80"/>
      <c r="J342" s="80">
        <f>G342</f>
        <v>2332.089552238806</v>
      </c>
      <c r="K342" s="80"/>
      <c r="L342" s="80"/>
      <c r="M342" s="80"/>
      <c r="N342" s="80">
        <f>N338/N340</f>
        <v>2643.0348258706467</v>
      </c>
      <c r="O342" s="80"/>
      <c r="P342" s="80">
        <f>N342</f>
        <v>2643.0348258706467</v>
      </c>
      <c r="ES342" s="192"/>
      <c r="ET342" s="192"/>
      <c r="EU342" s="192"/>
      <c r="EV342" s="192"/>
      <c r="EW342" s="192"/>
      <c r="EX342" s="192"/>
    </row>
    <row r="343" spans="1:154" s="197" customFormat="1" ht="34.5" customHeight="1" hidden="1">
      <c r="A343" s="200" t="s">
        <v>434</v>
      </c>
      <c r="B343" s="196"/>
      <c r="C343" s="196"/>
      <c r="D343" s="199">
        <f>D344+D351+D358+D365+D374+D383+D392+D401+D410+D419+D428+D435</f>
        <v>10652500</v>
      </c>
      <c r="E343" s="199">
        <f aca="true" t="shared" si="24" ref="E343:P343">E344+E351+E358+E365+E374+E383+E392+E401+E410+E419+E428+E435</f>
        <v>0</v>
      </c>
      <c r="F343" s="199">
        <f t="shared" si="24"/>
        <v>10652500</v>
      </c>
      <c r="G343" s="199">
        <f t="shared" si="24"/>
        <v>10806400</v>
      </c>
      <c r="H343" s="199">
        <f t="shared" si="24"/>
        <v>0</v>
      </c>
      <c r="I343" s="199">
        <f t="shared" si="24"/>
        <v>0</v>
      </c>
      <c r="J343" s="199">
        <f t="shared" si="24"/>
        <v>10806400</v>
      </c>
      <c r="K343" s="199" t="e">
        <f t="shared" si="24"/>
        <v>#REF!</v>
      </c>
      <c r="L343" s="199" t="e">
        <f t="shared" si="24"/>
        <v>#REF!</v>
      </c>
      <c r="M343" s="199" t="e">
        <f t="shared" si="24"/>
        <v>#REF!</v>
      </c>
      <c r="N343" s="199">
        <f t="shared" si="24"/>
        <v>11486200</v>
      </c>
      <c r="O343" s="199">
        <f t="shared" si="24"/>
        <v>0</v>
      </c>
      <c r="P343" s="199">
        <f t="shared" si="24"/>
        <v>11486200</v>
      </c>
      <c r="Q343" s="199" t="e">
        <f>Q344+Q351+Q358+#REF!+Q374+Q383+Q392+Q410+Q419+Q428+Q435+#REF!</f>
        <v>#REF!</v>
      </c>
      <c r="ES343" s="198"/>
      <c r="ET343" s="198"/>
      <c r="EU343" s="198"/>
      <c r="EV343" s="198"/>
      <c r="EW343" s="198"/>
      <c r="EX343" s="198"/>
    </row>
    <row r="344" spans="1:154" s="191" customFormat="1" ht="34.5" customHeight="1" hidden="1">
      <c r="A344" s="91" t="s">
        <v>503</v>
      </c>
      <c r="B344" s="190"/>
      <c r="C344" s="190"/>
      <c r="D344" s="87">
        <f>D346</f>
        <v>677400</v>
      </c>
      <c r="E344" s="87"/>
      <c r="F344" s="87">
        <f>D344</f>
        <v>677400</v>
      </c>
      <c r="G344" s="87">
        <f>G346</f>
        <v>755300</v>
      </c>
      <c r="H344" s="87"/>
      <c r="I344" s="87"/>
      <c r="J344" s="87">
        <f>G344</f>
        <v>755300</v>
      </c>
      <c r="K344" s="87"/>
      <c r="L344" s="87"/>
      <c r="M344" s="87"/>
      <c r="N344" s="87">
        <f>N346</f>
        <v>835000</v>
      </c>
      <c r="O344" s="87"/>
      <c r="P344" s="87">
        <f>N344</f>
        <v>835000</v>
      </c>
      <c r="ES344" s="192"/>
      <c r="ET344" s="192"/>
      <c r="EU344" s="192"/>
      <c r="EV344" s="192"/>
      <c r="EW344" s="192"/>
      <c r="EX344" s="192"/>
    </row>
    <row r="345" spans="1:154" s="191" customFormat="1" ht="29.25" customHeight="1" hidden="1">
      <c r="A345" s="4" t="s">
        <v>77</v>
      </c>
      <c r="B345" s="190"/>
      <c r="C345" s="19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ES345" s="192"/>
      <c r="ET345" s="192"/>
      <c r="EU345" s="192"/>
      <c r="EV345" s="192"/>
      <c r="EW345" s="192"/>
      <c r="EX345" s="192"/>
    </row>
    <row r="346" spans="1:154" s="191" customFormat="1" ht="33" customHeight="1" hidden="1">
      <c r="A346" s="78" t="s">
        <v>373</v>
      </c>
      <c r="B346" s="190"/>
      <c r="C346" s="190"/>
      <c r="D346" s="80">
        <v>677400</v>
      </c>
      <c r="E346" s="80"/>
      <c r="F346" s="80">
        <f>D346</f>
        <v>677400</v>
      </c>
      <c r="G346" s="80">
        <v>755300</v>
      </c>
      <c r="H346" s="80"/>
      <c r="I346" s="80"/>
      <c r="J346" s="80">
        <f>G346</f>
        <v>755300</v>
      </c>
      <c r="K346" s="80"/>
      <c r="L346" s="80"/>
      <c r="M346" s="80"/>
      <c r="N346" s="80">
        <v>835000</v>
      </c>
      <c r="O346" s="80"/>
      <c r="P346" s="80">
        <f>N346</f>
        <v>835000</v>
      </c>
      <c r="ES346" s="192"/>
      <c r="ET346" s="192"/>
      <c r="EU346" s="192"/>
      <c r="EV346" s="192"/>
      <c r="EW346" s="192"/>
      <c r="EX346" s="192"/>
    </row>
    <row r="347" spans="1:154" s="191" customFormat="1" ht="29.25" customHeight="1" hidden="1">
      <c r="A347" s="171" t="s">
        <v>280</v>
      </c>
      <c r="B347" s="190"/>
      <c r="C347" s="19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ES347" s="192"/>
      <c r="ET347" s="192"/>
      <c r="EU347" s="192"/>
      <c r="EV347" s="192"/>
      <c r="EW347" s="192"/>
      <c r="EX347" s="192"/>
    </row>
    <row r="348" spans="1:154" s="191" customFormat="1" ht="29.25" customHeight="1" hidden="1">
      <c r="A348" s="78" t="s">
        <v>375</v>
      </c>
      <c r="B348" s="190"/>
      <c r="C348" s="190"/>
      <c r="D348" s="80">
        <v>12</v>
      </c>
      <c r="E348" s="80"/>
      <c r="F348" s="80">
        <f>D348</f>
        <v>12</v>
      </c>
      <c r="G348" s="80">
        <v>12</v>
      </c>
      <c r="H348" s="80"/>
      <c r="I348" s="80"/>
      <c r="J348" s="80">
        <f>G348</f>
        <v>12</v>
      </c>
      <c r="K348" s="80"/>
      <c r="L348" s="80"/>
      <c r="M348" s="80"/>
      <c r="N348" s="80">
        <v>12</v>
      </c>
      <c r="O348" s="80"/>
      <c r="P348" s="80">
        <f>N348</f>
        <v>12</v>
      </c>
      <c r="ES348" s="192"/>
      <c r="ET348" s="192"/>
      <c r="EU348" s="192"/>
      <c r="EV348" s="192"/>
      <c r="EW348" s="192"/>
      <c r="EX348" s="192"/>
    </row>
    <row r="349" spans="1:154" s="191" customFormat="1" ht="29.25" customHeight="1" hidden="1">
      <c r="A349" s="171" t="s">
        <v>231</v>
      </c>
      <c r="B349" s="190"/>
      <c r="C349" s="19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ES349" s="192"/>
      <c r="ET349" s="192"/>
      <c r="EU349" s="192"/>
      <c r="EV349" s="192"/>
      <c r="EW349" s="192"/>
      <c r="EX349" s="192"/>
    </row>
    <row r="350" spans="1:154" s="191" customFormat="1" ht="29.25" customHeight="1" hidden="1">
      <c r="A350" s="78" t="s">
        <v>374</v>
      </c>
      <c r="B350" s="190"/>
      <c r="C350" s="190"/>
      <c r="D350" s="80">
        <f>D346/D348</f>
        <v>56450</v>
      </c>
      <c r="E350" s="80"/>
      <c r="F350" s="80">
        <f>D350</f>
        <v>56450</v>
      </c>
      <c r="G350" s="80">
        <f>G346/G348</f>
        <v>62941.666666666664</v>
      </c>
      <c r="H350" s="80"/>
      <c r="I350" s="80"/>
      <c r="J350" s="80">
        <f>G350</f>
        <v>62941.666666666664</v>
      </c>
      <c r="K350" s="80"/>
      <c r="L350" s="80"/>
      <c r="M350" s="80"/>
      <c r="N350" s="80">
        <f>N346/N348</f>
        <v>69583.33333333333</v>
      </c>
      <c r="O350" s="80"/>
      <c r="P350" s="80">
        <f>N350</f>
        <v>69583.33333333333</v>
      </c>
      <c r="ES350" s="192"/>
      <c r="ET350" s="192"/>
      <c r="EU350" s="192"/>
      <c r="EV350" s="192"/>
      <c r="EW350" s="192"/>
      <c r="EX350" s="192"/>
    </row>
    <row r="351" spans="1:154" s="191" customFormat="1" ht="42.75" customHeight="1" hidden="1">
      <c r="A351" s="91" t="s">
        <v>435</v>
      </c>
      <c r="B351" s="190"/>
      <c r="C351" s="190"/>
      <c r="D351" s="87">
        <f>D353</f>
        <v>150000</v>
      </c>
      <c r="E351" s="87"/>
      <c r="F351" s="87">
        <f>D351</f>
        <v>150000</v>
      </c>
      <c r="G351" s="87">
        <f>G353</f>
        <v>115300</v>
      </c>
      <c r="H351" s="87"/>
      <c r="I351" s="87"/>
      <c r="J351" s="87">
        <f>G351</f>
        <v>115300</v>
      </c>
      <c r="K351" s="87"/>
      <c r="L351" s="87"/>
      <c r="M351" s="87"/>
      <c r="N351" s="87">
        <f>N353</f>
        <v>122300</v>
      </c>
      <c r="O351" s="87"/>
      <c r="P351" s="87">
        <f>N351</f>
        <v>122300</v>
      </c>
      <c r="ES351" s="192"/>
      <c r="ET351" s="192"/>
      <c r="EU351" s="192"/>
      <c r="EV351" s="192"/>
      <c r="EW351" s="192"/>
      <c r="EX351" s="192"/>
    </row>
    <row r="352" spans="1:154" s="191" customFormat="1" ht="29.25" customHeight="1" hidden="1">
      <c r="A352" s="4" t="s">
        <v>77</v>
      </c>
      <c r="B352" s="190"/>
      <c r="C352" s="19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ES352" s="192"/>
      <c r="ET352" s="192"/>
      <c r="EU352" s="192"/>
      <c r="EV352" s="192"/>
      <c r="EW352" s="192"/>
      <c r="EX352" s="192"/>
    </row>
    <row r="353" spans="1:154" s="191" customFormat="1" ht="51.75" customHeight="1" hidden="1">
      <c r="A353" s="78" t="s">
        <v>376</v>
      </c>
      <c r="B353" s="190"/>
      <c r="C353" s="190"/>
      <c r="D353" s="80">
        <v>150000</v>
      </c>
      <c r="E353" s="80"/>
      <c r="F353" s="80">
        <f>D353</f>
        <v>150000</v>
      </c>
      <c r="G353" s="80">
        <v>115300</v>
      </c>
      <c r="H353" s="80"/>
      <c r="I353" s="80"/>
      <c r="J353" s="80">
        <f>G353</f>
        <v>115300</v>
      </c>
      <c r="K353" s="80"/>
      <c r="L353" s="80"/>
      <c r="M353" s="80"/>
      <c r="N353" s="80">
        <v>122300</v>
      </c>
      <c r="O353" s="80"/>
      <c r="P353" s="80">
        <f>N353</f>
        <v>122300</v>
      </c>
      <c r="ES353" s="192"/>
      <c r="ET353" s="192"/>
      <c r="EU353" s="192"/>
      <c r="EV353" s="192"/>
      <c r="EW353" s="192"/>
      <c r="EX353" s="192"/>
    </row>
    <row r="354" spans="1:154" s="191" customFormat="1" ht="29.25" customHeight="1" hidden="1">
      <c r="A354" s="171" t="s">
        <v>280</v>
      </c>
      <c r="B354" s="190"/>
      <c r="C354" s="19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ES354" s="192"/>
      <c r="ET354" s="192"/>
      <c r="EU354" s="192"/>
      <c r="EV354" s="192"/>
      <c r="EW354" s="192"/>
      <c r="EX354" s="192"/>
    </row>
    <row r="355" spans="1:154" s="191" customFormat="1" ht="38.25" customHeight="1" hidden="1">
      <c r="A355" s="78" t="s">
        <v>377</v>
      </c>
      <c r="B355" s="190"/>
      <c r="C355" s="190"/>
      <c r="D355" s="80">
        <v>12</v>
      </c>
      <c r="E355" s="80"/>
      <c r="F355" s="80">
        <f>D355</f>
        <v>12</v>
      </c>
      <c r="G355" s="80">
        <v>12</v>
      </c>
      <c r="H355" s="80"/>
      <c r="I355" s="80"/>
      <c r="J355" s="80">
        <f>G355</f>
        <v>12</v>
      </c>
      <c r="K355" s="80"/>
      <c r="L355" s="80"/>
      <c r="M355" s="80"/>
      <c r="N355" s="80">
        <v>12</v>
      </c>
      <c r="O355" s="80"/>
      <c r="P355" s="80">
        <f>N355</f>
        <v>12</v>
      </c>
      <c r="ES355" s="192"/>
      <c r="ET355" s="192"/>
      <c r="EU355" s="192"/>
      <c r="EV355" s="192"/>
      <c r="EW355" s="192"/>
      <c r="EX355" s="192"/>
    </row>
    <row r="356" spans="1:154" s="191" customFormat="1" ht="29.25" customHeight="1" hidden="1">
      <c r="A356" s="171" t="s">
        <v>231</v>
      </c>
      <c r="B356" s="190"/>
      <c r="C356" s="1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ES356" s="192"/>
      <c r="ET356" s="192"/>
      <c r="EU356" s="192"/>
      <c r="EV356" s="192"/>
      <c r="EW356" s="192"/>
      <c r="EX356" s="192"/>
    </row>
    <row r="357" spans="1:154" s="191" customFormat="1" ht="34.5" customHeight="1" hidden="1">
      <c r="A357" s="78" t="s">
        <v>378</v>
      </c>
      <c r="B357" s="190"/>
      <c r="C357" s="190"/>
      <c r="D357" s="80">
        <f>D353/D355</f>
        <v>12500</v>
      </c>
      <c r="E357" s="80"/>
      <c r="F357" s="80">
        <f>D357</f>
        <v>12500</v>
      </c>
      <c r="G357" s="80">
        <f>G353/G355</f>
        <v>9608.333333333334</v>
      </c>
      <c r="H357" s="80"/>
      <c r="I357" s="80"/>
      <c r="J357" s="80">
        <f>G357</f>
        <v>9608.333333333334</v>
      </c>
      <c r="K357" s="80"/>
      <c r="L357" s="80"/>
      <c r="M357" s="80"/>
      <c r="N357" s="80">
        <f>N353/N355</f>
        <v>10191.666666666666</v>
      </c>
      <c r="O357" s="80"/>
      <c r="P357" s="80">
        <f>N357</f>
        <v>10191.666666666666</v>
      </c>
      <c r="ES357" s="192"/>
      <c r="ET357" s="192"/>
      <c r="EU357" s="192"/>
      <c r="EV357" s="192"/>
      <c r="EW357" s="192"/>
      <c r="EX357" s="192"/>
    </row>
    <row r="358" spans="1:154" s="191" customFormat="1" ht="30.75" customHeight="1" hidden="1">
      <c r="A358" s="91" t="s">
        <v>504</v>
      </c>
      <c r="B358" s="190"/>
      <c r="C358" s="190"/>
      <c r="D358" s="87">
        <f>D360</f>
        <v>110000</v>
      </c>
      <c r="E358" s="87"/>
      <c r="F358" s="87">
        <f>D358</f>
        <v>110000</v>
      </c>
      <c r="G358" s="87">
        <f>G360</f>
        <v>79400</v>
      </c>
      <c r="H358" s="87"/>
      <c r="I358" s="87"/>
      <c r="J358" s="87">
        <f>G358</f>
        <v>79400</v>
      </c>
      <c r="K358" s="87"/>
      <c r="L358" s="87"/>
      <c r="M358" s="87"/>
      <c r="N358" s="87">
        <f>N360</f>
        <v>84200</v>
      </c>
      <c r="O358" s="87"/>
      <c r="P358" s="87">
        <f>N358</f>
        <v>84200</v>
      </c>
      <c r="ES358" s="192"/>
      <c r="ET358" s="192"/>
      <c r="EU358" s="192"/>
      <c r="EV358" s="192"/>
      <c r="EW358" s="192"/>
      <c r="EX358" s="192"/>
    </row>
    <row r="359" spans="1:154" s="191" customFormat="1" ht="18" customHeight="1" hidden="1">
      <c r="A359" s="4" t="s">
        <v>77</v>
      </c>
      <c r="B359" s="190"/>
      <c r="C359" s="19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ES359" s="192"/>
      <c r="ET359" s="192"/>
      <c r="EU359" s="192"/>
      <c r="EV359" s="192"/>
      <c r="EW359" s="192"/>
      <c r="EX359" s="192"/>
    </row>
    <row r="360" spans="1:154" s="191" customFormat="1" ht="26.25" customHeight="1" hidden="1">
      <c r="A360" s="78" t="s">
        <v>474</v>
      </c>
      <c r="B360" s="190"/>
      <c r="C360" s="190"/>
      <c r="D360" s="80">
        <f>74400+35600</f>
        <v>110000</v>
      </c>
      <c r="E360" s="80"/>
      <c r="F360" s="80">
        <f>D360</f>
        <v>110000</v>
      </c>
      <c r="G360" s="80">
        <v>79400</v>
      </c>
      <c r="H360" s="80"/>
      <c r="I360" s="80"/>
      <c r="J360" s="80">
        <f>G360</f>
        <v>79400</v>
      </c>
      <c r="K360" s="80"/>
      <c r="L360" s="80"/>
      <c r="M360" s="80"/>
      <c r="N360" s="80">
        <v>84200</v>
      </c>
      <c r="O360" s="80"/>
      <c r="P360" s="80">
        <f>N360</f>
        <v>84200</v>
      </c>
      <c r="ES360" s="192"/>
      <c r="ET360" s="192"/>
      <c r="EU360" s="192"/>
      <c r="EV360" s="192"/>
      <c r="EW360" s="192"/>
      <c r="EX360" s="192"/>
    </row>
    <row r="361" spans="1:154" s="191" customFormat="1" ht="15.75" customHeight="1" hidden="1">
      <c r="A361" s="171" t="s">
        <v>280</v>
      </c>
      <c r="B361" s="190"/>
      <c r="C361" s="19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ES361" s="192"/>
      <c r="ET361" s="192"/>
      <c r="EU361" s="192"/>
      <c r="EV361" s="192"/>
      <c r="EW361" s="192"/>
      <c r="EX361" s="192"/>
    </row>
    <row r="362" spans="1:154" s="191" customFormat="1" ht="32.25" customHeight="1" hidden="1">
      <c r="A362" s="78" t="s">
        <v>475</v>
      </c>
      <c r="B362" s="190"/>
      <c r="C362" s="190"/>
      <c r="D362" s="182">
        <f>D360/D364</f>
        <v>33950.61728395062</v>
      </c>
      <c r="E362" s="80"/>
      <c r="F362" s="182">
        <f>D362</f>
        <v>33950.61728395062</v>
      </c>
      <c r="G362" s="182">
        <f>G360/G364</f>
        <v>23014.492753623188</v>
      </c>
      <c r="H362" s="182"/>
      <c r="I362" s="182"/>
      <c r="J362" s="182">
        <f>G362</f>
        <v>23014.492753623188</v>
      </c>
      <c r="K362" s="182"/>
      <c r="L362" s="182"/>
      <c r="M362" s="182"/>
      <c r="N362" s="182">
        <f>N360/N364</f>
        <v>23068.49315068493</v>
      </c>
      <c r="O362" s="182"/>
      <c r="P362" s="182">
        <f>N362</f>
        <v>23068.49315068493</v>
      </c>
      <c r="ES362" s="192"/>
      <c r="ET362" s="192"/>
      <c r="EU362" s="192"/>
      <c r="EV362" s="192"/>
      <c r="EW362" s="192"/>
      <c r="EX362" s="192"/>
    </row>
    <row r="363" spans="1:154" s="191" customFormat="1" ht="16.5" customHeight="1" hidden="1">
      <c r="A363" s="171" t="s">
        <v>231</v>
      </c>
      <c r="B363" s="190"/>
      <c r="C363" s="19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ES363" s="192"/>
      <c r="ET363" s="192"/>
      <c r="EU363" s="192"/>
      <c r="EV363" s="192"/>
      <c r="EW363" s="192"/>
      <c r="EX363" s="192"/>
    </row>
    <row r="364" spans="1:154" s="191" customFormat="1" ht="27.75" customHeight="1" hidden="1">
      <c r="A364" s="78" t="s">
        <v>476</v>
      </c>
      <c r="B364" s="190"/>
      <c r="C364" s="190"/>
      <c r="D364" s="80">
        <v>3.24</v>
      </c>
      <c r="E364" s="80"/>
      <c r="F364" s="80">
        <f>D364</f>
        <v>3.24</v>
      </c>
      <c r="G364" s="80">
        <v>3.45</v>
      </c>
      <c r="H364" s="80"/>
      <c r="I364" s="80"/>
      <c r="J364" s="80">
        <f>G364</f>
        <v>3.45</v>
      </c>
      <c r="K364" s="80"/>
      <c r="L364" s="80"/>
      <c r="M364" s="80"/>
      <c r="N364" s="80">
        <v>3.65</v>
      </c>
      <c r="O364" s="80"/>
      <c r="P364" s="80">
        <f>N364</f>
        <v>3.65</v>
      </c>
      <c r="ES364" s="192"/>
      <c r="ET364" s="192"/>
      <c r="EU364" s="192"/>
      <c r="EV364" s="192"/>
      <c r="EW364" s="192"/>
      <c r="EX364" s="192"/>
    </row>
    <row r="365" spans="1:154" s="124" customFormat="1" ht="22.5" hidden="1">
      <c r="A365" s="91" t="s">
        <v>477</v>
      </c>
      <c r="B365" s="83"/>
      <c r="C365" s="83"/>
      <c r="D365" s="87">
        <f>D366*D369+D367*D370</f>
        <v>2564900</v>
      </c>
      <c r="E365" s="87">
        <f>E366*E369+E367*E370</f>
        <v>0</v>
      </c>
      <c r="F365" s="87">
        <f>D365</f>
        <v>2564900</v>
      </c>
      <c r="G365" s="87">
        <f>G366*G369+G367*G370</f>
        <v>3812100</v>
      </c>
      <c r="H365" s="87">
        <f>H366*H369+H367*H370</f>
        <v>0</v>
      </c>
      <c r="I365" s="87">
        <v>0</v>
      </c>
      <c r="J365" s="87">
        <f>G365+H365</f>
        <v>3812100</v>
      </c>
      <c r="K365" s="87" t="e">
        <f>(K366*K369)+(K367*K370)+(#REF!*#REF!)</f>
        <v>#REF!</v>
      </c>
      <c r="L365" s="87" t="e">
        <f>(L366*L369)+(L367*L370)+(#REF!*#REF!)</f>
        <v>#REF!</v>
      </c>
      <c r="M365" s="87" t="e">
        <f>(M366*M369)+(M367*M370)+(#REF!*#REF!)</f>
        <v>#REF!</v>
      </c>
      <c r="N365" s="87">
        <f>N366*N369+N367*N370</f>
        <v>4072100</v>
      </c>
      <c r="O365" s="87">
        <f>O366*O369+O367*O370</f>
        <v>0</v>
      </c>
      <c r="P365" s="87">
        <f>N365+O365</f>
        <v>4072100</v>
      </c>
      <c r="Q365" s="87" t="e">
        <f>(Q366*Q369)+(Q367*Q370)+(#REF!*#REF!)</f>
        <v>#REF!</v>
      </c>
      <c r="ES365" s="93"/>
      <c r="ET365" s="93"/>
      <c r="EU365" s="93"/>
      <c r="EV365" s="93"/>
      <c r="EW365" s="93"/>
      <c r="EX365" s="93"/>
    </row>
    <row r="366" spans="1:154" s="191" customFormat="1" ht="22.5" hidden="1">
      <c r="A366" s="78" t="s">
        <v>55</v>
      </c>
      <c r="B366" s="79"/>
      <c r="C366" s="79"/>
      <c r="D366" s="80">
        <v>5</v>
      </c>
      <c r="E366" s="80"/>
      <c r="F366" s="80">
        <f>D366+E366</f>
        <v>5</v>
      </c>
      <c r="G366" s="80">
        <v>8</v>
      </c>
      <c r="H366" s="80"/>
      <c r="I366" s="80"/>
      <c r="J366" s="80">
        <f>G366+H366</f>
        <v>8</v>
      </c>
      <c r="K366" s="80"/>
      <c r="L366" s="80"/>
      <c r="M366" s="80"/>
      <c r="N366" s="80">
        <v>8</v>
      </c>
      <c r="O366" s="80"/>
      <c r="P366" s="80">
        <f>N366+O366</f>
        <v>8</v>
      </c>
      <c r="ES366" s="192"/>
      <c r="ET366" s="192"/>
      <c r="EU366" s="192"/>
      <c r="EV366" s="192"/>
      <c r="EW366" s="192"/>
      <c r="EX366" s="192"/>
    </row>
    <row r="367" spans="1:154" s="191" customFormat="1" ht="22.5" customHeight="1" hidden="1">
      <c r="A367" s="78" t="s">
        <v>56</v>
      </c>
      <c r="B367" s="79"/>
      <c r="C367" s="79"/>
      <c r="D367" s="80">
        <v>5</v>
      </c>
      <c r="E367" s="80"/>
      <c r="F367" s="80">
        <f>D367+E367</f>
        <v>5</v>
      </c>
      <c r="G367" s="80">
        <f>D367</f>
        <v>5</v>
      </c>
      <c r="H367" s="80"/>
      <c r="I367" s="80"/>
      <c r="J367" s="80">
        <f>G367+H367</f>
        <v>5</v>
      </c>
      <c r="K367" s="80"/>
      <c r="L367" s="80"/>
      <c r="M367" s="80"/>
      <c r="N367" s="80">
        <v>5</v>
      </c>
      <c r="O367" s="80"/>
      <c r="P367" s="80">
        <f>N367+O367</f>
        <v>5</v>
      </c>
      <c r="ES367" s="192"/>
      <c r="ET367" s="192"/>
      <c r="EU367" s="192"/>
      <c r="EV367" s="192"/>
      <c r="EW367" s="192"/>
      <c r="EX367" s="192"/>
    </row>
    <row r="368" spans="1:154" s="191" customFormat="1" ht="12" customHeight="1" hidden="1">
      <c r="A368" s="171" t="s">
        <v>5</v>
      </c>
      <c r="B368" s="89"/>
      <c r="C368" s="89"/>
      <c r="D368" s="90"/>
      <c r="E368" s="90"/>
      <c r="F368" s="80"/>
      <c r="G368" s="90"/>
      <c r="H368" s="90"/>
      <c r="I368" s="80"/>
      <c r="J368" s="80"/>
      <c r="K368" s="80"/>
      <c r="L368" s="80"/>
      <c r="M368" s="80"/>
      <c r="N368" s="90"/>
      <c r="O368" s="90"/>
      <c r="P368" s="80"/>
      <c r="ES368" s="192"/>
      <c r="ET368" s="192"/>
      <c r="EU368" s="192"/>
      <c r="EV368" s="192"/>
      <c r="EW368" s="192"/>
      <c r="EX368" s="192"/>
    </row>
    <row r="369" spans="1:154" s="191" customFormat="1" ht="22.5" customHeight="1" hidden="1">
      <c r="A369" s="78" t="s">
        <v>379</v>
      </c>
      <c r="B369" s="79"/>
      <c r="C369" s="79"/>
      <c r="D369" s="80">
        <v>247980</v>
      </c>
      <c r="E369" s="80"/>
      <c r="F369" s="80">
        <f>D369+E369</f>
        <v>247980</v>
      </c>
      <c r="G369" s="80">
        <v>299790.625</v>
      </c>
      <c r="H369" s="80"/>
      <c r="I369" s="80"/>
      <c r="J369" s="80">
        <f>G369+H369</f>
        <v>299790.625</v>
      </c>
      <c r="K369" s="80"/>
      <c r="L369" s="80"/>
      <c r="M369" s="80"/>
      <c r="N369" s="80">
        <v>321687.3125</v>
      </c>
      <c r="O369" s="80"/>
      <c r="P369" s="80">
        <f>N369+O369</f>
        <v>321687.3125</v>
      </c>
      <c r="ES369" s="192"/>
      <c r="ET369" s="192"/>
      <c r="EU369" s="192"/>
      <c r="EV369" s="192"/>
      <c r="EW369" s="192"/>
      <c r="EX369" s="192"/>
    </row>
    <row r="370" spans="1:154" s="191" customFormat="1" ht="22.5" customHeight="1" hidden="1">
      <c r="A370" s="78" t="s">
        <v>380</v>
      </c>
      <c r="B370" s="79"/>
      <c r="C370" s="79"/>
      <c r="D370" s="80">
        <v>265000</v>
      </c>
      <c r="E370" s="80"/>
      <c r="F370" s="80">
        <f>D370+E370</f>
        <v>265000</v>
      </c>
      <c r="G370" s="80">
        <v>282755</v>
      </c>
      <c r="H370" s="80"/>
      <c r="I370" s="80"/>
      <c r="J370" s="80">
        <f>G370+H370</f>
        <v>282755</v>
      </c>
      <c r="K370" s="80"/>
      <c r="L370" s="80"/>
      <c r="M370" s="80"/>
      <c r="N370" s="80">
        <v>299720.3</v>
      </c>
      <c r="O370" s="80"/>
      <c r="P370" s="80">
        <f>N370+O370</f>
        <v>299720.3</v>
      </c>
      <c r="ES370" s="192"/>
      <c r="ET370" s="192"/>
      <c r="EU370" s="192"/>
      <c r="EV370" s="192"/>
      <c r="EW370" s="192"/>
      <c r="EX370" s="192"/>
    </row>
    <row r="371" spans="1:154" s="191" customFormat="1" ht="11.25" hidden="1">
      <c r="A371" s="171" t="s">
        <v>4</v>
      </c>
      <c r="B371" s="79"/>
      <c r="C371" s="79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ES371" s="192"/>
      <c r="ET371" s="192"/>
      <c r="EU371" s="192"/>
      <c r="EV371" s="192"/>
      <c r="EW371" s="192"/>
      <c r="EX371" s="192"/>
    </row>
    <row r="372" spans="1:154" s="191" customFormat="1" ht="33.75" hidden="1">
      <c r="A372" s="78" t="s">
        <v>57</v>
      </c>
      <c r="B372" s="79"/>
      <c r="C372" s="79"/>
      <c r="D372" s="80"/>
      <c r="E372" s="80"/>
      <c r="F372" s="80">
        <f>D372+E372</f>
        <v>0</v>
      </c>
      <c r="G372" s="80">
        <f>G369/F369*100</f>
        <v>120.89306597306235</v>
      </c>
      <c r="H372" s="80"/>
      <c r="I372" s="80"/>
      <c r="J372" s="80">
        <f>G372+H372</f>
        <v>120.89306597306235</v>
      </c>
      <c r="K372" s="80"/>
      <c r="L372" s="80"/>
      <c r="M372" s="80"/>
      <c r="N372" s="80">
        <f>N369/J369*100</f>
        <v>107.30399341206885</v>
      </c>
      <c r="O372" s="80"/>
      <c r="P372" s="80">
        <f>N372+O372</f>
        <v>107.30399341206885</v>
      </c>
      <c r="ES372" s="192"/>
      <c r="ET372" s="192"/>
      <c r="EU372" s="192"/>
      <c r="EV372" s="192"/>
      <c r="EW372" s="192"/>
      <c r="EX372" s="192"/>
    </row>
    <row r="373" spans="1:154" s="191" customFormat="1" ht="33.75" hidden="1">
      <c r="A373" s="78" t="s">
        <v>58</v>
      </c>
      <c r="B373" s="79"/>
      <c r="C373" s="79"/>
      <c r="D373" s="80"/>
      <c r="E373" s="80"/>
      <c r="F373" s="80">
        <f>D373+E373</f>
        <v>0</v>
      </c>
      <c r="G373" s="80">
        <f>G370/D370*100</f>
        <v>106.69999999999999</v>
      </c>
      <c r="H373" s="80"/>
      <c r="I373" s="80"/>
      <c r="J373" s="80">
        <f>G373+H373</f>
        <v>106.69999999999999</v>
      </c>
      <c r="K373" s="80"/>
      <c r="L373" s="80"/>
      <c r="M373" s="80"/>
      <c r="N373" s="80">
        <f>N370/G370*100</f>
        <v>106</v>
      </c>
      <c r="O373" s="80"/>
      <c r="P373" s="80">
        <f>N373+O373</f>
        <v>106</v>
      </c>
      <c r="ES373" s="192"/>
      <c r="ET373" s="192"/>
      <c r="EU373" s="192"/>
      <c r="EV373" s="192"/>
      <c r="EW373" s="192"/>
      <c r="EX373" s="192"/>
    </row>
    <row r="374" spans="1:154" s="81" customFormat="1" ht="29.25" customHeight="1" hidden="1">
      <c r="A374" s="91" t="s">
        <v>436</v>
      </c>
      <c r="B374" s="79"/>
      <c r="C374" s="79"/>
      <c r="D374" s="87">
        <f>D376</f>
        <v>2140300</v>
      </c>
      <c r="E374" s="87"/>
      <c r="F374" s="87">
        <f>D374</f>
        <v>2140300</v>
      </c>
      <c r="G374" s="87">
        <f>G376</f>
        <v>2216400</v>
      </c>
      <c r="H374" s="87"/>
      <c r="I374" s="87"/>
      <c r="J374" s="87">
        <f>G374</f>
        <v>2216400</v>
      </c>
      <c r="K374" s="87"/>
      <c r="L374" s="87"/>
      <c r="M374" s="87"/>
      <c r="N374" s="87">
        <f>N376</f>
        <v>2289700</v>
      </c>
      <c r="O374" s="87"/>
      <c r="P374" s="87">
        <f>N374</f>
        <v>2289700</v>
      </c>
      <c r="ES374" s="82"/>
      <c r="ET374" s="82"/>
      <c r="EU374" s="82"/>
      <c r="EV374" s="82"/>
      <c r="EW374" s="82"/>
      <c r="EX374" s="82"/>
    </row>
    <row r="375" spans="1:154" s="191" customFormat="1" ht="19.5" customHeight="1" hidden="1">
      <c r="A375" s="4" t="s">
        <v>77</v>
      </c>
      <c r="B375" s="190"/>
      <c r="C375" s="19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ES375" s="192"/>
      <c r="ET375" s="192"/>
      <c r="EU375" s="192"/>
      <c r="EV375" s="192"/>
      <c r="EW375" s="192"/>
      <c r="EX375" s="192"/>
    </row>
    <row r="376" spans="1:154" s="191" customFormat="1" ht="29.25" customHeight="1" hidden="1">
      <c r="A376" s="78" t="s">
        <v>383</v>
      </c>
      <c r="B376" s="190"/>
      <c r="C376" s="190"/>
      <c r="D376" s="80">
        <v>2140300</v>
      </c>
      <c r="E376" s="80"/>
      <c r="F376" s="80">
        <f>D376</f>
        <v>2140300</v>
      </c>
      <c r="G376" s="80">
        <v>2216400</v>
      </c>
      <c r="H376" s="80"/>
      <c r="I376" s="80"/>
      <c r="J376" s="80">
        <f>G376</f>
        <v>2216400</v>
      </c>
      <c r="K376" s="80"/>
      <c r="L376" s="80"/>
      <c r="M376" s="80"/>
      <c r="N376" s="80">
        <v>2289700</v>
      </c>
      <c r="O376" s="80"/>
      <c r="P376" s="80">
        <f>N376</f>
        <v>2289700</v>
      </c>
      <c r="ES376" s="192"/>
      <c r="ET376" s="192"/>
      <c r="EU376" s="192"/>
      <c r="EV376" s="192"/>
      <c r="EW376" s="192"/>
      <c r="EX376" s="192"/>
    </row>
    <row r="377" spans="1:154" s="191" customFormat="1" ht="23.25" customHeight="1" hidden="1">
      <c r="A377" s="171" t="s">
        <v>280</v>
      </c>
      <c r="B377" s="190"/>
      <c r="C377" s="19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ES377" s="192"/>
      <c r="ET377" s="192"/>
      <c r="EU377" s="192"/>
      <c r="EV377" s="192"/>
      <c r="EW377" s="192"/>
      <c r="EX377" s="192"/>
    </row>
    <row r="378" spans="1:154" s="191" customFormat="1" ht="21.75" customHeight="1" hidden="1">
      <c r="A378" s="78" t="s">
        <v>386</v>
      </c>
      <c r="B378" s="190"/>
      <c r="C378" s="190"/>
      <c r="D378" s="80">
        <v>7</v>
      </c>
      <c r="E378" s="80"/>
      <c r="F378" s="80">
        <f>D378</f>
        <v>7</v>
      </c>
      <c r="G378" s="80">
        <v>7</v>
      </c>
      <c r="H378" s="80"/>
      <c r="I378" s="80"/>
      <c r="J378" s="80">
        <f>G378</f>
        <v>7</v>
      </c>
      <c r="K378" s="80"/>
      <c r="L378" s="80"/>
      <c r="M378" s="80"/>
      <c r="N378" s="80">
        <v>7</v>
      </c>
      <c r="O378" s="80"/>
      <c r="P378" s="80">
        <f>N378</f>
        <v>7</v>
      </c>
      <c r="ES378" s="192"/>
      <c r="ET378" s="192"/>
      <c r="EU378" s="192"/>
      <c r="EV378" s="192"/>
      <c r="EW378" s="192"/>
      <c r="EX378" s="192"/>
    </row>
    <row r="379" spans="1:154" s="191" customFormat="1" ht="20.25" customHeight="1" hidden="1">
      <c r="A379" s="171" t="s">
        <v>231</v>
      </c>
      <c r="B379" s="190"/>
      <c r="C379" s="19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ES379" s="192"/>
      <c r="ET379" s="192"/>
      <c r="EU379" s="192"/>
      <c r="EV379" s="192"/>
      <c r="EW379" s="192"/>
      <c r="EX379" s="192"/>
    </row>
    <row r="380" spans="1:154" s="191" customFormat="1" ht="29.25" customHeight="1" hidden="1">
      <c r="A380" s="78" t="s">
        <v>384</v>
      </c>
      <c r="B380" s="190"/>
      <c r="C380" s="190"/>
      <c r="D380" s="80">
        <f>D376/D378</f>
        <v>305757.14285714284</v>
      </c>
      <c r="E380" s="80"/>
      <c r="F380" s="80">
        <f>D380</f>
        <v>305757.14285714284</v>
      </c>
      <c r="G380" s="80">
        <f>G376/G378</f>
        <v>316628.5714285714</v>
      </c>
      <c r="H380" s="80"/>
      <c r="I380" s="80"/>
      <c r="J380" s="80">
        <f>G380</f>
        <v>316628.5714285714</v>
      </c>
      <c r="K380" s="80"/>
      <c r="L380" s="80"/>
      <c r="M380" s="80"/>
      <c r="N380" s="80">
        <f>N376/N378</f>
        <v>327100</v>
      </c>
      <c r="O380" s="80"/>
      <c r="P380" s="80">
        <f>N380</f>
        <v>327100</v>
      </c>
      <c r="ES380" s="192"/>
      <c r="ET380" s="192"/>
      <c r="EU380" s="192"/>
      <c r="EV380" s="192"/>
      <c r="EW380" s="192"/>
      <c r="EX380" s="192"/>
    </row>
    <row r="381" spans="1:154" s="191" customFormat="1" ht="16.5" customHeight="1" hidden="1">
      <c r="A381" s="171" t="s">
        <v>382</v>
      </c>
      <c r="B381" s="190"/>
      <c r="C381" s="19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ES381" s="192"/>
      <c r="ET381" s="192"/>
      <c r="EU381" s="192"/>
      <c r="EV381" s="192"/>
      <c r="EW381" s="192"/>
      <c r="EX381" s="192"/>
    </row>
    <row r="382" spans="1:154" s="191" customFormat="1" ht="33" customHeight="1" hidden="1">
      <c r="A382" s="78" t="s">
        <v>385</v>
      </c>
      <c r="B382" s="190"/>
      <c r="C382" s="190"/>
      <c r="D382" s="80"/>
      <c r="E382" s="80"/>
      <c r="F382" s="80"/>
      <c r="G382" s="80">
        <f>G380/D380*100</f>
        <v>103.55557632107649</v>
      </c>
      <c r="H382" s="80"/>
      <c r="I382" s="80"/>
      <c r="J382" s="80">
        <f>G382</f>
        <v>103.55557632107649</v>
      </c>
      <c r="K382" s="80"/>
      <c r="L382" s="80"/>
      <c r="M382" s="80"/>
      <c r="N382" s="80">
        <f>N380/G380*100</f>
        <v>103.30716477170185</v>
      </c>
      <c r="O382" s="80"/>
      <c r="P382" s="80">
        <f>N382</f>
        <v>103.30716477170185</v>
      </c>
      <c r="ES382" s="192"/>
      <c r="ET382" s="192"/>
      <c r="EU382" s="192"/>
      <c r="EV382" s="192"/>
      <c r="EW382" s="192"/>
      <c r="EX382" s="192"/>
    </row>
    <row r="383" spans="1:154" s="191" customFormat="1" ht="21" customHeight="1" hidden="1">
      <c r="A383" s="91" t="s">
        <v>437</v>
      </c>
      <c r="B383" s="190"/>
      <c r="C383" s="190"/>
      <c r="D383" s="87">
        <f>D385</f>
        <v>500000</v>
      </c>
      <c r="E383" s="87"/>
      <c r="F383" s="87">
        <f>D383</f>
        <v>500000</v>
      </c>
      <c r="G383" s="87">
        <f>G385</f>
        <v>550000</v>
      </c>
      <c r="H383" s="87"/>
      <c r="I383" s="87"/>
      <c r="J383" s="87">
        <f>G383</f>
        <v>550000</v>
      </c>
      <c r="K383" s="87"/>
      <c r="L383" s="87"/>
      <c r="M383" s="87"/>
      <c r="N383" s="87">
        <f>N385</f>
        <v>600000</v>
      </c>
      <c r="O383" s="87"/>
      <c r="P383" s="87">
        <f>N383</f>
        <v>600000</v>
      </c>
      <c r="ES383" s="192"/>
      <c r="ET383" s="192"/>
      <c r="EU383" s="192"/>
      <c r="EV383" s="192"/>
      <c r="EW383" s="192"/>
      <c r="EX383" s="192"/>
    </row>
    <row r="384" spans="1:154" s="191" customFormat="1" ht="16.5" customHeight="1" hidden="1">
      <c r="A384" s="4" t="s">
        <v>77</v>
      </c>
      <c r="B384" s="190"/>
      <c r="C384" s="19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ES384" s="192"/>
      <c r="ET384" s="192"/>
      <c r="EU384" s="192"/>
      <c r="EV384" s="192"/>
      <c r="EW384" s="192"/>
      <c r="EX384" s="192"/>
    </row>
    <row r="385" spans="1:154" s="191" customFormat="1" ht="29.25" customHeight="1" hidden="1">
      <c r="A385" s="78" t="s">
        <v>387</v>
      </c>
      <c r="B385" s="190"/>
      <c r="C385" s="190"/>
      <c r="D385" s="80">
        <v>500000</v>
      </c>
      <c r="E385" s="80"/>
      <c r="F385" s="80">
        <f>D385</f>
        <v>500000</v>
      </c>
      <c r="G385" s="80">
        <v>550000</v>
      </c>
      <c r="H385" s="80"/>
      <c r="I385" s="80"/>
      <c r="J385" s="80">
        <f>G385</f>
        <v>550000</v>
      </c>
      <c r="K385" s="80"/>
      <c r="L385" s="80"/>
      <c r="M385" s="80"/>
      <c r="N385" s="80">
        <v>600000</v>
      </c>
      <c r="O385" s="80"/>
      <c r="P385" s="80">
        <f>N385</f>
        <v>600000</v>
      </c>
      <c r="ES385" s="192"/>
      <c r="ET385" s="192"/>
      <c r="EU385" s="192"/>
      <c r="EV385" s="192"/>
      <c r="EW385" s="192"/>
      <c r="EX385" s="192"/>
    </row>
    <row r="386" spans="1:154" s="191" customFormat="1" ht="18.75" customHeight="1" hidden="1">
      <c r="A386" s="171" t="s">
        <v>280</v>
      </c>
      <c r="B386" s="190"/>
      <c r="C386" s="19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ES386" s="192"/>
      <c r="ET386" s="192"/>
      <c r="EU386" s="192"/>
      <c r="EV386" s="192"/>
      <c r="EW386" s="192"/>
      <c r="EX386" s="192"/>
    </row>
    <row r="387" spans="1:154" s="191" customFormat="1" ht="33" customHeight="1" hidden="1">
      <c r="A387" s="78" t="s">
        <v>390</v>
      </c>
      <c r="B387" s="190"/>
      <c r="C387" s="190"/>
      <c r="D387" s="80">
        <f>D385/D389</f>
        <v>35971.22302158273</v>
      </c>
      <c r="E387" s="80"/>
      <c r="F387" s="80">
        <f>D387</f>
        <v>35971.22302158273</v>
      </c>
      <c r="G387" s="80">
        <v>35971.22</v>
      </c>
      <c r="H387" s="80"/>
      <c r="I387" s="80"/>
      <c r="J387" s="80">
        <f>G387</f>
        <v>35971.22</v>
      </c>
      <c r="K387" s="80"/>
      <c r="L387" s="80"/>
      <c r="M387" s="80"/>
      <c r="N387" s="80">
        <v>35971.22</v>
      </c>
      <c r="O387" s="80"/>
      <c r="P387" s="80">
        <f>N387</f>
        <v>35971.22</v>
      </c>
      <c r="ES387" s="192"/>
      <c r="ET387" s="192"/>
      <c r="EU387" s="192"/>
      <c r="EV387" s="192"/>
      <c r="EW387" s="192"/>
      <c r="EX387" s="192"/>
    </row>
    <row r="388" spans="1:154" s="191" customFormat="1" ht="21" customHeight="1" hidden="1">
      <c r="A388" s="171" t="s">
        <v>231</v>
      </c>
      <c r="B388" s="190"/>
      <c r="C388" s="19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ES388" s="192"/>
      <c r="ET388" s="192"/>
      <c r="EU388" s="192"/>
      <c r="EV388" s="192"/>
      <c r="EW388" s="192"/>
      <c r="EX388" s="192"/>
    </row>
    <row r="389" spans="1:154" s="191" customFormat="1" ht="24" customHeight="1" hidden="1">
      <c r="A389" s="78" t="s">
        <v>388</v>
      </c>
      <c r="B389" s="190"/>
      <c r="C389" s="190"/>
      <c r="D389" s="80">
        <v>13.9</v>
      </c>
      <c r="E389" s="80"/>
      <c r="F389" s="80">
        <f>D389</f>
        <v>13.9</v>
      </c>
      <c r="G389" s="80">
        <f>G385/G387</f>
        <v>15.290001284360107</v>
      </c>
      <c r="H389" s="80"/>
      <c r="I389" s="80"/>
      <c r="J389" s="80">
        <f>G389</f>
        <v>15.290001284360107</v>
      </c>
      <c r="K389" s="80"/>
      <c r="L389" s="80"/>
      <c r="M389" s="80"/>
      <c r="N389" s="80">
        <f>N385/N387</f>
        <v>16.680001401120116</v>
      </c>
      <c r="O389" s="80"/>
      <c r="P389" s="80">
        <f>N389</f>
        <v>16.680001401120116</v>
      </c>
      <c r="ES389" s="192"/>
      <c r="ET389" s="192"/>
      <c r="EU389" s="192"/>
      <c r="EV389" s="192"/>
      <c r="EW389" s="192"/>
      <c r="EX389" s="192"/>
    </row>
    <row r="390" spans="1:154" s="191" customFormat="1" ht="20.25" customHeight="1" hidden="1">
      <c r="A390" s="171" t="s">
        <v>382</v>
      </c>
      <c r="B390" s="190"/>
      <c r="C390" s="19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ES390" s="192"/>
      <c r="ET390" s="192"/>
      <c r="EU390" s="192"/>
      <c r="EV390" s="192"/>
      <c r="EW390" s="192"/>
      <c r="EX390" s="192"/>
    </row>
    <row r="391" spans="1:154" s="191" customFormat="1" ht="29.25" customHeight="1" hidden="1">
      <c r="A391" s="78" t="s">
        <v>389</v>
      </c>
      <c r="B391" s="190"/>
      <c r="C391" s="190"/>
      <c r="D391" s="80"/>
      <c r="E391" s="80"/>
      <c r="F391" s="80"/>
      <c r="G391" s="80">
        <f>G389/D389*100</f>
        <v>110.00000924000078</v>
      </c>
      <c r="H391" s="80"/>
      <c r="I391" s="80"/>
      <c r="J391" s="80">
        <f>G391</f>
        <v>110.00000924000078</v>
      </c>
      <c r="K391" s="80"/>
      <c r="L391" s="80"/>
      <c r="M391" s="80"/>
      <c r="N391" s="80">
        <f>N389/G389*100</f>
        <v>109.09090909090908</v>
      </c>
      <c r="O391" s="80"/>
      <c r="P391" s="80">
        <f>N391</f>
        <v>109.09090909090908</v>
      </c>
      <c r="ES391" s="192"/>
      <c r="ET391" s="192"/>
      <c r="EU391" s="192"/>
      <c r="EV391" s="192"/>
      <c r="EW391" s="192"/>
      <c r="EX391" s="192"/>
    </row>
    <row r="392" spans="1:154" s="81" customFormat="1" ht="29.25" customHeight="1" hidden="1">
      <c r="A392" s="91" t="s">
        <v>438</v>
      </c>
      <c r="B392" s="79"/>
      <c r="C392" s="79"/>
      <c r="D392" s="87">
        <f>D394</f>
        <v>2571100</v>
      </c>
      <c r="E392" s="87"/>
      <c r="F392" s="87">
        <f>D392</f>
        <v>2571100</v>
      </c>
      <c r="G392" s="87">
        <f>G394</f>
        <v>2423200</v>
      </c>
      <c r="H392" s="87"/>
      <c r="I392" s="87"/>
      <c r="J392" s="87">
        <f>G392</f>
        <v>2423200</v>
      </c>
      <c r="K392" s="87"/>
      <c r="L392" s="87"/>
      <c r="M392" s="87"/>
      <c r="N392" s="87">
        <f>N394</f>
        <v>2568600</v>
      </c>
      <c r="O392" s="87"/>
      <c r="P392" s="87">
        <f>N392</f>
        <v>2568600</v>
      </c>
      <c r="ES392" s="82"/>
      <c r="ET392" s="82"/>
      <c r="EU392" s="82"/>
      <c r="EV392" s="82"/>
      <c r="EW392" s="82"/>
      <c r="EX392" s="82"/>
    </row>
    <row r="393" spans="1:154" s="191" customFormat="1" ht="20.25" customHeight="1" hidden="1">
      <c r="A393" s="4" t="s">
        <v>77</v>
      </c>
      <c r="B393" s="190"/>
      <c r="C393" s="19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ES393" s="192"/>
      <c r="ET393" s="192"/>
      <c r="EU393" s="192"/>
      <c r="EV393" s="192"/>
      <c r="EW393" s="192"/>
      <c r="EX393" s="192"/>
    </row>
    <row r="394" spans="1:154" s="191" customFormat="1" ht="29.25" customHeight="1" hidden="1">
      <c r="A394" s="78" t="s">
        <v>391</v>
      </c>
      <c r="B394" s="190"/>
      <c r="C394" s="190"/>
      <c r="D394" s="80">
        <f>2271100+300000</f>
        <v>2571100</v>
      </c>
      <c r="E394" s="80"/>
      <c r="F394" s="80">
        <f>D394</f>
        <v>2571100</v>
      </c>
      <c r="G394" s="80">
        <v>2423200</v>
      </c>
      <c r="H394" s="80"/>
      <c r="I394" s="80"/>
      <c r="J394" s="80">
        <f>G394</f>
        <v>2423200</v>
      </c>
      <c r="K394" s="80"/>
      <c r="L394" s="80"/>
      <c r="M394" s="80"/>
      <c r="N394" s="80">
        <v>2568600</v>
      </c>
      <c r="O394" s="80"/>
      <c r="P394" s="80">
        <f>N394</f>
        <v>2568600</v>
      </c>
      <c r="ES394" s="192"/>
      <c r="ET394" s="192"/>
      <c r="EU394" s="192"/>
      <c r="EV394" s="192"/>
      <c r="EW394" s="192"/>
      <c r="EX394" s="192"/>
    </row>
    <row r="395" spans="1:154" s="191" customFormat="1" ht="20.25" customHeight="1" hidden="1">
      <c r="A395" s="171" t="s">
        <v>280</v>
      </c>
      <c r="B395" s="190"/>
      <c r="C395" s="19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ES395" s="192"/>
      <c r="ET395" s="192"/>
      <c r="EU395" s="192"/>
      <c r="EV395" s="192"/>
      <c r="EW395" s="192"/>
      <c r="EX395" s="192"/>
    </row>
    <row r="396" spans="1:154" s="191" customFormat="1" ht="29.25" customHeight="1" hidden="1">
      <c r="A396" s="78" t="s">
        <v>392</v>
      </c>
      <c r="B396" s="190"/>
      <c r="C396" s="190"/>
      <c r="D396" s="80">
        <v>186</v>
      </c>
      <c r="E396" s="80"/>
      <c r="F396" s="80">
        <f>D396</f>
        <v>186</v>
      </c>
      <c r="G396" s="80">
        <v>186</v>
      </c>
      <c r="H396" s="80"/>
      <c r="I396" s="80"/>
      <c r="J396" s="80">
        <f>G396</f>
        <v>186</v>
      </c>
      <c r="K396" s="80"/>
      <c r="L396" s="80"/>
      <c r="M396" s="80"/>
      <c r="N396" s="80">
        <v>186</v>
      </c>
      <c r="O396" s="80"/>
      <c r="P396" s="80">
        <f>N396</f>
        <v>186</v>
      </c>
      <c r="ES396" s="192"/>
      <c r="ET396" s="192"/>
      <c r="EU396" s="192"/>
      <c r="EV396" s="192"/>
      <c r="EW396" s="192"/>
      <c r="EX396" s="192"/>
    </row>
    <row r="397" spans="1:154" s="191" customFormat="1" ht="20.25" customHeight="1" hidden="1">
      <c r="A397" s="171" t="s">
        <v>231</v>
      </c>
      <c r="B397" s="190"/>
      <c r="C397" s="19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ES397" s="192"/>
      <c r="ET397" s="192"/>
      <c r="EU397" s="192"/>
      <c r="EV397" s="192"/>
      <c r="EW397" s="192"/>
      <c r="EX397" s="192"/>
    </row>
    <row r="398" spans="1:154" s="191" customFormat="1" ht="29.25" customHeight="1" hidden="1">
      <c r="A398" s="78" t="s">
        <v>393</v>
      </c>
      <c r="B398" s="190"/>
      <c r="C398" s="190"/>
      <c r="D398" s="80">
        <f>D394/D396</f>
        <v>13823.118279569893</v>
      </c>
      <c r="E398" s="80"/>
      <c r="F398" s="80">
        <f>D398</f>
        <v>13823.118279569893</v>
      </c>
      <c r="G398" s="80">
        <f>G394/G396</f>
        <v>13027.956989247312</v>
      </c>
      <c r="H398" s="80"/>
      <c r="I398" s="80"/>
      <c r="J398" s="80">
        <f>G398</f>
        <v>13027.956989247312</v>
      </c>
      <c r="K398" s="80"/>
      <c r="L398" s="80"/>
      <c r="M398" s="80"/>
      <c r="N398" s="80">
        <f>N394/N396</f>
        <v>13809.677419354839</v>
      </c>
      <c r="O398" s="80"/>
      <c r="P398" s="80">
        <f>N398</f>
        <v>13809.677419354839</v>
      </c>
      <c r="ES398" s="192"/>
      <c r="ET398" s="192"/>
      <c r="EU398" s="192"/>
      <c r="EV398" s="192"/>
      <c r="EW398" s="192"/>
      <c r="EX398" s="192"/>
    </row>
    <row r="399" spans="1:154" s="191" customFormat="1" ht="20.25" customHeight="1" hidden="1">
      <c r="A399" s="171" t="s">
        <v>382</v>
      </c>
      <c r="B399" s="190"/>
      <c r="C399" s="19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ES399" s="192"/>
      <c r="ET399" s="192"/>
      <c r="EU399" s="192"/>
      <c r="EV399" s="192"/>
      <c r="EW399" s="192"/>
      <c r="EX399" s="192"/>
    </row>
    <row r="400" spans="1:154" s="191" customFormat="1" ht="42" customHeight="1" hidden="1">
      <c r="A400" s="78" t="s">
        <v>394</v>
      </c>
      <c r="B400" s="190"/>
      <c r="C400" s="190"/>
      <c r="D400" s="80"/>
      <c r="E400" s="80"/>
      <c r="F400" s="80"/>
      <c r="G400" s="80">
        <f>G398/D398*100</f>
        <v>94.24759830422775</v>
      </c>
      <c r="H400" s="80"/>
      <c r="I400" s="80"/>
      <c r="J400" s="80">
        <f>G400</f>
        <v>94.24759830422775</v>
      </c>
      <c r="K400" s="80"/>
      <c r="L400" s="80"/>
      <c r="M400" s="80"/>
      <c r="N400" s="80">
        <f>N398/G398*100</f>
        <v>106.00033014196104</v>
      </c>
      <c r="O400" s="80"/>
      <c r="P400" s="80">
        <f>N400</f>
        <v>106.00033014196104</v>
      </c>
      <c r="ES400" s="192"/>
      <c r="ET400" s="192"/>
      <c r="EU400" s="192"/>
      <c r="EV400" s="192"/>
      <c r="EW400" s="192"/>
      <c r="EX400" s="192"/>
    </row>
    <row r="401" spans="1:154" s="191" customFormat="1" ht="24" customHeight="1" hidden="1">
      <c r="A401" s="91" t="s">
        <v>478</v>
      </c>
      <c r="B401" s="190"/>
      <c r="C401" s="190"/>
      <c r="D401" s="87">
        <f>D403</f>
        <v>350000</v>
      </c>
      <c r="E401" s="87"/>
      <c r="F401" s="87">
        <f>D401</f>
        <v>350000</v>
      </c>
      <c r="G401" s="87">
        <f>G403</f>
        <v>350000</v>
      </c>
      <c r="H401" s="87"/>
      <c r="I401" s="87"/>
      <c r="J401" s="87">
        <f>G401</f>
        <v>350000</v>
      </c>
      <c r="K401" s="87"/>
      <c r="L401" s="87"/>
      <c r="M401" s="87"/>
      <c r="N401" s="87">
        <f>N403</f>
        <v>350000</v>
      </c>
      <c r="O401" s="87"/>
      <c r="P401" s="87">
        <f>N401</f>
        <v>350000</v>
      </c>
      <c r="Q401" s="81"/>
      <c r="R401" s="81"/>
      <c r="ES401" s="192"/>
      <c r="ET401" s="192"/>
      <c r="EU401" s="192"/>
      <c r="EV401" s="192"/>
      <c r="EW401" s="192"/>
      <c r="EX401" s="192"/>
    </row>
    <row r="402" spans="1:154" s="191" customFormat="1" ht="21.75" customHeight="1" hidden="1">
      <c r="A402" s="4" t="s">
        <v>77</v>
      </c>
      <c r="B402" s="190"/>
      <c r="C402" s="19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ES402" s="192"/>
      <c r="ET402" s="192"/>
      <c r="EU402" s="192"/>
      <c r="EV402" s="192"/>
      <c r="EW402" s="192"/>
      <c r="EX402" s="192"/>
    </row>
    <row r="403" spans="1:154" s="191" customFormat="1" ht="27.75" customHeight="1" hidden="1">
      <c r="A403" s="78" t="s">
        <v>381</v>
      </c>
      <c r="B403" s="190"/>
      <c r="C403" s="190"/>
      <c r="D403" s="80">
        <v>350000</v>
      </c>
      <c r="E403" s="80"/>
      <c r="F403" s="80">
        <f>D403</f>
        <v>350000</v>
      </c>
      <c r="G403" s="80">
        <v>350000</v>
      </c>
      <c r="H403" s="80"/>
      <c r="I403" s="80"/>
      <c r="J403" s="80">
        <f>G403</f>
        <v>350000</v>
      </c>
      <c r="K403" s="80"/>
      <c r="L403" s="80"/>
      <c r="M403" s="80"/>
      <c r="N403" s="80">
        <v>350000</v>
      </c>
      <c r="O403" s="80"/>
      <c r="P403" s="80">
        <f>N403</f>
        <v>350000</v>
      </c>
      <c r="ES403" s="192"/>
      <c r="ET403" s="192"/>
      <c r="EU403" s="192"/>
      <c r="EV403" s="192"/>
      <c r="EW403" s="192"/>
      <c r="EX403" s="192"/>
    </row>
    <row r="404" spans="1:154" s="191" customFormat="1" ht="21" customHeight="1" hidden="1">
      <c r="A404" s="171" t="s">
        <v>280</v>
      </c>
      <c r="B404" s="190"/>
      <c r="C404" s="19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ES404" s="192"/>
      <c r="ET404" s="192"/>
      <c r="EU404" s="192"/>
      <c r="EV404" s="192"/>
      <c r="EW404" s="192"/>
      <c r="EX404" s="192"/>
    </row>
    <row r="405" spans="1:154" s="191" customFormat="1" ht="23.25" customHeight="1" hidden="1">
      <c r="A405" s="78" t="s">
        <v>82</v>
      </c>
      <c r="B405" s="190"/>
      <c r="C405" s="190"/>
      <c r="D405" s="80">
        <v>97</v>
      </c>
      <c r="E405" s="80"/>
      <c r="F405" s="80">
        <f>D405</f>
        <v>97</v>
      </c>
      <c r="G405" s="80">
        <v>90</v>
      </c>
      <c r="H405" s="80"/>
      <c r="I405" s="80"/>
      <c r="J405" s="80">
        <f>G405</f>
        <v>90</v>
      </c>
      <c r="K405" s="80"/>
      <c r="L405" s="80"/>
      <c r="M405" s="80"/>
      <c r="N405" s="80">
        <v>85</v>
      </c>
      <c r="O405" s="80"/>
      <c r="P405" s="80">
        <f>N405</f>
        <v>85</v>
      </c>
      <c r="ES405" s="192"/>
      <c r="ET405" s="192"/>
      <c r="EU405" s="192"/>
      <c r="EV405" s="192"/>
      <c r="EW405" s="192"/>
      <c r="EX405" s="192"/>
    </row>
    <row r="406" spans="1:154" s="191" customFormat="1" ht="15.75" customHeight="1" hidden="1">
      <c r="A406" s="171" t="s">
        <v>231</v>
      </c>
      <c r="B406" s="190"/>
      <c r="C406" s="19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ES406" s="192"/>
      <c r="ET406" s="192"/>
      <c r="EU406" s="192"/>
      <c r="EV406" s="192"/>
      <c r="EW406" s="192"/>
      <c r="EX406" s="192"/>
    </row>
    <row r="407" spans="1:154" s="191" customFormat="1" ht="29.25" customHeight="1" hidden="1">
      <c r="A407" s="78" t="s">
        <v>102</v>
      </c>
      <c r="B407" s="190"/>
      <c r="C407" s="190"/>
      <c r="D407" s="80">
        <f>D403/D405</f>
        <v>3608.2474226804125</v>
      </c>
      <c r="E407" s="80"/>
      <c r="F407" s="80">
        <f>D407</f>
        <v>3608.2474226804125</v>
      </c>
      <c r="G407" s="80">
        <f>G403/G405</f>
        <v>3888.8888888888887</v>
      </c>
      <c r="H407" s="80"/>
      <c r="I407" s="80"/>
      <c r="J407" s="80">
        <f>G407</f>
        <v>3888.8888888888887</v>
      </c>
      <c r="K407" s="80"/>
      <c r="L407" s="80"/>
      <c r="M407" s="80"/>
      <c r="N407" s="80">
        <f>N403/N405</f>
        <v>4117.64705882353</v>
      </c>
      <c r="O407" s="80"/>
      <c r="P407" s="80">
        <f>N407</f>
        <v>4117.64705882353</v>
      </c>
      <c r="ES407" s="192"/>
      <c r="ET407" s="192"/>
      <c r="EU407" s="192"/>
      <c r="EV407" s="192"/>
      <c r="EW407" s="192"/>
      <c r="EX407" s="192"/>
    </row>
    <row r="408" spans="1:154" s="191" customFormat="1" ht="15.75" customHeight="1" hidden="1">
      <c r="A408" s="171" t="s">
        <v>382</v>
      </c>
      <c r="B408" s="190"/>
      <c r="C408" s="19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ES408" s="192"/>
      <c r="ET408" s="192"/>
      <c r="EU408" s="192"/>
      <c r="EV408" s="192"/>
      <c r="EW408" s="192"/>
      <c r="EX408" s="192"/>
    </row>
    <row r="409" spans="1:154" s="191" customFormat="1" ht="29.25" customHeight="1" hidden="1">
      <c r="A409" s="78" t="s">
        <v>120</v>
      </c>
      <c r="B409" s="190"/>
      <c r="C409" s="190"/>
      <c r="D409" s="80"/>
      <c r="E409" s="80"/>
      <c r="F409" s="80"/>
      <c r="G409" s="80">
        <f>G407/D407*100</f>
        <v>107.77777777777777</v>
      </c>
      <c r="H409" s="80"/>
      <c r="I409" s="80"/>
      <c r="J409" s="80">
        <f>G409</f>
        <v>107.77777777777777</v>
      </c>
      <c r="K409" s="80"/>
      <c r="L409" s="80"/>
      <c r="M409" s="80"/>
      <c r="N409" s="80">
        <f>N407/G407*100</f>
        <v>105.88235294117649</v>
      </c>
      <c r="O409" s="80"/>
      <c r="P409" s="80">
        <f>N409</f>
        <v>105.88235294117649</v>
      </c>
      <c r="ES409" s="192"/>
      <c r="ET409" s="192"/>
      <c r="EU409" s="192"/>
      <c r="EV409" s="192"/>
      <c r="EW409" s="192"/>
      <c r="EX409" s="192"/>
    </row>
    <row r="410" spans="1:154" s="81" customFormat="1" ht="33" customHeight="1" hidden="1">
      <c r="A410" s="91"/>
      <c r="B410" s="79"/>
      <c r="C410" s="79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ES410" s="82"/>
      <c r="ET410" s="82"/>
      <c r="EU410" s="82"/>
      <c r="EV410" s="82"/>
      <c r="EW410" s="82"/>
      <c r="EX410" s="82"/>
    </row>
    <row r="411" spans="1:154" s="191" customFormat="1" ht="23.25" customHeight="1" hidden="1">
      <c r="A411" s="4"/>
      <c r="B411" s="190"/>
      <c r="C411" s="19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ES411" s="192"/>
      <c r="ET411" s="192"/>
      <c r="EU411" s="192"/>
      <c r="EV411" s="192"/>
      <c r="EW411" s="192"/>
      <c r="EX411" s="192"/>
    </row>
    <row r="412" spans="1:154" s="191" customFormat="1" ht="37.5" customHeight="1" hidden="1">
      <c r="A412" s="78"/>
      <c r="B412" s="190"/>
      <c r="C412" s="1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ES412" s="192"/>
      <c r="ET412" s="192"/>
      <c r="EU412" s="192"/>
      <c r="EV412" s="192"/>
      <c r="EW412" s="192"/>
      <c r="EX412" s="192"/>
    </row>
    <row r="413" spans="1:154" s="191" customFormat="1" ht="21" customHeight="1" hidden="1">
      <c r="A413" s="171"/>
      <c r="B413" s="190"/>
      <c r="C413" s="19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ES413" s="192"/>
      <c r="ET413" s="192"/>
      <c r="EU413" s="192"/>
      <c r="EV413" s="192"/>
      <c r="EW413" s="192"/>
      <c r="EX413" s="192"/>
    </row>
    <row r="414" spans="1:154" s="191" customFormat="1" ht="32.25" customHeight="1" hidden="1">
      <c r="A414" s="78"/>
      <c r="B414" s="190"/>
      <c r="C414" s="1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ES414" s="192"/>
      <c r="ET414" s="192"/>
      <c r="EU414" s="192"/>
      <c r="EV414" s="192"/>
      <c r="EW414" s="192"/>
      <c r="EX414" s="192"/>
    </row>
    <row r="415" spans="1:154" s="191" customFormat="1" ht="19.5" customHeight="1" hidden="1">
      <c r="A415" s="171"/>
      <c r="B415" s="190"/>
      <c r="C415" s="19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ES415" s="192"/>
      <c r="ET415" s="192"/>
      <c r="EU415" s="192"/>
      <c r="EV415" s="192"/>
      <c r="EW415" s="192"/>
      <c r="EX415" s="192"/>
    </row>
    <row r="416" spans="1:154" s="191" customFormat="1" ht="32.25" customHeight="1" hidden="1">
      <c r="A416" s="78"/>
      <c r="B416" s="190"/>
      <c r="C416" s="1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ES416" s="192"/>
      <c r="ET416" s="192"/>
      <c r="EU416" s="192"/>
      <c r="EV416" s="192"/>
      <c r="EW416" s="192"/>
      <c r="EX416" s="192"/>
    </row>
    <row r="417" spans="1:154" s="191" customFormat="1" ht="21" customHeight="1" hidden="1">
      <c r="A417" s="171"/>
      <c r="B417" s="190"/>
      <c r="C417" s="19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ES417" s="192"/>
      <c r="ET417" s="192"/>
      <c r="EU417" s="192"/>
      <c r="EV417" s="192"/>
      <c r="EW417" s="192"/>
      <c r="EX417" s="192"/>
    </row>
    <row r="418" spans="1:154" s="191" customFormat="1" ht="45.75" customHeight="1" hidden="1">
      <c r="A418" s="78"/>
      <c r="B418" s="190"/>
      <c r="C418" s="19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ES418" s="192"/>
      <c r="ET418" s="192"/>
      <c r="EU418" s="192"/>
      <c r="EV418" s="192"/>
      <c r="EW418" s="192"/>
      <c r="EX418" s="192"/>
    </row>
    <row r="419" spans="1:154" s="81" customFormat="1" ht="34.5" customHeight="1" hidden="1">
      <c r="A419" s="91" t="s">
        <v>536</v>
      </c>
      <c r="B419" s="79"/>
      <c r="C419" s="79"/>
      <c r="D419" s="87">
        <f>D421</f>
        <v>447100</v>
      </c>
      <c r="E419" s="87"/>
      <c r="F419" s="87">
        <f>D419</f>
        <v>447100</v>
      </c>
      <c r="G419" s="87">
        <f>G421</f>
        <v>504700</v>
      </c>
      <c r="H419" s="87"/>
      <c r="I419" s="87"/>
      <c r="J419" s="87">
        <f>G419</f>
        <v>504700</v>
      </c>
      <c r="K419" s="87"/>
      <c r="L419" s="87"/>
      <c r="M419" s="87"/>
      <c r="N419" s="87">
        <f>N421</f>
        <v>564300</v>
      </c>
      <c r="O419" s="87"/>
      <c r="P419" s="87">
        <f>N419</f>
        <v>564300</v>
      </c>
      <c r="ES419" s="82"/>
      <c r="ET419" s="82"/>
      <c r="EU419" s="82"/>
      <c r="EV419" s="82"/>
      <c r="EW419" s="82"/>
      <c r="EX419" s="82"/>
    </row>
    <row r="420" spans="1:154" s="191" customFormat="1" ht="24" customHeight="1" hidden="1">
      <c r="A420" s="4" t="s">
        <v>77</v>
      </c>
      <c r="B420" s="190"/>
      <c r="C420" s="19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ES420" s="192"/>
      <c r="ET420" s="192"/>
      <c r="EU420" s="192"/>
      <c r="EV420" s="192"/>
      <c r="EW420" s="192"/>
      <c r="EX420" s="192"/>
    </row>
    <row r="421" spans="1:154" s="191" customFormat="1" ht="36" customHeight="1" hidden="1">
      <c r="A421" s="78" t="s">
        <v>399</v>
      </c>
      <c r="B421" s="190"/>
      <c r="C421" s="190"/>
      <c r="D421" s="80">
        <v>447100</v>
      </c>
      <c r="E421" s="80"/>
      <c r="F421" s="80">
        <f>D421</f>
        <v>447100</v>
      </c>
      <c r="G421" s="80">
        <v>504700</v>
      </c>
      <c r="H421" s="80"/>
      <c r="I421" s="80"/>
      <c r="J421" s="80">
        <f>G421</f>
        <v>504700</v>
      </c>
      <c r="K421" s="80"/>
      <c r="L421" s="80"/>
      <c r="M421" s="80"/>
      <c r="N421" s="80">
        <v>564300</v>
      </c>
      <c r="O421" s="80"/>
      <c r="P421" s="80">
        <f>N421</f>
        <v>564300</v>
      </c>
      <c r="ES421" s="192"/>
      <c r="ET421" s="192"/>
      <c r="EU421" s="192"/>
      <c r="EV421" s="192"/>
      <c r="EW421" s="192"/>
      <c r="EX421" s="192"/>
    </row>
    <row r="422" spans="1:154" s="191" customFormat="1" ht="20.25" customHeight="1" hidden="1">
      <c r="A422" s="171" t="s">
        <v>280</v>
      </c>
      <c r="B422" s="190"/>
      <c r="C422" s="19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ES422" s="192"/>
      <c r="ET422" s="192"/>
      <c r="EU422" s="192"/>
      <c r="EV422" s="192"/>
      <c r="EW422" s="192"/>
      <c r="EX422" s="192"/>
    </row>
    <row r="423" spans="1:154" s="191" customFormat="1" ht="23.25" customHeight="1" hidden="1">
      <c r="A423" s="7" t="s">
        <v>400</v>
      </c>
      <c r="B423" s="190"/>
      <c r="C423" s="190"/>
      <c r="D423" s="80">
        <v>1</v>
      </c>
      <c r="E423" s="80"/>
      <c r="F423" s="80">
        <f>D423</f>
        <v>1</v>
      </c>
      <c r="G423" s="80">
        <v>1</v>
      </c>
      <c r="H423" s="80"/>
      <c r="I423" s="80"/>
      <c r="J423" s="80">
        <f>G423</f>
        <v>1</v>
      </c>
      <c r="K423" s="80"/>
      <c r="L423" s="80"/>
      <c r="M423" s="80"/>
      <c r="N423" s="80">
        <v>1</v>
      </c>
      <c r="O423" s="80"/>
      <c r="P423" s="80">
        <f>N423</f>
        <v>1</v>
      </c>
      <c r="ES423" s="192"/>
      <c r="ET423" s="192"/>
      <c r="EU423" s="192"/>
      <c r="EV423" s="192"/>
      <c r="EW423" s="192"/>
      <c r="EX423" s="192"/>
    </row>
    <row r="424" spans="1:154" s="191" customFormat="1" ht="26.25" customHeight="1" hidden="1">
      <c r="A424" s="171" t="s">
        <v>231</v>
      </c>
      <c r="B424" s="190"/>
      <c r="C424" s="19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ES424" s="192"/>
      <c r="ET424" s="192"/>
      <c r="EU424" s="192"/>
      <c r="EV424" s="192"/>
      <c r="EW424" s="192"/>
      <c r="EX424" s="192"/>
    </row>
    <row r="425" spans="1:154" s="191" customFormat="1" ht="33.75" customHeight="1" hidden="1">
      <c r="A425" s="78" t="s">
        <v>401</v>
      </c>
      <c r="B425" s="190"/>
      <c r="C425" s="190"/>
      <c r="D425" s="80">
        <f>D421/D423/12</f>
        <v>37258.333333333336</v>
      </c>
      <c r="E425" s="80"/>
      <c r="F425" s="80">
        <f>D425</f>
        <v>37258.333333333336</v>
      </c>
      <c r="G425" s="80">
        <f>G421/G423/12</f>
        <v>42058.333333333336</v>
      </c>
      <c r="H425" s="80"/>
      <c r="I425" s="80"/>
      <c r="J425" s="80">
        <f>G425</f>
        <v>42058.333333333336</v>
      </c>
      <c r="K425" s="80"/>
      <c r="L425" s="80"/>
      <c r="M425" s="80"/>
      <c r="N425" s="80">
        <f>N421/N423/12</f>
        <v>47025</v>
      </c>
      <c r="O425" s="80"/>
      <c r="P425" s="80">
        <f>N425</f>
        <v>47025</v>
      </c>
      <c r="ES425" s="192"/>
      <c r="ET425" s="192"/>
      <c r="EU425" s="192"/>
      <c r="EV425" s="192"/>
      <c r="EW425" s="192"/>
      <c r="EX425" s="192"/>
    </row>
    <row r="426" spans="1:154" s="191" customFormat="1" ht="24" customHeight="1" hidden="1">
      <c r="A426" s="171" t="s">
        <v>382</v>
      </c>
      <c r="B426" s="190"/>
      <c r="C426" s="19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ES426" s="192"/>
      <c r="ET426" s="192"/>
      <c r="EU426" s="192"/>
      <c r="EV426" s="192"/>
      <c r="EW426" s="192"/>
      <c r="EX426" s="192"/>
    </row>
    <row r="427" spans="1:154" s="191" customFormat="1" ht="34.5" customHeight="1" hidden="1">
      <c r="A427" s="78" t="s">
        <v>402</v>
      </c>
      <c r="B427" s="190"/>
      <c r="C427" s="190"/>
      <c r="D427" s="80"/>
      <c r="E427" s="80"/>
      <c r="F427" s="80"/>
      <c r="G427" s="80">
        <f>G425/D425*100</f>
        <v>112.88302393200627</v>
      </c>
      <c r="H427" s="80"/>
      <c r="I427" s="80"/>
      <c r="J427" s="80">
        <f>G427</f>
        <v>112.88302393200627</v>
      </c>
      <c r="K427" s="80"/>
      <c r="L427" s="80"/>
      <c r="M427" s="80"/>
      <c r="N427" s="80">
        <f>N425/G425*100</f>
        <v>111.80899544283733</v>
      </c>
      <c r="O427" s="80"/>
      <c r="P427" s="80">
        <f>N427</f>
        <v>111.80899544283733</v>
      </c>
      <c r="ES427" s="192"/>
      <c r="ET427" s="192"/>
      <c r="EU427" s="192"/>
      <c r="EV427" s="192"/>
      <c r="EW427" s="192"/>
      <c r="EX427" s="192"/>
    </row>
    <row r="428" spans="1:154" s="81" customFormat="1" ht="34.5" customHeight="1" hidden="1">
      <c r="A428" s="91" t="s">
        <v>537</v>
      </c>
      <c r="B428" s="79"/>
      <c r="C428" s="79"/>
      <c r="D428" s="87">
        <f>D430</f>
        <v>341700</v>
      </c>
      <c r="E428" s="87"/>
      <c r="F428" s="87">
        <f>D428</f>
        <v>341700</v>
      </c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ES428" s="82"/>
      <c r="ET428" s="82"/>
      <c r="EU428" s="82"/>
      <c r="EV428" s="82"/>
      <c r="EW428" s="82"/>
      <c r="EX428" s="82"/>
    </row>
    <row r="429" spans="1:154" s="191" customFormat="1" ht="23.25" customHeight="1" hidden="1">
      <c r="A429" s="4" t="s">
        <v>77</v>
      </c>
      <c r="B429" s="190"/>
      <c r="C429" s="19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ES429" s="192"/>
      <c r="ET429" s="192"/>
      <c r="EU429" s="192"/>
      <c r="EV429" s="192"/>
      <c r="EW429" s="192"/>
      <c r="EX429" s="192"/>
    </row>
    <row r="430" spans="1:154" s="191" customFormat="1" ht="34.5" customHeight="1" hidden="1">
      <c r="A430" s="78" t="s">
        <v>403</v>
      </c>
      <c r="B430" s="190"/>
      <c r="C430" s="190"/>
      <c r="D430" s="80">
        <v>341700</v>
      </c>
      <c r="E430" s="80"/>
      <c r="F430" s="80">
        <f>D430</f>
        <v>341700</v>
      </c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ES430" s="192"/>
      <c r="ET430" s="192"/>
      <c r="EU430" s="192"/>
      <c r="EV430" s="192"/>
      <c r="EW430" s="192"/>
      <c r="EX430" s="192"/>
    </row>
    <row r="431" spans="1:154" s="191" customFormat="1" ht="19.5" customHeight="1" hidden="1">
      <c r="A431" s="171" t="s">
        <v>280</v>
      </c>
      <c r="B431" s="190"/>
      <c r="C431" s="19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ES431" s="192"/>
      <c r="ET431" s="192"/>
      <c r="EU431" s="192"/>
      <c r="EV431" s="192"/>
      <c r="EW431" s="192"/>
      <c r="EX431" s="192"/>
    </row>
    <row r="432" spans="1:154" s="191" customFormat="1" ht="28.5" customHeight="1" hidden="1">
      <c r="A432" s="7" t="s">
        <v>404</v>
      </c>
      <c r="B432" s="190"/>
      <c r="C432" s="190"/>
      <c r="D432" s="80">
        <v>7</v>
      </c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ES432" s="192"/>
      <c r="ET432" s="192"/>
      <c r="EU432" s="192"/>
      <c r="EV432" s="192"/>
      <c r="EW432" s="192"/>
      <c r="EX432" s="192"/>
    </row>
    <row r="433" spans="1:154" s="191" customFormat="1" ht="23.25" customHeight="1" hidden="1">
      <c r="A433" s="171" t="s">
        <v>231</v>
      </c>
      <c r="B433" s="190"/>
      <c r="C433" s="1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ES433" s="192"/>
      <c r="ET433" s="192"/>
      <c r="EU433" s="192"/>
      <c r="EV433" s="192"/>
      <c r="EW433" s="192"/>
      <c r="EX433" s="192"/>
    </row>
    <row r="434" spans="1:154" s="191" customFormat="1" ht="34.5" customHeight="1" hidden="1">
      <c r="A434" s="78" t="s">
        <v>405</v>
      </c>
      <c r="B434" s="190"/>
      <c r="C434" s="190"/>
      <c r="D434" s="6">
        <f>D430/D432</f>
        <v>48814.28571428572</v>
      </c>
      <c r="E434" s="6"/>
      <c r="F434" s="6">
        <f>D434</f>
        <v>48814.28571428572</v>
      </c>
      <c r="G434" s="6"/>
      <c r="H434" s="6"/>
      <c r="I434" s="6"/>
      <c r="J434" s="6"/>
      <c r="K434" s="6"/>
      <c r="L434" s="6"/>
      <c r="M434" s="6"/>
      <c r="N434" s="6"/>
      <c r="O434" s="6"/>
      <c r="P434" s="6"/>
      <c r="ES434" s="192"/>
      <c r="ET434" s="192"/>
      <c r="EU434" s="192"/>
      <c r="EV434" s="192"/>
      <c r="EW434" s="192"/>
      <c r="EX434" s="192"/>
    </row>
    <row r="435" spans="1:154" s="191" customFormat="1" ht="36.75" customHeight="1" hidden="1">
      <c r="A435" s="91" t="s">
        <v>538</v>
      </c>
      <c r="B435" s="190"/>
      <c r="C435" s="190"/>
      <c r="D435" s="90">
        <f>D437</f>
        <v>800000</v>
      </c>
      <c r="E435" s="90"/>
      <c r="F435" s="90">
        <f>D435</f>
        <v>800000</v>
      </c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ES435" s="192"/>
      <c r="ET435" s="192"/>
      <c r="EU435" s="192"/>
      <c r="EV435" s="192"/>
      <c r="EW435" s="192"/>
      <c r="EX435" s="192"/>
    </row>
    <row r="436" spans="1:154" s="191" customFormat="1" ht="22.5" customHeight="1" hidden="1">
      <c r="A436" s="4" t="s">
        <v>77</v>
      </c>
      <c r="B436" s="190"/>
      <c r="C436" s="19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ES436" s="192"/>
      <c r="ET436" s="192"/>
      <c r="EU436" s="192"/>
      <c r="EV436" s="192"/>
      <c r="EW436" s="192"/>
      <c r="EX436" s="192"/>
    </row>
    <row r="437" spans="1:154" s="191" customFormat="1" ht="34.5" customHeight="1" hidden="1">
      <c r="A437" s="78" t="s">
        <v>406</v>
      </c>
      <c r="B437" s="190"/>
      <c r="C437" s="190"/>
      <c r="D437" s="80">
        <v>800000</v>
      </c>
      <c r="E437" s="80"/>
      <c r="F437" s="80">
        <f>D437</f>
        <v>800000</v>
      </c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ES437" s="192"/>
      <c r="ET437" s="192"/>
      <c r="EU437" s="192"/>
      <c r="EV437" s="192"/>
      <c r="EW437" s="192"/>
      <c r="EX437" s="192"/>
    </row>
    <row r="438" spans="1:154" s="191" customFormat="1" ht="21" customHeight="1" hidden="1">
      <c r="A438" s="171" t="s">
        <v>280</v>
      </c>
      <c r="B438" s="190"/>
      <c r="C438" s="19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ES438" s="192"/>
      <c r="ET438" s="192"/>
      <c r="EU438" s="192"/>
      <c r="EV438" s="192"/>
      <c r="EW438" s="192"/>
      <c r="EX438" s="192"/>
    </row>
    <row r="439" spans="1:154" s="191" customFormat="1" ht="30" customHeight="1" hidden="1">
      <c r="A439" s="7" t="s">
        <v>407</v>
      </c>
      <c r="B439" s="190"/>
      <c r="C439" s="190"/>
      <c r="D439" s="80">
        <v>1</v>
      </c>
      <c r="E439" s="80"/>
      <c r="F439" s="80">
        <f>D439</f>
        <v>1</v>
      </c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ES439" s="192"/>
      <c r="ET439" s="192"/>
      <c r="EU439" s="192"/>
      <c r="EV439" s="192"/>
      <c r="EW439" s="192"/>
      <c r="EX439" s="192"/>
    </row>
    <row r="440" spans="1:154" s="191" customFormat="1" ht="23.25" customHeight="1" hidden="1">
      <c r="A440" s="171" t="s">
        <v>231</v>
      </c>
      <c r="B440" s="190"/>
      <c r="C440" s="19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ES440" s="192"/>
      <c r="ET440" s="192"/>
      <c r="EU440" s="192"/>
      <c r="EV440" s="192"/>
      <c r="EW440" s="192"/>
      <c r="EX440" s="192"/>
    </row>
    <row r="441" spans="1:154" s="191" customFormat="1" ht="34.5" customHeight="1" hidden="1">
      <c r="A441" s="78" t="s">
        <v>408</v>
      </c>
      <c r="B441" s="190"/>
      <c r="C441" s="190"/>
      <c r="D441" s="80">
        <f>D437/D439</f>
        <v>800000</v>
      </c>
      <c r="E441" s="80"/>
      <c r="F441" s="80">
        <f>D441</f>
        <v>800000</v>
      </c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ES441" s="192"/>
      <c r="ET441" s="192"/>
      <c r="EU441" s="192"/>
      <c r="EV441" s="192"/>
      <c r="EW441" s="192"/>
      <c r="EX441" s="192"/>
    </row>
    <row r="442" spans="1:154" s="122" customFormat="1" ht="35.25" customHeight="1" hidden="1">
      <c r="A442" s="200" t="s">
        <v>439</v>
      </c>
      <c r="B442" s="121"/>
      <c r="C442" s="121"/>
      <c r="D442" s="199">
        <v>1775300</v>
      </c>
      <c r="E442" s="199"/>
      <c r="F442" s="199">
        <f>D442</f>
        <v>1775300</v>
      </c>
      <c r="G442" s="199">
        <v>1894300</v>
      </c>
      <c r="H442" s="199"/>
      <c r="I442" s="199"/>
      <c r="J442" s="199">
        <f>G442</f>
        <v>1894300</v>
      </c>
      <c r="K442" s="199">
        <f>(K444*K446)</f>
        <v>0</v>
      </c>
      <c r="L442" s="199">
        <f>(L444*L446)</f>
        <v>0</v>
      </c>
      <c r="M442" s="199">
        <f>(M444*M446)</f>
        <v>0</v>
      </c>
      <c r="N442" s="199">
        <v>2007900</v>
      </c>
      <c r="O442" s="199"/>
      <c r="P442" s="199">
        <f>N442</f>
        <v>2007900</v>
      </c>
      <c r="ES442" s="123"/>
      <c r="ET442" s="123"/>
      <c r="EU442" s="123"/>
      <c r="EV442" s="123"/>
      <c r="EW442" s="123"/>
      <c r="EX442" s="123"/>
    </row>
    <row r="443" spans="1:154" s="16" customFormat="1" ht="11.25" hidden="1">
      <c r="A443" s="4" t="s">
        <v>3</v>
      </c>
      <c r="B443" s="5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ES443" s="35"/>
      <c r="ET443" s="35"/>
      <c r="EU443" s="35"/>
      <c r="EV443" s="35"/>
      <c r="EW443" s="35"/>
      <c r="EX443" s="35"/>
    </row>
    <row r="444" spans="1:154" s="16" customFormat="1" ht="33.75" hidden="1">
      <c r="A444" s="7" t="s">
        <v>126</v>
      </c>
      <c r="B444" s="5"/>
      <c r="C444" s="5"/>
      <c r="D444" s="6">
        <v>750</v>
      </c>
      <c r="E444" s="6"/>
      <c r="F444" s="6">
        <f>D444</f>
        <v>750</v>
      </c>
      <c r="G444" s="6">
        <v>700</v>
      </c>
      <c r="H444" s="6"/>
      <c r="I444" s="6"/>
      <c r="J444" s="6">
        <f>G444</f>
        <v>700</v>
      </c>
      <c r="K444" s="6"/>
      <c r="L444" s="6"/>
      <c r="M444" s="6"/>
      <c r="N444" s="6">
        <v>650</v>
      </c>
      <c r="O444" s="6"/>
      <c r="P444" s="6">
        <f>N444</f>
        <v>650</v>
      </c>
      <c r="ES444" s="35"/>
      <c r="ET444" s="35"/>
      <c r="EU444" s="35"/>
      <c r="EV444" s="35"/>
      <c r="EW444" s="35"/>
      <c r="EX444" s="35"/>
    </row>
    <row r="445" spans="1:154" s="16" customFormat="1" ht="11.25" hidden="1">
      <c r="A445" s="4" t="s">
        <v>5</v>
      </c>
      <c r="B445" s="5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ES445" s="35"/>
      <c r="ET445" s="35"/>
      <c r="EU445" s="35"/>
      <c r="EV445" s="35"/>
      <c r="EW445" s="35"/>
      <c r="EX445" s="35"/>
    </row>
    <row r="446" spans="1:154" s="16" customFormat="1" ht="22.5" customHeight="1" hidden="1">
      <c r="A446" s="7" t="s">
        <v>127</v>
      </c>
      <c r="B446" s="5"/>
      <c r="C446" s="5"/>
      <c r="D446" s="6">
        <f>D442/D444</f>
        <v>2367.0666666666666</v>
      </c>
      <c r="E446" s="6"/>
      <c r="F446" s="6">
        <f>D446</f>
        <v>2367.0666666666666</v>
      </c>
      <c r="G446" s="6">
        <f>G442/G444</f>
        <v>2706.1428571428573</v>
      </c>
      <c r="H446" s="6"/>
      <c r="I446" s="6"/>
      <c r="J446" s="6">
        <f>G446</f>
        <v>2706.1428571428573</v>
      </c>
      <c r="K446" s="6"/>
      <c r="L446" s="6"/>
      <c r="M446" s="6"/>
      <c r="N446" s="6">
        <f>N442/N444</f>
        <v>3089.076923076923</v>
      </c>
      <c r="O446" s="6"/>
      <c r="P446" s="6">
        <f>N446</f>
        <v>3089.076923076923</v>
      </c>
      <c r="ES446" s="35"/>
      <c r="ET446" s="35"/>
      <c r="EU446" s="35"/>
      <c r="EV446" s="35"/>
      <c r="EW446" s="35"/>
      <c r="EX446" s="35"/>
    </row>
    <row r="447" spans="1:154" s="16" customFormat="1" ht="11.25" hidden="1">
      <c r="A447" s="4" t="s">
        <v>4</v>
      </c>
      <c r="B447" s="5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ES447" s="35"/>
      <c r="ET447" s="35"/>
      <c r="EU447" s="35"/>
      <c r="EV447" s="35"/>
      <c r="EW447" s="35"/>
      <c r="EX447" s="35"/>
    </row>
    <row r="448" spans="1:154" s="16" customFormat="1" ht="24" customHeight="1" hidden="1">
      <c r="A448" s="7" t="s">
        <v>96</v>
      </c>
      <c r="B448" s="5"/>
      <c r="C448" s="5"/>
      <c r="D448" s="6"/>
      <c r="E448" s="6"/>
      <c r="F448" s="6"/>
      <c r="G448" s="6">
        <f>G444/D444*100</f>
        <v>93.33333333333333</v>
      </c>
      <c r="H448" s="6"/>
      <c r="I448" s="6"/>
      <c r="J448" s="6">
        <f>G448</f>
        <v>93.33333333333333</v>
      </c>
      <c r="K448" s="6"/>
      <c r="L448" s="6"/>
      <c r="M448" s="6"/>
      <c r="N448" s="6">
        <f>N444/G444*100</f>
        <v>92.85714285714286</v>
      </c>
      <c r="O448" s="6"/>
      <c r="P448" s="6">
        <f>N448</f>
        <v>92.85714285714286</v>
      </c>
      <c r="ES448" s="35"/>
      <c r="ET448" s="35"/>
      <c r="EU448" s="35"/>
      <c r="EV448" s="35"/>
      <c r="EW448" s="35"/>
      <c r="EX448" s="35"/>
    </row>
    <row r="449" spans="1:154" s="16" customFormat="1" ht="31.5" customHeight="1" hidden="1">
      <c r="A449" s="7" t="s">
        <v>97</v>
      </c>
      <c r="B449" s="5"/>
      <c r="C449" s="5"/>
      <c r="D449" s="6"/>
      <c r="E449" s="6"/>
      <c r="F449" s="6"/>
      <c r="G449" s="6">
        <f>G446/D446*100</f>
        <v>114.32474189473008</v>
      </c>
      <c r="H449" s="6"/>
      <c r="I449" s="6"/>
      <c r="J449" s="6">
        <f>G449</f>
        <v>114.32474189473008</v>
      </c>
      <c r="K449" s="6"/>
      <c r="L449" s="6"/>
      <c r="M449" s="6"/>
      <c r="N449" s="6">
        <f>N446/G446*100</f>
        <v>114.15054881242916</v>
      </c>
      <c r="O449" s="6"/>
      <c r="P449" s="6">
        <f>N449</f>
        <v>114.15054881242916</v>
      </c>
      <c r="ES449" s="35"/>
      <c r="ET449" s="35"/>
      <c r="EU449" s="35"/>
      <c r="EV449" s="35"/>
      <c r="EW449" s="35"/>
      <c r="EX449" s="35"/>
    </row>
    <row r="450" spans="1:154" s="202" customFormat="1" ht="36" customHeight="1" hidden="1">
      <c r="A450" s="200" t="s">
        <v>440</v>
      </c>
      <c r="B450" s="201"/>
      <c r="C450" s="201"/>
      <c r="D450" s="199"/>
      <c r="E450" s="199">
        <v>19786700</v>
      </c>
      <c r="F450" s="199">
        <f>E450</f>
        <v>19786700</v>
      </c>
      <c r="G450" s="199">
        <f>G452*G454</f>
        <v>0</v>
      </c>
      <c r="H450" s="199">
        <v>21112400</v>
      </c>
      <c r="I450" s="199">
        <f>I452*I454</f>
        <v>0</v>
      </c>
      <c r="J450" s="199">
        <f>G450+H450</f>
        <v>21112400</v>
      </c>
      <c r="K450" s="199">
        <f>K452*K454</f>
        <v>0</v>
      </c>
      <c r="L450" s="199">
        <f>L452*L454</f>
        <v>0</v>
      </c>
      <c r="M450" s="199">
        <f>M452*M454</f>
        <v>0</v>
      </c>
      <c r="N450" s="199">
        <f>N452*N454</f>
        <v>0</v>
      </c>
      <c r="O450" s="199">
        <v>22379100</v>
      </c>
      <c r="P450" s="199">
        <f>N450+O450</f>
        <v>22379100</v>
      </c>
      <c r="ES450" s="203"/>
      <c r="ET450" s="203"/>
      <c r="EU450" s="203"/>
      <c r="EV450" s="203"/>
      <c r="EW450" s="203"/>
      <c r="EX450" s="203"/>
    </row>
    <row r="451" spans="1:154" s="16" customFormat="1" ht="11.25" hidden="1">
      <c r="A451" s="4" t="s">
        <v>3</v>
      </c>
      <c r="B451" s="26"/>
      <c r="C451" s="26"/>
      <c r="D451" s="19"/>
      <c r="E451" s="19"/>
      <c r="F451" s="6"/>
      <c r="G451" s="19"/>
      <c r="H451" s="19"/>
      <c r="I451" s="19"/>
      <c r="J451" s="6"/>
      <c r="K451" s="6"/>
      <c r="L451" s="6"/>
      <c r="M451" s="6"/>
      <c r="N451" s="19"/>
      <c r="O451" s="19"/>
      <c r="P451" s="6"/>
      <c r="ES451" s="35"/>
      <c r="ET451" s="35"/>
      <c r="EU451" s="35"/>
      <c r="EV451" s="35"/>
      <c r="EW451" s="35"/>
      <c r="EX451" s="35"/>
    </row>
    <row r="452" spans="1:154" s="16" customFormat="1" ht="21.75" customHeight="1" hidden="1">
      <c r="A452" s="7" t="s">
        <v>59</v>
      </c>
      <c r="B452" s="5"/>
      <c r="C452" s="5"/>
      <c r="D452" s="6"/>
      <c r="E452" s="6">
        <f>20+6</f>
        <v>26</v>
      </c>
      <c r="F452" s="6">
        <f>E452</f>
        <v>26</v>
      </c>
      <c r="G452" s="6"/>
      <c r="H452" s="6">
        <v>18</v>
      </c>
      <c r="I452" s="6"/>
      <c r="J452" s="6">
        <f>G452+H452</f>
        <v>18</v>
      </c>
      <c r="K452" s="6"/>
      <c r="L452" s="6"/>
      <c r="M452" s="6"/>
      <c r="N452" s="6"/>
      <c r="O452" s="6">
        <v>15</v>
      </c>
      <c r="P452" s="6">
        <f>O452</f>
        <v>15</v>
      </c>
      <c r="ES452" s="35"/>
      <c r="ET452" s="35"/>
      <c r="EU452" s="35"/>
      <c r="EV452" s="35"/>
      <c r="EW452" s="35"/>
      <c r="EX452" s="35"/>
    </row>
    <row r="453" spans="1:154" s="16" customFormat="1" ht="11.25" hidden="1">
      <c r="A453" s="4" t="s">
        <v>5</v>
      </c>
      <c r="B453" s="26"/>
      <c r="C453" s="26"/>
      <c r="D453" s="19"/>
      <c r="E453" s="19"/>
      <c r="F453" s="6"/>
      <c r="G453" s="19"/>
      <c r="H453" s="19"/>
      <c r="I453" s="19"/>
      <c r="J453" s="6"/>
      <c r="K453" s="6"/>
      <c r="L453" s="6"/>
      <c r="M453" s="6"/>
      <c r="N453" s="19"/>
      <c r="O453" s="19"/>
      <c r="P453" s="6"/>
      <c r="ES453" s="35"/>
      <c r="ET453" s="35"/>
      <c r="EU453" s="35"/>
      <c r="EV453" s="35"/>
      <c r="EW453" s="35"/>
      <c r="EX453" s="35"/>
    </row>
    <row r="454" spans="1:154" s="16" customFormat="1" ht="23.25" customHeight="1" hidden="1">
      <c r="A454" s="7" t="s">
        <v>60</v>
      </c>
      <c r="B454" s="5"/>
      <c r="C454" s="5"/>
      <c r="D454" s="6"/>
      <c r="E454" s="6">
        <f>E450/E452</f>
        <v>761026.9230769231</v>
      </c>
      <c r="F454" s="6">
        <f>E454</f>
        <v>761026.9230769231</v>
      </c>
      <c r="G454" s="6"/>
      <c r="H454" s="6">
        <f>H450/H452</f>
        <v>1172911.111111111</v>
      </c>
      <c r="I454" s="6"/>
      <c r="J454" s="6">
        <f>G454+H454</f>
        <v>1172911.111111111</v>
      </c>
      <c r="K454" s="6"/>
      <c r="L454" s="6"/>
      <c r="M454" s="6"/>
      <c r="N454" s="6"/>
      <c r="O454" s="6">
        <f>O450/O452</f>
        <v>1491940</v>
      </c>
      <c r="P454" s="6">
        <f>O454</f>
        <v>1491940</v>
      </c>
      <c r="ES454" s="35"/>
      <c r="ET454" s="35"/>
      <c r="EU454" s="35"/>
      <c r="EV454" s="35"/>
      <c r="EW454" s="35"/>
      <c r="EX454" s="35"/>
    </row>
    <row r="455" spans="1:154" s="16" customFormat="1" ht="11.25" hidden="1">
      <c r="A455" s="4" t="s">
        <v>4</v>
      </c>
      <c r="B455" s="5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ES455" s="35"/>
      <c r="ET455" s="35"/>
      <c r="EU455" s="35"/>
      <c r="EV455" s="35"/>
      <c r="EW455" s="35"/>
      <c r="EX455" s="35"/>
    </row>
    <row r="456" spans="1:154" s="16" customFormat="1" ht="35.25" customHeight="1" hidden="1">
      <c r="A456" s="7" t="s">
        <v>61</v>
      </c>
      <c r="B456" s="5"/>
      <c r="C456" s="5"/>
      <c r="D456" s="6"/>
      <c r="E456" s="6">
        <v>0</v>
      </c>
      <c r="F456" s="6">
        <v>0</v>
      </c>
      <c r="G456" s="6"/>
      <c r="H456" s="6">
        <f>H454/E454*100</f>
        <v>154.12215725153203</v>
      </c>
      <c r="I456" s="6"/>
      <c r="J456" s="6">
        <f>G456+H456</f>
        <v>154.12215725153203</v>
      </c>
      <c r="K456" s="6"/>
      <c r="L456" s="6"/>
      <c r="M456" s="6"/>
      <c r="N456" s="6"/>
      <c r="O456" s="6">
        <f>O454/H454*100</f>
        <v>127.19974991000551</v>
      </c>
      <c r="P456" s="6">
        <f>O456</f>
        <v>127.19974991000551</v>
      </c>
      <c r="ES456" s="35"/>
      <c r="ET456" s="35"/>
      <c r="EU456" s="35"/>
      <c r="EV456" s="35"/>
      <c r="EW456" s="35"/>
      <c r="EX456" s="35"/>
    </row>
    <row r="457" spans="1:148" s="209" customFormat="1" ht="30" customHeight="1" hidden="1">
      <c r="A457" s="206" t="s">
        <v>254</v>
      </c>
      <c r="B457" s="206"/>
      <c r="C457" s="206"/>
      <c r="D457" s="207">
        <f>D459</f>
        <v>0</v>
      </c>
      <c r="E457" s="207">
        <f aca="true" t="shared" si="25" ref="E457:P457">E459</f>
        <v>18435300</v>
      </c>
      <c r="F457" s="207">
        <f t="shared" si="25"/>
        <v>18435300</v>
      </c>
      <c r="G457" s="207">
        <f t="shared" si="25"/>
        <v>0</v>
      </c>
      <c r="H457" s="207">
        <f t="shared" si="25"/>
        <v>19670400</v>
      </c>
      <c r="I457" s="207">
        <f t="shared" si="25"/>
        <v>0</v>
      </c>
      <c r="J457" s="207">
        <f t="shared" si="25"/>
        <v>19670400</v>
      </c>
      <c r="K457" s="207">
        <f t="shared" si="25"/>
        <v>10670.951545555365</v>
      </c>
      <c r="L457" s="207">
        <f t="shared" si="25"/>
        <v>1</v>
      </c>
      <c r="M457" s="207">
        <f t="shared" si="25"/>
        <v>1</v>
      </c>
      <c r="N457" s="207">
        <f t="shared" si="25"/>
        <v>0</v>
      </c>
      <c r="O457" s="207">
        <f t="shared" si="25"/>
        <v>20850600</v>
      </c>
      <c r="P457" s="207">
        <f t="shared" si="25"/>
        <v>20850600</v>
      </c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/>
      <c r="AH457" s="208"/>
      <c r="AI457" s="208"/>
      <c r="AJ457" s="208"/>
      <c r="AK457" s="208"/>
      <c r="AL457" s="208"/>
      <c r="AM457" s="208"/>
      <c r="AN457" s="208"/>
      <c r="AO457" s="208"/>
      <c r="AP457" s="208"/>
      <c r="AQ457" s="208"/>
      <c r="AR457" s="208"/>
      <c r="AS457" s="208"/>
      <c r="AT457" s="208"/>
      <c r="AU457" s="208"/>
      <c r="AV457" s="208"/>
      <c r="AW457" s="208"/>
      <c r="AX457" s="208"/>
      <c r="AY457" s="208"/>
      <c r="AZ457" s="208"/>
      <c r="BA457" s="208"/>
      <c r="BB457" s="208"/>
      <c r="BC457" s="208"/>
      <c r="BD457" s="208"/>
      <c r="BE457" s="208"/>
      <c r="BF457" s="208"/>
      <c r="BG457" s="208"/>
      <c r="BH457" s="208"/>
      <c r="BI457" s="208"/>
      <c r="BJ457" s="208"/>
      <c r="BK457" s="208"/>
      <c r="BL457" s="208"/>
      <c r="BM457" s="208"/>
      <c r="BN457" s="208"/>
      <c r="BO457" s="208"/>
      <c r="BP457" s="208"/>
      <c r="BQ457" s="208"/>
      <c r="BR457" s="208"/>
      <c r="BS457" s="208"/>
      <c r="BT457" s="208"/>
      <c r="BU457" s="208"/>
      <c r="BV457" s="208"/>
      <c r="BW457" s="208"/>
      <c r="BX457" s="208"/>
      <c r="BY457" s="208"/>
      <c r="BZ457" s="208"/>
      <c r="CA457" s="208"/>
      <c r="CB457" s="208"/>
      <c r="CC457" s="208"/>
      <c r="CD457" s="208"/>
      <c r="CE457" s="208"/>
      <c r="CF457" s="208"/>
      <c r="CG457" s="208"/>
      <c r="CH457" s="208"/>
      <c r="CI457" s="208"/>
      <c r="CJ457" s="208"/>
      <c r="CK457" s="208"/>
      <c r="CL457" s="208"/>
      <c r="CM457" s="208"/>
      <c r="CN457" s="208"/>
      <c r="CO457" s="208"/>
      <c r="CP457" s="208"/>
      <c r="CQ457" s="208"/>
      <c r="CR457" s="208"/>
      <c r="CS457" s="208"/>
      <c r="CT457" s="208"/>
      <c r="CU457" s="208"/>
      <c r="CV457" s="208"/>
      <c r="CW457" s="208"/>
      <c r="CX457" s="208"/>
      <c r="CY457" s="208"/>
      <c r="CZ457" s="208"/>
      <c r="DA457" s="208"/>
      <c r="DB457" s="208"/>
      <c r="DC457" s="208"/>
      <c r="DD457" s="208"/>
      <c r="DE457" s="208"/>
      <c r="DF457" s="208"/>
      <c r="DG457" s="208"/>
      <c r="DH457" s="208"/>
      <c r="DI457" s="208"/>
      <c r="DJ457" s="208"/>
      <c r="DK457" s="208"/>
      <c r="DL457" s="208"/>
      <c r="DM457" s="208"/>
      <c r="DN457" s="208"/>
      <c r="DO457" s="208"/>
      <c r="DP457" s="208"/>
      <c r="DQ457" s="208"/>
      <c r="DR457" s="208"/>
      <c r="DS457" s="208"/>
      <c r="DT457" s="208"/>
      <c r="DU457" s="208"/>
      <c r="DV457" s="208"/>
      <c r="DW457" s="208"/>
      <c r="DX457" s="208"/>
      <c r="DY457" s="208"/>
      <c r="DZ457" s="208"/>
      <c r="EA457" s="208"/>
      <c r="EB457" s="208"/>
      <c r="EC457" s="208"/>
      <c r="ED457" s="208"/>
      <c r="EE457" s="208"/>
      <c r="EF457" s="208"/>
      <c r="EG457" s="208"/>
      <c r="EH457" s="208"/>
      <c r="EI457" s="208"/>
      <c r="EJ457" s="208"/>
      <c r="EK457" s="208"/>
      <c r="EL457" s="208"/>
      <c r="EM457" s="208"/>
      <c r="EN457" s="208"/>
      <c r="EO457" s="208"/>
      <c r="EP457" s="208"/>
      <c r="EQ457" s="208"/>
      <c r="ER457" s="208"/>
    </row>
    <row r="458" spans="1:16" ht="56.25" customHeight="1" hidden="1">
      <c r="A458" s="23" t="s">
        <v>255</v>
      </c>
      <c r="B458" s="5"/>
      <c r="C458" s="5"/>
      <c r="D458" s="6"/>
      <c r="E458" s="25"/>
      <c r="F458" s="25"/>
      <c r="G458" s="6"/>
      <c r="H458" s="25"/>
      <c r="I458" s="25"/>
      <c r="J458" s="25"/>
      <c r="K458" s="6" t="e">
        <f>H458/E458*100</f>
        <v>#DIV/0!</v>
      </c>
      <c r="L458" s="25"/>
      <c r="M458" s="25"/>
      <c r="N458" s="6"/>
      <c r="O458" s="25"/>
      <c r="P458" s="25"/>
    </row>
    <row r="459" spans="1:16" ht="32.25" customHeight="1" hidden="1">
      <c r="A459" s="194" t="s">
        <v>479</v>
      </c>
      <c r="B459" s="5"/>
      <c r="C459" s="5"/>
      <c r="D459" s="199">
        <f>D460+D469</f>
        <v>0</v>
      </c>
      <c r="E459" s="199">
        <f aca="true" t="shared" si="26" ref="E459:O459">E460+E469</f>
        <v>18435300</v>
      </c>
      <c r="F459" s="199">
        <f>D459+E459</f>
        <v>18435300</v>
      </c>
      <c r="G459" s="199">
        <f t="shared" si="26"/>
        <v>0</v>
      </c>
      <c r="H459" s="199">
        <f>H460+H469</f>
        <v>19670400</v>
      </c>
      <c r="I459" s="199">
        <f t="shared" si="26"/>
        <v>0</v>
      </c>
      <c r="J459" s="199">
        <f>G459+H459</f>
        <v>19670400</v>
      </c>
      <c r="K459" s="199">
        <f t="shared" si="26"/>
        <v>10670.951545555365</v>
      </c>
      <c r="L459" s="199">
        <f t="shared" si="26"/>
        <v>1</v>
      </c>
      <c r="M459" s="199">
        <f t="shared" si="26"/>
        <v>1</v>
      </c>
      <c r="N459" s="199">
        <f t="shared" si="26"/>
        <v>0</v>
      </c>
      <c r="O459" s="199">
        <f t="shared" si="26"/>
        <v>20850600</v>
      </c>
      <c r="P459" s="199">
        <f>N459+O459</f>
        <v>20850600</v>
      </c>
    </row>
    <row r="460" spans="1:148" s="93" customFormat="1" ht="22.5" hidden="1">
      <c r="A460" s="91" t="s">
        <v>442</v>
      </c>
      <c r="B460" s="83"/>
      <c r="C460" s="83"/>
      <c r="D460" s="87"/>
      <c r="E460" s="87">
        <v>13435300</v>
      </c>
      <c r="F460" s="87">
        <f>E460</f>
        <v>13435300</v>
      </c>
      <c r="G460" s="87"/>
      <c r="H460" s="87">
        <v>14335400</v>
      </c>
      <c r="I460" s="87"/>
      <c r="J460" s="87">
        <f>H460</f>
        <v>14335400</v>
      </c>
      <c r="K460" s="87">
        <f>K464*K466</f>
        <v>10669.951545555365</v>
      </c>
      <c r="L460" s="87">
        <f>L464*L466</f>
        <v>0</v>
      </c>
      <c r="M460" s="87">
        <f>M464*M466</f>
        <v>0</v>
      </c>
      <c r="N460" s="87"/>
      <c r="O460" s="87">
        <v>15195500</v>
      </c>
      <c r="P460" s="87">
        <f>N460+O460</f>
        <v>15195500</v>
      </c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4"/>
      <c r="AI460" s="124"/>
      <c r="AJ460" s="124"/>
      <c r="AK460" s="124"/>
      <c r="AL460" s="124"/>
      <c r="AM460" s="124"/>
      <c r="AN460" s="124"/>
      <c r="AO460" s="124"/>
      <c r="AP460" s="124"/>
      <c r="AQ460" s="124"/>
      <c r="AR460" s="124"/>
      <c r="AS460" s="124"/>
      <c r="AT460" s="124"/>
      <c r="AU460" s="124"/>
      <c r="AV460" s="124"/>
      <c r="AW460" s="124"/>
      <c r="AX460" s="124"/>
      <c r="AY460" s="124"/>
      <c r="AZ460" s="124"/>
      <c r="BA460" s="124"/>
      <c r="BB460" s="124"/>
      <c r="BC460" s="124"/>
      <c r="BD460" s="124"/>
      <c r="BE460" s="124"/>
      <c r="BF460" s="124"/>
      <c r="BG460" s="124"/>
      <c r="BH460" s="124"/>
      <c r="BI460" s="124"/>
      <c r="BJ460" s="124"/>
      <c r="BK460" s="124"/>
      <c r="BL460" s="124"/>
      <c r="BM460" s="124"/>
      <c r="BN460" s="124"/>
      <c r="BO460" s="124"/>
      <c r="BP460" s="124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  <c r="CC460" s="124"/>
      <c r="CD460" s="124"/>
      <c r="CE460" s="124"/>
      <c r="CF460" s="124"/>
      <c r="CG460" s="124"/>
      <c r="CH460" s="124"/>
      <c r="CI460" s="124"/>
      <c r="CJ460" s="124"/>
      <c r="CK460" s="124"/>
      <c r="CL460" s="124"/>
      <c r="CM460" s="124"/>
      <c r="CN460" s="124"/>
      <c r="CO460" s="124"/>
      <c r="CP460" s="124"/>
      <c r="CQ460" s="124"/>
      <c r="CR460" s="124"/>
      <c r="CS460" s="124"/>
      <c r="CT460" s="124"/>
      <c r="CU460" s="124"/>
      <c r="CV460" s="124"/>
      <c r="CW460" s="124"/>
      <c r="CX460" s="124"/>
      <c r="CY460" s="124"/>
      <c r="CZ460" s="124"/>
      <c r="DA460" s="124"/>
      <c r="DB460" s="124"/>
      <c r="DC460" s="124"/>
      <c r="DD460" s="124"/>
      <c r="DE460" s="124"/>
      <c r="DF460" s="124"/>
      <c r="DG460" s="124"/>
      <c r="DH460" s="124"/>
      <c r="DI460" s="124"/>
      <c r="DJ460" s="124"/>
      <c r="DK460" s="124"/>
      <c r="DL460" s="124"/>
      <c r="DM460" s="124"/>
      <c r="DN460" s="124"/>
      <c r="DO460" s="124"/>
      <c r="DP460" s="124"/>
      <c r="DQ460" s="124"/>
      <c r="DR460" s="124"/>
      <c r="DS460" s="124"/>
      <c r="DT460" s="124"/>
      <c r="DU460" s="124"/>
      <c r="DV460" s="124"/>
      <c r="DW460" s="124"/>
      <c r="DX460" s="124"/>
      <c r="DY460" s="124"/>
      <c r="DZ460" s="124"/>
      <c r="EA460" s="124"/>
      <c r="EB460" s="124"/>
      <c r="EC460" s="124"/>
      <c r="ED460" s="124"/>
      <c r="EE460" s="124"/>
      <c r="EF460" s="124"/>
      <c r="EG460" s="124"/>
      <c r="EH460" s="124"/>
      <c r="EI460" s="124"/>
      <c r="EJ460" s="124"/>
      <c r="EK460" s="124"/>
      <c r="EL460" s="124"/>
      <c r="EM460" s="124"/>
      <c r="EN460" s="124"/>
      <c r="EO460" s="124"/>
      <c r="EP460" s="124"/>
      <c r="EQ460" s="124"/>
      <c r="ER460" s="124"/>
    </row>
    <row r="461" spans="1:16" ht="11.25" hidden="1">
      <c r="A461" s="4" t="s">
        <v>2</v>
      </c>
      <c r="B461" s="26"/>
      <c r="C461" s="26"/>
      <c r="D461" s="6"/>
      <c r="E461" s="25"/>
      <c r="F461" s="25"/>
      <c r="G461" s="6"/>
      <c r="H461" s="25"/>
      <c r="I461" s="25"/>
      <c r="J461" s="25"/>
      <c r="K461" s="6"/>
      <c r="L461" s="25"/>
      <c r="M461" s="25"/>
      <c r="N461" s="6"/>
      <c r="O461" s="25"/>
      <c r="P461" s="25"/>
    </row>
    <row r="462" spans="1:16" ht="22.5" hidden="1">
      <c r="A462" s="7" t="s">
        <v>62</v>
      </c>
      <c r="B462" s="5"/>
      <c r="C462" s="5"/>
      <c r="D462" s="6"/>
      <c r="E462" s="80">
        <v>1032</v>
      </c>
      <c r="F462" s="80">
        <f>E462</f>
        <v>1032</v>
      </c>
      <c r="G462" s="80"/>
      <c r="H462" s="80">
        <v>1012</v>
      </c>
      <c r="I462" s="80"/>
      <c r="J462" s="80">
        <f>H462</f>
        <v>1012</v>
      </c>
      <c r="K462" s="181"/>
      <c r="L462" s="77"/>
      <c r="M462" s="77"/>
      <c r="N462" s="80"/>
      <c r="O462" s="80">
        <v>992</v>
      </c>
      <c r="P462" s="80">
        <f>O462</f>
        <v>992</v>
      </c>
    </row>
    <row r="463" spans="1:16" ht="11.25" hidden="1">
      <c r="A463" s="4" t="s">
        <v>3</v>
      </c>
      <c r="B463" s="26"/>
      <c r="C463" s="26"/>
      <c r="D463" s="6"/>
      <c r="E463" s="19"/>
      <c r="F463" s="19"/>
      <c r="G463" s="6"/>
      <c r="H463" s="19"/>
      <c r="I463" s="19"/>
      <c r="J463" s="19"/>
      <c r="K463" s="6" t="e">
        <f>H463/E463*100</f>
        <v>#DIV/0!</v>
      </c>
      <c r="L463" s="19"/>
      <c r="M463" s="19"/>
      <c r="N463" s="6"/>
      <c r="O463" s="19"/>
      <c r="P463" s="19"/>
    </row>
    <row r="464" spans="1:16" ht="22.5" hidden="1">
      <c r="A464" s="7" t="s">
        <v>63</v>
      </c>
      <c r="B464" s="5"/>
      <c r="C464" s="5"/>
      <c r="D464" s="6"/>
      <c r="E464" s="6">
        <v>20</v>
      </c>
      <c r="F464" s="6">
        <f>E464</f>
        <v>20</v>
      </c>
      <c r="G464" s="6"/>
      <c r="H464" s="6">
        <v>20</v>
      </c>
      <c r="I464" s="6"/>
      <c r="J464" s="6">
        <f>H464</f>
        <v>20</v>
      </c>
      <c r="K464" s="6">
        <f>H464/E464*100</f>
        <v>100</v>
      </c>
      <c r="L464" s="6"/>
      <c r="M464" s="6"/>
      <c r="N464" s="6"/>
      <c r="O464" s="6">
        <v>20</v>
      </c>
      <c r="P464" s="6">
        <f>O464</f>
        <v>20</v>
      </c>
    </row>
    <row r="465" spans="1:16" ht="11.25" hidden="1">
      <c r="A465" s="4" t="s">
        <v>5</v>
      </c>
      <c r="B465" s="26"/>
      <c r="C465" s="26"/>
      <c r="D465" s="6"/>
      <c r="E465" s="19"/>
      <c r="F465" s="19"/>
      <c r="G465" s="6"/>
      <c r="H465" s="19"/>
      <c r="I465" s="19"/>
      <c r="J465" s="19"/>
      <c r="K465" s="6" t="e">
        <f>H465/E465*100</f>
        <v>#DIV/0!</v>
      </c>
      <c r="L465" s="19"/>
      <c r="M465" s="19"/>
      <c r="N465" s="6"/>
      <c r="O465" s="19"/>
      <c r="P465" s="19"/>
    </row>
    <row r="466" spans="1:16" ht="24" customHeight="1" hidden="1">
      <c r="A466" s="7" t="s">
        <v>64</v>
      </c>
      <c r="B466" s="5"/>
      <c r="C466" s="5"/>
      <c r="D466" s="6"/>
      <c r="E466" s="6">
        <f>E460/E464</f>
        <v>671765</v>
      </c>
      <c r="F466" s="6">
        <f>E466</f>
        <v>671765</v>
      </c>
      <c r="G466" s="6"/>
      <c r="H466" s="6">
        <f>H460/H464</f>
        <v>716770</v>
      </c>
      <c r="I466" s="6"/>
      <c r="J466" s="6">
        <f>H466</f>
        <v>716770</v>
      </c>
      <c r="K466" s="6">
        <f>H466/E466*100</f>
        <v>106.69951545555365</v>
      </c>
      <c r="L466" s="6"/>
      <c r="M466" s="6"/>
      <c r="N466" s="6"/>
      <c r="O466" s="6">
        <f>O460/O464</f>
        <v>759775</v>
      </c>
      <c r="P466" s="6">
        <f>O466</f>
        <v>759775</v>
      </c>
    </row>
    <row r="467" spans="1:16" ht="11.25" hidden="1">
      <c r="A467" s="4" t="s">
        <v>4</v>
      </c>
      <c r="B467" s="26"/>
      <c r="C467" s="2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50.25" customHeight="1" hidden="1">
      <c r="A468" s="7" t="s">
        <v>65</v>
      </c>
      <c r="B468" s="5"/>
      <c r="C468" s="5"/>
      <c r="D468" s="6"/>
      <c r="E468" s="6">
        <f>E464/E462*100</f>
        <v>1.937984496124031</v>
      </c>
      <c r="F468" s="6">
        <f>D468+E468</f>
        <v>1.937984496124031</v>
      </c>
      <c r="G468" s="6"/>
      <c r="H468" s="6">
        <f>H464/H462*100</f>
        <v>1.9762845849802373</v>
      </c>
      <c r="I468" s="6"/>
      <c r="J468" s="6">
        <f>J464/J462*100</f>
        <v>1.9762845849802373</v>
      </c>
      <c r="K468" s="6" t="e">
        <f>K464/K462*100</f>
        <v>#DIV/0!</v>
      </c>
      <c r="L468" s="6" t="e">
        <f>L464/L462*100</f>
        <v>#DIV/0!</v>
      </c>
      <c r="M468" s="6" t="e">
        <f>M464/M462*100</f>
        <v>#DIV/0!</v>
      </c>
      <c r="N468" s="6"/>
      <c r="O468" s="6">
        <f>O464/O462*100</f>
        <v>2.0161290322580645</v>
      </c>
      <c r="P468" s="6">
        <f>P464/P462*100</f>
        <v>2.0161290322580645</v>
      </c>
    </row>
    <row r="469" spans="1:148" s="93" customFormat="1" ht="41.25" customHeight="1" hidden="1">
      <c r="A469" s="91" t="s">
        <v>443</v>
      </c>
      <c r="B469" s="83"/>
      <c r="C469" s="83"/>
      <c r="D469" s="87"/>
      <c r="E469" s="87">
        <f>E473*E475</f>
        <v>5000000</v>
      </c>
      <c r="F469" s="87">
        <f>F473*F475</f>
        <v>5000000</v>
      </c>
      <c r="G469" s="87"/>
      <c r="H469" s="87">
        <f>H473*H475</f>
        <v>5335000</v>
      </c>
      <c r="I469" s="87"/>
      <c r="J469" s="87">
        <f>H469</f>
        <v>5335000</v>
      </c>
      <c r="K469" s="87">
        <f>K473*K475+1</f>
        <v>1</v>
      </c>
      <c r="L469" s="87">
        <f>L473*L475+1</f>
        <v>1</v>
      </c>
      <c r="M469" s="87">
        <f>M473*M475+1</f>
        <v>1</v>
      </c>
      <c r="N469" s="87"/>
      <c r="O469" s="87">
        <f>O471</f>
        <v>5655100</v>
      </c>
      <c r="P469" s="87">
        <f>O469</f>
        <v>5655100</v>
      </c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4"/>
      <c r="AL469" s="124"/>
      <c r="AM469" s="124"/>
      <c r="AN469" s="124"/>
      <c r="AO469" s="124"/>
      <c r="AP469" s="124"/>
      <c r="AQ469" s="124"/>
      <c r="AR469" s="124"/>
      <c r="AS469" s="124"/>
      <c r="AT469" s="124"/>
      <c r="AU469" s="124"/>
      <c r="AV469" s="124"/>
      <c r="AW469" s="124"/>
      <c r="AX469" s="124"/>
      <c r="AY469" s="124"/>
      <c r="AZ469" s="124"/>
      <c r="BA469" s="124"/>
      <c r="BB469" s="124"/>
      <c r="BC469" s="124"/>
      <c r="BD469" s="124"/>
      <c r="BE469" s="124"/>
      <c r="BF469" s="124"/>
      <c r="BG469" s="124"/>
      <c r="BH469" s="124"/>
      <c r="BI469" s="124"/>
      <c r="BJ469" s="124"/>
      <c r="BK469" s="124"/>
      <c r="BL469" s="124"/>
      <c r="BM469" s="124"/>
      <c r="BN469" s="124"/>
      <c r="BO469" s="124"/>
      <c r="BP469" s="124"/>
      <c r="BQ469" s="124"/>
      <c r="BR469" s="124"/>
      <c r="BS469" s="124"/>
      <c r="BT469" s="124"/>
      <c r="BU469" s="124"/>
      <c r="BV469" s="124"/>
      <c r="BW469" s="124"/>
      <c r="BX469" s="124"/>
      <c r="BY469" s="124"/>
      <c r="BZ469" s="124"/>
      <c r="CA469" s="124"/>
      <c r="CB469" s="124"/>
      <c r="CC469" s="124"/>
      <c r="CD469" s="124"/>
      <c r="CE469" s="124"/>
      <c r="CF469" s="124"/>
      <c r="CG469" s="124"/>
      <c r="CH469" s="124"/>
      <c r="CI469" s="124"/>
      <c r="CJ469" s="124"/>
      <c r="CK469" s="124"/>
      <c r="CL469" s="124"/>
      <c r="CM469" s="124"/>
      <c r="CN469" s="124"/>
      <c r="CO469" s="124"/>
      <c r="CP469" s="124"/>
      <c r="CQ469" s="124"/>
      <c r="CR469" s="124"/>
      <c r="CS469" s="124"/>
      <c r="CT469" s="124"/>
      <c r="CU469" s="124"/>
      <c r="CV469" s="124"/>
      <c r="CW469" s="124"/>
      <c r="CX469" s="124"/>
      <c r="CY469" s="124"/>
      <c r="CZ469" s="124"/>
      <c r="DA469" s="124"/>
      <c r="DB469" s="124"/>
      <c r="DC469" s="124"/>
      <c r="DD469" s="124"/>
      <c r="DE469" s="124"/>
      <c r="DF469" s="124"/>
      <c r="DG469" s="124"/>
      <c r="DH469" s="124"/>
      <c r="DI469" s="124"/>
      <c r="DJ469" s="124"/>
      <c r="DK469" s="124"/>
      <c r="DL469" s="124"/>
      <c r="DM469" s="124"/>
      <c r="DN469" s="124"/>
      <c r="DO469" s="124"/>
      <c r="DP469" s="124"/>
      <c r="DQ469" s="124"/>
      <c r="DR469" s="124"/>
      <c r="DS469" s="124"/>
      <c r="DT469" s="124"/>
      <c r="DU469" s="124"/>
      <c r="DV469" s="124"/>
      <c r="DW469" s="124"/>
      <c r="DX469" s="124"/>
      <c r="DY469" s="124"/>
      <c r="DZ469" s="124"/>
      <c r="EA469" s="124"/>
      <c r="EB469" s="124"/>
      <c r="EC469" s="124"/>
      <c r="ED469" s="124"/>
      <c r="EE469" s="124"/>
      <c r="EF469" s="124"/>
      <c r="EG469" s="124"/>
      <c r="EH469" s="124"/>
      <c r="EI469" s="124"/>
      <c r="EJ469" s="124"/>
      <c r="EK469" s="124"/>
      <c r="EL469" s="124"/>
      <c r="EM469" s="124"/>
      <c r="EN469" s="124"/>
      <c r="EO469" s="124"/>
      <c r="EP469" s="124"/>
      <c r="EQ469" s="124"/>
      <c r="ER469" s="124"/>
    </row>
    <row r="470" spans="1:148" s="82" customFormat="1" ht="11.25" hidden="1">
      <c r="A470" s="171" t="s">
        <v>2</v>
      </c>
      <c r="B470" s="79"/>
      <c r="C470" s="79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  <c r="DK470" s="81"/>
      <c r="DL470" s="81"/>
      <c r="DM470" s="81"/>
      <c r="DN470" s="81"/>
      <c r="DO470" s="81"/>
      <c r="DP470" s="81"/>
      <c r="DQ470" s="81"/>
      <c r="DR470" s="81"/>
      <c r="DS470" s="81"/>
      <c r="DT470" s="81"/>
      <c r="DU470" s="81"/>
      <c r="DV470" s="81"/>
      <c r="DW470" s="81"/>
      <c r="DX470" s="81"/>
      <c r="DY470" s="81"/>
      <c r="DZ470" s="81"/>
      <c r="EA470" s="81"/>
      <c r="EB470" s="81"/>
      <c r="EC470" s="81"/>
      <c r="ED470" s="81"/>
      <c r="EE470" s="81"/>
      <c r="EF470" s="81"/>
      <c r="EG470" s="81"/>
      <c r="EH470" s="81"/>
      <c r="EI470" s="81"/>
      <c r="EJ470" s="81"/>
      <c r="EK470" s="81"/>
      <c r="EL470" s="81"/>
      <c r="EM470" s="81"/>
      <c r="EN470" s="81"/>
      <c r="EO470" s="81"/>
      <c r="EP470" s="81"/>
      <c r="EQ470" s="81"/>
      <c r="ER470" s="81"/>
    </row>
    <row r="471" spans="1:148" s="82" customFormat="1" ht="22.5" hidden="1">
      <c r="A471" s="78" t="s">
        <v>256</v>
      </c>
      <c r="B471" s="79"/>
      <c r="C471" s="79"/>
      <c r="D471" s="80"/>
      <c r="E471" s="80">
        <v>5000000</v>
      </c>
      <c r="F471" s="80">
        <f>E471</f>
        <v>5000000</v>
      </c>
      <c r="G471" s="80"/>
      <c r="H471" s="80">
        <v>5335000</v>
      </c>
      <c r="I471" s="80"/>
      <c r="J471" s="80">
        <f>H471</f>
        <v>5335000</v>
      </c>
      <c r="K471" s="80"/>
      <c r="L471" s="80"/>
      <c r="M471" s="80"/>
      <c r="N471" s="80"/>
      <c r="O471" s="80">
        <v>5655100</v>
      </c>
      <c r="P471" s="80">
        <f>O471</f>
        <v>5655100</v>
      </c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  <c r="DO471" s="81"/>
      <c r="DP471" s="81"/>
      <c r="DQ471" s="81"/>
      <c r="DR471" s="81"/>
      <c r="DS471" s="81"/>
      <c r="DT471" s="81"/>
      <c r="DU471" s="81"/>
      <c r="DV471" s="81"/>
      <c r="DW471" s="81"/>
      <c r="DX471" s="81"/>
      <c r="DY471" s="81"/>
      <c r="DZ471" s="81"/>
      <c r="EA471" s="81"/>
      <c r="EB471" s="81"/>
      <c r="EC471" s="81"/>
      <c r="ED471" s="81"/>
      <c r="EE471" s="81"/>
      <c r="EF471" s="81"/>
      <c r="EG471" s="81"/>
      <c r="EH471" s="81"/>
      <c r="EI471" s="81"/>
      <c r="EJ471" s="81"/>
      <c r="EK471" s="81"/>
      <c r="EL471" s="81"/>
      <c r="EM471" s="81"/>
      <c r="EN471" s="81"/>
      <c r="EO471" s="81"/>
      <c r="EP471" s="81"/>
      <c r="EQ471" s="81"/>
      <c r="ER471" s="81"/>
    </row>
    <row r="472" spans="1:148" s="82" customFormat="1" ht="11.25" hidden="1">
      <c r="A472" s="171" t="s">
        <v>3</v>
      </c>
      <c r="B472" s="79"/>
      <c r="C472" s="79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  <c r="DK472" s="81"/>
      <c r="DL472" s="81"/>
      <c r="DM472" s="81"/>
      <c r="DN472" s="81"/>
      <c r="DO472" s="81"/>
      <c r="DP472" s="81"/>
      <c r="DQ472" s="81"/>
      <c r="DR472" s="81"/>
      <c r="DS472" s="81"/>
      <c r="DT472" s="81"/>
      <c r="DU472" s="81"/>
      <c r="DV472" s="81"/>
      <c r="DW472" s="81"/>
      <c r="DX472" s="81"/>
      <c r="DY472" s="81"/>
      <c r="DZ472" s="81"/>
      <c r="EA472" s="81"/>
      <c r="EB472" s="81"/>
      <c r="EC472" s="81"/>
      <c r="ED472" s="81"/>
      <c r="EE472" s="81"/>
      <c r="EF472" s="81"/>
      <c r="EG472" s="81"/>
      <c r="EH472" s="81"/>
      <c r="EI472" s="81"/>
      <c r="EJ472" s="81"/>
      <c r="EK472" s="81"/>
      <c r="EL472" s="81"/>
      <c r="EM472" s="81"/>
      <c r="EN472" s="81"/>
      <c r="EO472" s="81"/>
      <c r="EP472" s="81"/>
      <c r="EQ472" s="81"/>
      <c r="ER472" s="81"/>
    </row>
    <row r="473" spans="1:148" s="82" customFormat="1" ht="22.5" hidden="1">
      <c r="A473" s="78" t="s">
        <v>109</v>
      </c>
      <c r="B473" s="79"/>
      <c r="C473" s="79"/>
      <c r="D473" s="80"/>
      <c r="E473" s="80">
        <f>E471/E475</f>
        <v>20</v>
      </c>
      <c r="F473" s="80">
        <f>E473</f>
        <v>20</v>
      </c>
      <c r="G473" s="80"/>
      <c r="H473" s="80">
        <f>H471/H475</f>
        <v>20</v>
      </c>
      <c r="I473" s="80"/>
      <c r="J473" s="80">
        <f>H473</f>
        <v>20</v>
      </c>
      <c r="K473" s="80"/>
      <c r="L473" s="80"/>
      <c r="M473" s="80"/>
      <c r="N473" s="80"/>
      <c r="O473" s="80">
        <f>O471/O475</f>
        <v>20</v>
      </c>
      <c r="P473" s="80">
        <f>O473</f>
        <v>20</v>
      </c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  <c r="DK473" s="81"/>
      <c r="DL473" s="81"/>
      <c r="DM473" s="81"/>
      <c r="DN473" s="81"/>
      <c r="DO473" s="81"/>
      <c r="DP473" s="81"/>
      <c r="DQ473" s="81"/>
      <c r="DR473" s="81"/>
      <c r="DS473" s="81"/>
      <c r="DT473" s="81"/>
      <c r="DU473" s="81"/>
      <c r="DV473" s="81"/>
      <c r="DW473" s="81"/>
      <c r="DX473" s="81"/>
      <c r="DY473" s="81"/>
      <c r="DZ473" s="81"/>
      <c r="EA473" s="81"/>
      <c r="EB473" s="81"/>
      <c r="EC473" s="81"/>
      <c r="ED473" s="81"/>
      <c r="EE473" s="81"/>
      <c r="EF473" s="81"/>
      <c r="EG473" s="81"/>
      <c r="EH473" s="81"/>
      <c r="EI473" s="81"/>
      <c r="EJ473" s="81"/>
      <c r="EK473" s="81"/>
      <c r="EL473" s="81"/>
      <c r="EM473" s="81"/>
      <c r="EN473" s="81"/>
      <c r="EO473" s="81"/>
      <c r="EP473" s="81"/>
      <c r="EQ473" s="81"/>
      <c r="ER473" s="81"/>
    </row>
    <row r="474" spans="1:148" s="82" customFormat="1" ht="11.25" hidden="1">
      <c r="A474" s="171" t="s">
        <v>5</v>
      </c>
      <c r="B474" s="79"/>
      <c r="C474" s="79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  <c r="DK474" s="81"/>
      <c r="DL474" s="81"/>
      <c r="DM474" s="81"/>
      <c r="DN474" s="81"/>
      <c r="DO474" s="81"/>
      <c r="DP474" s="81"/>
      <c r="DQ474" s="81"/>
      <c r="DR474" s="81"/>
      <c r="DS474" s="81"/>
      <c r="DT474" s="81"/>
      <c r="DU474" s="81"/>
      <c r="DV474" s="81"/>
      <c r="DW474" s="81"/>
      <c r="DX474" s="81"/>
      <c r="DY474" s="81"/>
      <c r="DZ474" s="81"/>
      <c r="EA474" s="81"/>
      <c r="EB474" s="81"/>
      <c r="EC474" s="81"/>
      <c r="ED474" s="81"/>
      <c r="EE474" s="81"/>
      <c r="EF474" s="81"/>
      <c r="EG474" s="81"/>
      <c r="EH474" s="81"/>
      <c r="EI474" s="81"/>
      <c r="EJ474" s="81"/>
      <c r="EK474" s="81"/>
      <c r="EL474" s="81"/>
      <c r="EM474" s="81"/>
      <c r="EN474" s="81"/>
      <c r="EO474" s="81"/>
      <c r="EP474" s="81"/>
      <c r="EQ474" s="81"/>
      <c r="ER474" s="81"/>
    </row>
    <row r="475" spans="1:148" s="82" customFormat="1" ht="22.5" hidden="1">
      <c r="A475" s="78" t="s">
        <v>64</v>
      </c>
      <c r="B475" s="79"/>
      <c r="C475" s="79"/>
      <c r="D475" s="80"/>
      <c r="E475" s="80">
        <v>250000</v>
      </c>
      <c r="F475" s="80">
        <f>E475</f>
        <v>250000</v>
      </c>
      <c r="G475" s="80"/>
      <c r="H475" s="80">
        <v>266750</v>
      </c>
      <c r="I475" s="80"/>
      <c r="J475" s="80">
        <f>H475</f>
        <v>266750</v>
      </c>
      <c r="K475" s="80"/>
      <c r="L475" s="80"/>
      <c r="M475" s="80"/>
      <c r="N475" s="80"/>
      <c r="O475" s="80">
        <v>282755</v>
      </c>
      <c r="P475" s="80">
        <f>O475</f>
        <v>282755</v>
      </c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  <c r="DK475" s="81"/>
      <c r="DL475" s="81"/>
      <c r="DM475" s="81"/>
      <c r="DN475" s="81"/>
      <c r="DO475" s="81"/>
      <c r="DP475" s="81"/>
      <c r="DQ475" s="81"/>
      <c r="DR475" s="81"/>
      <c r="DS475" s="81"/>
      <c r="DT475" s="81"/>
      <c r="DU475" s="81"/>
      <c r="DV475" s="81"/>
      <c r="DW475" s="81"/>
      <c r="DX475" s="81"/>
      <c r="DY475" s="81"/>
      <c r="DZ475" s="81"/>
      <c r="EA475" s="81"/>
      <c r="EB475" s="81"/>
      <c r="EC475" s="81"/>
      <c r="ED475" s="81"/>
      <c r="EE475" s="81"/>
      <c r="EF475" s="81"/>
      <c r="EG475" s="81"/>
      <c r="EH475" s="81"/>
      <c r="EI475" s="81"/>
      <c r="EJ475" s="81"/>
      <c r="EK475" s="81"/>
      <c r="EL475" s="81"/>
      <c r="EM475" s="81"/>
      <c r="EN475" s="81"/>
      <c r="EO475" s="81"/>
      <c r="EP475" s="81"/>
      <c r="EQ475" s="81"/>
      <c r="ER475" s="81"/>
    </row>
    <row r="476" spans="1:148" s="209" customFormat="1" ht="33" customHeight="1" hidden="1">
      <c r="A476" s="206" t="s">
        <v>230</v>
      </c>
      <c r="B476" s="206"/>
      <c r="C476" s="206"/>
      <c r="D476" s="207">
        <f>D477+D478</f>
        <v>10873324</v>
      </c>
      <c r="E476" s="207">
        <f aca="true" t="shared" si="27" ref="E476:P476">E477+E478</f>
        <v>1924540</v>
      </c>
      <c r="F476" s="207">
        <f t="shared" si="27"/>
        <v>12797864</v>
      </c>
      <c r="G476" s="207">
        <f t="shared" si="27"/>
        <v>6442527</v>
      </c>
      <c r="H476" s="207">
        <f t="shared" si="27"/>
        <v>630370</v>
      </c>
      <c r="I476" s="207">
        <f t="shared" si="27"/>
        <v>0</v>
      </c>
      <c r="J476" s="207">
        <f t="shared" si="27"/>
        <v>7072897</v>
      </c>
      <c r="K476" s="207" t="e">
        <f t="shared" si="27"/>
        <v>#REF!</v>
      </c>
      <c r="L476" s="207" t="e">
        <f t="shared" si="27"/>
        <v>#REF!</v>
      </c>
      <c r="M476" s="207" t="e">
        <f t="shared" si="27"/>
        <v>#REF!</v>
      </c>
      <c r="N476" s="207">
        <f t="shared" si="27"/>
        <v>6701983</v>
      </c>
      <c r="O476" s="207">
        <f t="shared" si="27"/>
        <v>664380</v>
      </c>
      <c r="P476" s="207">
        <f t="shared" si="27"/>
        <v>7366363</v>
      </c>
      <c r="Q476" s="208"/>
      <c r="R476" s="208"/>
      <c r="S476" s="208"/>
      <c r="T476" s="208"/>
      <c r="U476" s="208"/>
      <c r="V476" s="208"/>
      <c r="W476" s="208"/>
      <c r="X476" s="208"/>
      <c r="Y476" s="208"/>
      <c r="Z476" s="208"/>
      <c r="AA476" s="208"/>
      <c r="AB476" s="208"/>
      <c r="AC476" s="208"/>
      <c r="AD476" s="208"/>
      <c r="AE476" s="208"/>
      <c r="AF476" s="208"/>
      <c r="AG476" s="208"/>
      <c r="AH476" s="208"/>
      <c r="AI476" s="208"/>
      <c r="AJ476" s="208"/>
      <c r="AK476" s="208"/>
      <c r="AL476" s="208"/>
      <c r="AM476" s="208"/>
      <c r="AN476" s="208"/>
      <c r="AO476" s="208"/>
      <c r="AP476" s="208"/>
      <c r="AQ476" s="208"/>
      <c r="AR476" s="208"/>
      <c r="AS476" s="208"/>
      <c r="AT476" s="208"/>
      <c r="AU476" s="208"/>
      <c r="AV476" s="208"/>
      <c r="AW476" s="208"/>
      <c r="AX476" s="208"/>
      <c r="AY476" s="208"/>
      <c r="AZ476" s="208"/>
      <c r="BA476" s="208"/>
      <c r="BB476" s="208"/>
      <c r="BC476" s="208"/>
      <c r="BD476" s="208"/>
      <c r="BE476" s="208"/>
      <c r="BF476" s="208"/>
      <c r="BG476" s="208"/>
      <c r="BH476" s="208"/>
      <c r="BI476" s="208"/>
      <c r="BJ476" s="208"/>
      <c r="BK476" s="208"/>
      <c r="BL476" s="208"/>
      <c r="BM476" s="208"/>
      <c r="BN476" s="208"/>
      <c r="BO476" s="208"/>
      <c r="BP476" s="208"/>
      <c r="BQ476" s="208"/>
      <c r="BR476" s="208"/>
      <c r="BS476" s="208"/>
      <c r="BT476" s="208"/>
      <c r="BU476" s="208"/>
      <c r="BV476" s="208"/>
      <c r="BW476" s="208"/>
      <c r="BX476" s="208"/>
      <c r="BY476" s="208"/>
      <c r="BZ476" s="208"/>
      <c r="CA476" s="208"/>
      <c r="CB476" s="208"/>
      <c r="CC476" s="208"/>
      <c r="CD476" s="208"/>
      <c r="CE476" s="208"/>
      <c r="CF476" s="208"/>
      <c r="CG476" s="208"/>
      <c r="CH476" s="208"/>
      <c r="CI476" s="208"/>
      <c r="CJ476" s="208"/>
      <c r="CK476" s="208"/>
      <c r="CL476" s="208"/>
      <c r="CM476" s="208"/>
      <c r="CN476" s="208"/>
      <c r="CO476" s="208"/>
      <c r="CP476" s="208"/>
      <c r="CQ476" s="208"/>
      <c r="CR476" s="208"/>
      <c r="CS476" s="208"/>
      <c r="CT476" s="208"/>
      <c r="CU476" s="208"/>
      <c r="CV476" s="208"/>
      <c r="CW476" s="208"/>
      <c r="CX476" s="208"/>
      <c r="CY476" s="208"/>
      <c r="CZ476" s="208"/>
      <c r="DA476" s="208"/>
      <c r="DB476" s="208"/>
      <c r="DC476" s="208"/>
      <c r="DD476" s="208"/>
      <c r="DE476" s="208"/>
      <c r="DF476" s="208"/>
      <c r="DG476" s="208"/>
      <c r="DH476" s="208"/>
      <c r="DI476" s="208"/>
      <c r="DJ476" s="208"/>
      <c r="DK476" s="208"/>
      <c r="DL476" s="208"/>
      <c r="DM476" s="208"/>
      <c r="DN476" s="208"/>
      <c r="DO476" s="208"/>
      <c r="DP476" s="208"/>
      <c r="DQ476" s="208"/>
      <c r="DR476" s="208"/>
      <c r="DS476" s="208"/>
      <c r="DT476" s="208"/>
      <c r="DU476" s="208"/>
      <c r="DV476" s="208"/>
      <c r="DW476" s="208"/>
      <c r="DX476" s="208"/>
      <c r="DY476" s="208"/>
      <c r="DZ476" s="208"/>
      <c r="EA476" s="208"/>
      <c r="EB476" s="208"/>
      <c r="EC476" s="208"/>
      <c r="ED476" s="208"/>
      <c r="EE476" s="208"/>
      <c r="EF476" s="208"/>
      <c r="EG476" s="208"/>
      <c r="EH476" s="208"/>
      <c r="EI476" s="208"/>
      <c r="EJ476" s="208"/>
      <c r="EK476" s="208"/>
      <c r="EL476" s="208"/>
      <c r="EM476" s="208"/>
      <c r="EN476" s="208"/>
      <c r="EO476" s="208"/>
      <c r="EP476" s="208"/>
      <c r="EQ476" s="208"/>
      <c r="ER476" s="208"/>
    </row>
    <row r="477" spans="1:16" ht="13.5" customHeight="1" hidden="1">
      <c r="A477" s="26" t="s">
        <v>31</v>
      </c>
      <c r="B477" s="26"/>
      <c r="C477" s="26"/>
      <c r="D477" s="19">
        <f>D480+D487</f>
        <v>10568084</v>
      </c>
      <c r="E477" s="19">
        <f aca="true" t="shared" si="28" ref="E477:O477">E480+E487</f>
        <v>1330000</v>
      </c>
      <c r="F477" s="19">
        <f>D477+E477</f>
        <v>11898084</v>
      </c>
      <c r="G477" s="19">
        <f t="shared" si="28"/>
        <v>6128797</v>
      </c>
      <c r="H477" s="19">
        <f t="shared" si="28"/>
        <v>0</v>
      </c>
      <c r="I477" s="19">
        <f t="shared" si="28"/>
        <v>0</v>
      </c>
      <c r="J477" s="19">
        <f>G477+H477</f>
        <v>6128797</v>
      </c>
      <c r="K477" s="19">
        <f t="shared" si="28"/>
        <v>0</v>
      </c>
      <c r="L477" s="19">
        <f t="shared" si="28"/>
        <v>0</v>
      </c>
      <c r="M477" s="19">
        <f t="shared" si="28"/>
        <v>0</v>
      </c>
      <c r="N477" s="19">
        <f t="shared" si="28"/>
        <v>6379973</v>
      </c>
      <c r="O477" s="19">
        <f t="shared" si="28"/>
        <v>0</v>
      </c>
      <c r="P477" s="19">
        <f>N477+O477</f>
        <v>6379973</v>
      </c>
    </row>
    <row r="478" spans="1:148" s="82" customFormat="1" ht="11.25" hidden="1">
      <c r="A478" s="89" t="s">
        <v>106</v>
      </c>
      <c r="B478" s="89"/>
      <c r="C478" s="89"/>
      <c r="D478" s="90">
        <f>D621</f>
        <v>305240</v>
      </c>
      <c r="E478" s="90">
        <f>E621</f>
        <v>594540</v>
      </c>
      <c r="F478" s="90">
        <f aca="true" t="shared" si="29" ref="F478:P478">F621</f>
        <v>899780</v>
      </c>
      <c r="G478" s="90">
        <f t="shared" si="29"/>
        <v>313730</v>
      </c>
      <c r="H478" s="90">
        <f t="shared" si="29"/>
        <v>630370</v>
      </c>
      <c r="I478" s="90">
        <f t="shared" si="29"/>
        <v>0</v>
      </c>
      <c r="J478" s="90">
        <f t="shared" si="29"/>
        <v>944100</v>
      </c>
      <c r="K478" s="90" t="e">
        <f t="shared" si="29"/>
        <v>#REF!</v>
      </c>
      <c r="L478" s="90" t="e">
        <f t="shared" si="29"/>
        <v>#REF!</v>
      </c>
      <c r="M478" s="90" t="e">
        <f t="shared" si="29"/>
        <v>#REF!</v>
      </c>
      <c r="N478" s="90">
        <f t="shared" si="29"/>
        <v>322010</v>
      </c>
      <c r="O478" s="90">
        <f t="shared" si="29"/>
        <v>664380</v>
      </c>
      <c r="P478" s="90">
        <f t="shared" si="29"/>
        <v>986390</v>
      </c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  <c r="DK478" s="81"/>
      <c r="DL478" s="81"/>
      <c r="DM478" s="81"/>
      <c r="DN478" s="81"/>
      <c r="DO478" s="81"/>
      <c r="DP478" s="81"/>
      <c r="DQ478" s="81"/>
      <c r="DR478" s="81"/>
      <c r="DS478" s="81"/>
      <c r="DT478" s="81"/>
      <c r="DU478" s="81"/>
      <c r="DV478" s="81"/>
      <c r="DW478" s="81"/>
      <c r="DX478" s="81"/>
      <c r="DY478" s="81"/>
      <c r="DZ478" s="81"/>
      <c r="EA478" s="81"/>
      <c r="EB478" s="81"/>
      <c r="EC478" s="81"/>
      <c r="ED478" s="81"/>
      <c r="EE478" s="81"/>
      <c r="EF478" s="81"/>
      <c r="EG478" s="81"/>
      <c r="EH478" s="81"/>
      <c r="EI478" s="81"/>
      <c r="EJ478" s="81"/>
      <c r="EK478" s="81"/>
      <c r="EL478" s="81"/>
      <c r="EM478" s="81"/>
      <c r="EN478" s="81"/>
      <c r="EO478" s="81"/>
      <c r="EP478" s="81"/>
      <c r="EQ478" s="81"/>
      <c r="ER478" s="81"/>
    </row>
    <row r="479" spans="1:16" ht="51.75" customHeight="1" hidden="1">
      <c r="A479" s="7" t="s">
        <v>253</v>
      </c>
      <c r="B479" s="5"/>
      <c r="C479" s="5"/>
      <c r="D479" s="25"/>
      <c r="E479" s="25"/>
      <c r="F479" s="25"/>
      <c r="G479" s="25"/>
      <c r="H479" s="25"/>
      <c r="I479" s="25"/>
      <c r="J479" s="25"/>
      <c r="K479" s="6"/>
      <c r="L479" s="25"/>
      <c r="M479" s="25"/>
      <c r="N479" s="25"/>
      <c r="O479" s="25"/>
      <c r="P479" s="25"/>
    </row>
    <row r="480" spans="1:148" s="203" customFormat="1" ht="71.25" customHeight="1" hidden="1">
      <c r="A480" s="200" t="s">
        <v>444</v>
      </c>
      <c r="B480" s="201"/>
      <c r="C480" s="201"/>
      <c r="D480" s="199">
        <f>D482</f>
        <v>3544000</v>
      </c>
      <c r="E480" s="199">
        <f>E482</f>
        <v>1330000</v>
      </c>
      <c r="F480" s="199">
        <f>D480+E480</f>
        <v>4874000</v>
      </c>
      <c r="G480" s="199">
        <f>G482</f>
        <v>2995300</v>
      </c>
      <c r="H480" s="199"/>
      <c r="I480" s="199"/>
      <c r="J480" s="199">
        <f>J482</f>
        <v>2995300</v>
      </c>
      <c r="K480" s="199"/>
      <c r="L480" s="199"/>
      <c r="M480" s="199"/>
      <c r="N480" s="199">
        <f>N482</f>
        <v>3248700</v>
      </c>
      <c r="O480" s="199"/>
      <c r="P480" s="199">
        <f>N480</f>
        <v>3248700</v>
      </c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2"/>
      <c r="AT480" s="202"/>
      <c r="AU480" s="202"/>
      <c r="AV480" s="202"/>
      <c r="AW480" s="202"/>
      <c r="AX480" s="202"/>
      <c r="AY480" s="202"/>
      <c r="AZ480" s="202"/>
      <c r="BA480" s="202"/>
      <c r="BB480" s="202"/>
      <c r="BC480" s="202"/>
      <c r="BD480" s="202"/>
      <c r="BE480" s="202"/>
      <c r="BF480" s="202"/>
      <c r="BG480" s="202"/>
      <c r="BH480" s="202"/>
      <c r="BI480" s="202"/>
      <c r="BJ480" s="202"/>
      <c r="BK480" s="202"/>
      <c r="BL480" s="202"/>
      <c r="BM480" s="202"/>
      <c r="BN480" s="202"/>
      <c r="BO480" s="202"/>
      <c r="BP480" s="202"/>
      <c r="BQ480" s="202"/>
      <c r="BR480" s="202"/>
      <c r="BS480" s="202"/>
      <c r="BT480" s="202"/>
      <c r="BU480" s="202"/>
      <c r="BV480" s="202"/>
      <c r="BW480" s="202"/>
      <c r="BX480" s="202"/>
      <c r="BY480" s="202"/>
      <c r="BZ480" s="202"/>
      <c r="CA480" s="202"/>
      <c r="CB480" s="202"/>
      <c r="CC480" s="202"/>
      <c r="CD480" s="202"/>
      <c r="CE480" s="202"/>
      <c r="CF480" s="202"/>
      <c r="CG480" s="202"/>
      <c r="CH480" s="202"/>
      <c r="CI480" s="202"/>
      <c r="CJ480" s="202"/>
      <c r="CK480" s="202"/>
      <c r="CL480" s="202"/>
      <c r="CM480" s="202"/>
      <c r="CN480" s="202"/>
      <c r="CO480" s="202"/>
      <c r="CP480" s="202"/>
      <c r="CQ480" s="202"/>
      <c r="CR480" s="202"/>
      <c r="CS480" s="202"/>
      <c r="CT480" s="202"/>
      <c r="CU480" s="202"/>
      <c r="CV480" s="202"/>
      <c r="CW480" s="202"/>
      <c r="CX480" s="202"/>
      <c r="CY480" s="202"/>
      <c r="CZ480" s="202"/>
      <c r="DA480" s="202"/>
      <c r="DB480" s="202"/>
      <c r="DC480" s="202"/>
      <c r="DD480" s="202"/>
      <c r="DE480" s="202"/>
      <c r="DF480" s="202"/>
      <c r="DG480" s="202"/>
      <c r="DH480" s="202"/>
      <c r="DI480" s="202"/>
      <c r="DJ480" s="202"/>
      <c r="DK480" s="202"/>
      <c r="DL480" s="202"/>
      <c r="DM480" s="202"/>
      <c r="DN480" s="202"/>
      <c r="DO480" s="202"/>
      <c r="DP480" s="202"/>
      <c r="DQ480" s="202"/>
      <c r="DR480" s="202"/>
      <c r="DS480" s="202"/>
      <c r="DT480" s="202"/>
      <c r="DU480" s="202"/>
      <c r="DV480" s="202"/>
      <c r="DW480" s="202"/>
      <c r="DX480" s="202"/>
      <c r="DY480" s="202"/>
      <c r="DZ480" s="202"/>
      <c r="EA480" s="202"/>
      <c r="EB480" s="202"/>
      <c r="EC480" s="202"/>
      <c r="ED480" s="202"/>
      <c r="EE480" s="202"/>
      <c r="EF480" s="202"/>
      <c r="EG480" s="202"/>
      <c r="EH480" s="202"/>
      <c r="EI480" s="202"/>
      <c r="EJ480" s="202"/>
      <c r="EK480" s="202"/>
      <c r="EL480" s="202"/>
      <c r="EM480" s="202"/>
      <c r="EN480" s="202"/>
      <c r="EO480" s="202"/>
      <c r="EP480" s="202"/>
      <c r="EQ480" s="202"/>
      <c r="ER480" s="202"/>
    </row>
    <row r="481" spans="1:16" ht="11.25" hidden="1">
      <c r="A481" s="4" t="s">
        <v>20</v>
      </c>
      <c r="B481" s="26"/>
      <c r="C481" s="26"/>
      <c r="D481" s="19"/>
      <c r="E481" s="19"/>
      <c r="F481" s="87"/>
      <c r="G481" s="19"/>
      <c r="H481" s="19"/>
      <c r="I481" s="19"/>
      <c r="J481" s="19"/>
      <c r="K481" s="6"/>
      <c r="L481" s="19"/>
      <c r="M481" s="19"/>
      <c r="N481" s="19"/>
      <c r="O481" s="19"/>
      <c r="P481" s="19"/>
    </row>
    <row r="482" spans="1:16" ht="23.25" customHeight="1" hidden="1">
      <c r="A482" s="7" t="s">
        <v>141</v>
      </c>
      <c r="B482" s="5"/>
      <c r="C482" s="5"/>
      <c r="D482" s="6">
        <v>3544000</v>
      </c>
      <c r="E482" s="6">
        <v>1330000</v>
      </c>
      <c r="F482" s="87">
        <f>D482+E482</f>
        <v>4874000</v>
      </c>
      <c r="G482" s="6">
        <v>2995300</v>
      </c>
      <c r="H482" s="6"/>
      <c r="I482" s="6"/>
      <c r="J482" s="6">
        <f>G482</f>
        <v>2995300</v>
      </c>
      <c r="K482" s="6">
        <f>G482/D482*100</f>
        <v>84.51749435665914</v>
      </c>
      <c r="L482" s="6"/>
      <c r="M482" s="6"/>
      <c r="N482" s="6">
        <v>3248700</v>
      </c>
      <c r="O482" s="6"/>
      <c r="P482" s="6">
        <f>N482</f>
        <v>3248700</v>
      </c>
    </row>
    <row r="483" spans="1:16" ht="11.25" hidden="1">
      <c r="A483" s="4" t="s">
        <v>3</v>
      </c>
      <c r="B483" s="26"/>
      <c r="C483" s="26"/>
      <c r="D483" s="19"/>
      <c r="E483" s="19"/>
      <c r="F483" s="87"/>
      <c r="G483" s="19"/>
      <c r="H483" s="19"/>
      <c r="I483" s="19"/>
      <c r="J483" s="6"/>
      <c r="K483" s="6"/>
      <c r="L483" s="19"/>
      <c r="M483" s="19"/>
      <c r="N483" s="19"/>
      <c r="O483" s="19"/>
      <c r="P483" s="6"/>
    </row>
    <row r="484" spans="1:16" ht="22.5" hidden="1">
      <c r="A484" s="7" t="s">
        <v>140</v>
      </c>
      <c r="B484" s="5"/>
      <c r="C484" s="5"/>
      <c r="D484" s="80">
        <v>10</v>
      </c>
      <c r="E484" s="6">
        <v>2</v>
      </c>
      <c r="F484" s="87">
        <f>D484+E484</f>
        <v>12</v>
      </c>
      <c r="G484" s="6">
        <v>10</v>
      </c>
      <c r="H484" s="6"/>
      <c r="I484" s="6"/>
      <c r="J484" s="6">
        <f>G484</f>
        <v>10</v>
      </c>
      <c r="K484" s="6">
        <f>G484/D484*100</f>
        <v>100</v>
      </c>
      <c r="L484" s="6"/>
      <c r="M484" s="6"/>
      <c r="N484" s="6">
        <v>10</v>
      </c>
      <c r="O484" s="6"/>
      <c r="P484" s="6">
        <f>N484</f>
        <v>10</v>
      </c>
    </row>
    <row r="485" spans="1:16" ht="11.25" hidden="1">
      <c r="A485" s="4" t="s">
        <v>5</v>
      </c>
      <c r="B485" s="26"/>
      <c r="C485" s="26"/>
      <c r="D485" s="19"/>
      <c r="E485" s="19"/>
      <c r="F485" s="87"/>
      <c r="G485" s="19"/>
      <c r="H485" s="19"/>
      <c r="I485" s="19"/>
      <c r="J485" s="6"/>
      <c r="K485" s="6"/>
      <c r="L485" s="19"/>
      <c r="M485" s="19"/>
      <c r="N485" s="19"/>
      <c r="O485" s="19"/>
      <c r="P485" s="6"/>
    </row>
    <row r="486" spans="1:16" ht="22.5" hidden="1">
      <c r="A486" s="210" t="s">
        <v>142</v>
      </c>
      <c r="B486" s="211"/>
      <c r="C486" s="211"/>
      <c r="D486" s="14">
        <f>D482/D484</f>
        <v>354400</v>
      </c>
      <c r="E486" s="14">
        <f>E482/E484</f>
        <v>665000</v>
      </c>
      <c r="F486" s="212">
        <f>D486+E486</f>
        <v>1019400</v>
      </c>
      <c r="G486" s="14">
        <f>G482/G484</f>
        <v>299530</v>
      </c>
      <c r="H486" s="14"/>
      <c r="I486" s="14"/>
      <c r="J486" s="14">
        <f>G486</f>
        <v>299530</v>
      </c>
      <c r="K486" s="14">
        <f>G486/D486*100</f>
        <v>84.51749435665914</v>
      </c>
      <c r="L486" s="14"/>
      <c r="M486" s="14"/>
      <c r="N486" s="14">
        <f>N482/N484</f>
        <v>324870</v>
      </c>
      <c r="O486" s="14"/>
      <c r="P486" s="14">
        <f>N486</f>
        <v>324870</v>
      </c>
    </row>
    <row r="487" spans="1:148" s="214" customFormat="1" ht="40.5" customHeight="1" hidden="1">
      <c r="A487" s="200" t="s">
        <v>445</v>
      </c>
      <c r="B487" s="201"/>
      <c r="C487" s="201"/>
      <c r="D487" s="199">
        <f>D488+D495+D502+D509+D514+D521+D528+D535+D542+D549+D556+D563+D570+D577+D584+D591+D598+D605+D612</f>
        <v>7024084</v>
      </c>
      <c r="E487" s="199">
        <f aca="true" t="shared" si="30" ref="E487:P487">E488+E495+E502+E509+E514+E521+E528+E535+E542+E549+E556+E563+E570+E577+E584+E591+E598+E605+E612</f>
        <v>0</v>
      </c>
      <c r="F487" s="199">
        <f t="shared" si="30"/>
        <v>7024084</v>
      </c>
      <c r="G487" s="199">
        <f t="shared" si="30"/>
        <v>3133497</v>
      </c>
      <c r="H487" s="199">
        <f t="shared" si="30"/>
        <v>0</v>
      </c>
      <c r="I487" s="199">
        <f t="shared" si="30"/>
        <v>0</v>
      </c>
      <c r="J487" s="199">
        <f t="shared" si="30"/>
        <v>3133497</v>
      </c>
      <c r="K487" s="199">
        <f t="shared" si="30"/>
        <v>0</v>
      </c>
      <c r="L487" s="199">
        <f t="shared" si="30"/>
        <v>0</v>
      </c>
      <c r="M487" s="199">
        <f t="shared" si="30"/>
        <v>0</v>
      </c>
      <c r="N487" s="199">
        <f t="shared" si="30"/>
        <v>3131273</v>
      </c>
      <c r="O487" s="199">
        <f t="shared" si="30"/>
        <v>0</v>
      </c>
      <c r="P487" s="199">
        <f t="shared" si="30"/>
        <v>3131273</v>
      </c>
      <c r="Q487" s="199">
        <f>Q488+Q495+Q502+Q509+Q514+Q521+Q528+Q535+Q542+Q549+Q556+Q563+Q570+Q577+Q584+Q591+Q598+Q605</f>
        <v>0</v>
      </c>
      <c r="R487" s="213"/>
      <c r="S487" s="213"/>
      <c r="T487" s="213"/>
      <c r="U487" s="213"/>
      <c r="V487" s="213"/>
      <c r="W487" s="213"/>
      <c r="X487" s="213"/>
      <c r="Y487" s="213"/>
      <c r="Z487" s="213"/>
      <c r="AA487" s="213"/>
      <c r="AB487" s="213"/>
      <c r="AC487" s="213"/>
      <c r="AD487" s="213"/>
      <c r="AE487" s="213"/>
      <c r="AF487" s="213"/>
      <c r="AG487" s="213"/>
      <c r="AH487" s="213"/>
      <c r="AI487" s="213"/>
      <c r="AJ487" s="213"/>
      <c r="AK487" s="213"/>
      <c r="AL487" s="213"/>
      <c r="AM487" s="213"/>
      <c r="AN487" s="213"/>
      <c r="AO487" s="213"/>
      <c r="AP487" s="213"/>
      <c r="AQ487" s="213"/>
      <c r="AR487" s="213"/>
      <c r="AS487" s="213"/>
      <c r="AT487" s="213"/>
      <c r="AU487" s="213"/>
      <c r="AV487" s="213"/>
      <c r="AW487" s="213"/>
      <c r="AX487" s="213"/>
      <c r="AY487" s="213"/>
      <c r="AZ487" s="213"/>
      <c r="BA487" s="213"/>
      <c r="BB487" s="213"/>
      <c r="BC487" s="213"/>
      <c r="BD487" s="213"/>
      <c r="BE487" s="213"/>
      <c r="BF487" s="213"/>
      <c r="BG487" s="213"/>
      <c r="BH487" s="213"/>
      <c r="BI487" s="213"/>
      <c r="BJ487" s="213"/>
      <c r="BK487" s="213"/>
      <c r="BL487" s="213"/>
      <c r="BM487" s="213"/>
      <c r="BN487" s="213"/>
      <c r="BO487" s="213"/>
      <c r="BP487" s="213"/>
      <c r="BQ487" s="213"/>
      <c r="BR487" s="213"/>
      <c r="BS487" s="213"/>
      <c r="BT487" s="213"/>
      <c r="BU487" s="213"/>
      <c r="BV487" s="213"/>
      <c r="BW487" s="213"/>
      <c r="BX487" s="213"/>
      <c r="BY487" s="213"/>
      <c r="BZ487" s="213"/>
      <c r="CA487" s="213"/>
      <c r="CB487" s="213"/>
      <c r="CC487" s="213"/>
      <c r="CD487" s="213"/>
      <c r="CE487" s="213"/>
      <c r="CF487" s="213"/>
      <c r="CG487" s="213"/>
      <c r="CH487" s="213"/>
      <c r="CI487" s="213"/>
      <c r="CJ487" s="213"/>
      <c r="CK487" s="213"/>
      <c r="CL487" s="213"/>
      <c r="CM487" s="213"/>
      <c r="CN487" s="213"/>
      <c r="CO487" s="213"/>
      <c r="CP487" s="213"/>
      <c r="CQ487" s="213"/>
      <c r="CR487" s="213"/>
      <c r="CS487" s="213"/>
      <c r="CT487" s="213"/>
      <c r="CU487" s="213"/>
      <c r="CV487" s="213"/>
      <c r="CW487" s="213"/>
      <c r="CX487" s="213"/>
      <c r="CY487" s="213"/>
      <c r="CZ487" s="213"/>
      <c r="DA487" s="213"/>
      <c r="DB487" s="213"/>
      <c r="DC487" s="213"/>
      <c r="DD487" s="213"/>
      <c r="DE487" s="213"/>
      <c r="DF487" s="213"/>
      <c r="DG487" s="213"/>
      <c r="DH487" s="213"/>
      <c r="DI487" s="213"/>
      <c r="DJ487" s="213"/>
      <c r="DK487" s="213"/>
      <c r="DL487" s="213"/>
      <c r="DM487" s="213"/>
      <c r="DN487" s="213"/>
      <c r="DO487" s="213"/>
      <c r="DP487" s="213"/>
      <c r="DQ487" s="213"/>
      <c r="DR487" s="213"/>
      <c r="DS487" s="213"/>
      <c r="DT487" s="213"/>
      <c r="DU487" s="213"/>
      <c r="DV487" s="213"/>
      <c r="DW487" s="213"/>
      <c r="DX487" s="213"/>
      <c r="DY487" s="213"/>
      <c r="DZ487" s="213"/>
      <c r="EA487" s="213"/>
      <c r="EB487" s="213"/>
      <c r="EC487" s="213"/>
      <c r="ED487" s="213"/>
      <c r="EE487" s="213"/>
      <c r="EF487" s="213"/>
      <c r="EG487" s="213"/>
      <c r="EH487" s="213"/>
      <c r="EI487" s="213"/>
      <c r="EJ487" s="213"/>
      <c r="EK487" s="213"/>
      <c r="EL487" s="213"/>
      <c r="EM487" s="213"/>
      <c r="EN487" s="213"/>
      <c r="EO487" s="213"/>
      <c r="EP487" s="213"/>
      <c r="EQ487" s="213"/>
      <c r="ER487" s="213"/>
    </row>
    <row r="488" spans="1:148" s="28" customFormat="1" ht="39" customHeight="1" hidden="1">
      <c r="A488" s="23" t="s">
        <v>480</v>
      </c>
      <c r="B488" s="8"/>
      <c r="C488" s="8"/>
      <c r="D488" s="9">
        <f>D490</f>
        <v>338500</v>
      </c>
      <c r="E488" s="9"/>
      <c r="F488" s="9">
        <f>D488</f>
        <v>338500</v>
      </c>
      <c r="G488" s="9">
        <f>G490</f>
        <v>382200</v>
      </c>
      <c r="H488" s="9"/>
      <c r="I488" s="9"/>
      <c r="J488" s="9">
        <f>G488</f>
        <v>382200</v>
      </c>
      <c r="K488" s="9"/>
      <c r="L488" s="9"/>
      <c r="M488" s="9"/>
      <c r="N488" s="9">
        <f>N490</f>
        <v>427300</v>
      </c>
      <c r="O488" s="9"/>
      <c r="P488" s="9">
        <f>N488</f>
        <v>427300</v>
      </c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</row>
    <row r="489" spans="1:16" ht="11.25" hidden="1">
      <c r="A489" s="4" t="s">
        <v>2</v>
      </c>
      <c r="B489" s="10"/>
      <c r="C489" s="10"/>
      <c r="D489" s="30"/>
      <c r="E489" s="30"/>
      <c r="F489" s="30"/>
      <c r="G489" s="30"/>
      <c r="H489" s="30"/>
      <c r="I489" s="30"/>
      <c r="J489" s="30"/>
      <c r="K489" s="37"/>
      <c r="L489" s="37"/>
      <c r="M489" s="37"/>
      <c r="N489" s="30"/>
      <c r="O489" s="30"/>
      <c r="P489" s="30"/>
    </row>
    <row r="490" spans="1:16" ht="11.25" hidden="1">
      <c r="A490" s="7" t="s">
        <v>23</v>
      </c>
      <c r="B490" s="10"/>
      <c r="C490" s="10"/>
      <c r="D490" s="37">
        <v>338500</v>
      </c>
      <c r="E490" s="37"/>
      <c r="F490" s="37">
        <f>D490</f>
        <v>338500</v>
      </c>
      <c r="G490" s="30">
        <v>382200</v>
      </c>
      <c r="H490" s="30"/>
      <c r="I490" s="30"/>
      <c r="J490" s="30">
        <f>G490</f>
        <v>382200</v>
      </c>
      <c r="K490" s="37"/>
      <c r="L490" s="37"/>
      <c r="M490" s="37"/>
      <c r="N490" s="30">
        <v>427300</v>
      </c>
      <c r="O490" s="30"/>
      <c r="P490" s="30">
        <f>N490</f>
        <v>427300</v>
      </c>
    </row>
    <row r="491" spans="1:16" ht="11.25" hidden="1">
      <c r="A491" s="4" t="s">
        <v>3</v>
      </c>
      <c r="B491" s="10"/>
      <c r="C491" s="10"/>
      <c r="D491" s="37"/>
      <c r="E491" s="37"/>
      <c r="F491" s="37"/>
      <c r="G491" s="30"/>
      <c r="H491" s="30"/>
      <c r="I491" s="30"/>
      <c r="J491" s="30"/>
      <c r="K491" s="37"/>
      <c r="L491" s="37"/>
      <c r="M491" s="37"/>
      <c r="N491" s="30"/>
      <c r="O491" s="30"/>
      <c r="P491" s="30"/>
    </row>
    <row r="492" spans="1:16" ht="11.25" hidden="1">
      <c r="A492" s="7" t="s">
        <v>174</v>
      </c>
      <c r="B492" s="10"/>
      <c r="C492" s="10"/>
      <c r="D492" s="37">
        <v>500</v>
      </c>
      <c r="E492" s="37"/>
      <c r="F492" s="37">
        <f>D492</f>
        <v>500</v>
      </c>
      <c r="G492" s="38">
        <f>G490/G494</f>
        <v>529.1430153675758</v>
      </c>
      <c r="H492" s="30"/>
      <c r="I492" s="30"/>
      <c r="J492" s="38">
        <f>G492</f>
        <v>529.1430153675758</v>
      </c>
      <c r="K492" s="37"/>
      <c r="L492" s="37"/>
      <c r="M492" s="37"/>
      <c r="N492" s="38">
        <f>N490/N494</f>
        <v>558.1243469174503</v>
      </c>
      <c r="O492" s="38"/>
      <c r="P492" s="38">
        <f>N492</f>
        <v>558.1243469174503</v>
      </c>
    </row>
    <row r="493" spans="1:16" ht="11.25" hidden="1">
      <c r="A493" s="4" t="s">
        <v>5</v>
      </c>
      <c r="B493" s="10"/>
      <c r="C493" s="10"/>
      <c r="D493" s="37"/>
      <c r="E493" s="37"/>
      <c r="F493" s="37"/>
      <c r="G493" s="30"/>
      <c r="H493" s="30"/>
      <c r="I493" s="30"/>
      <c r="J493" s="30"/>
      <c r="K493" s="37"/>
      <c r="L493" s="37"/>
      <c r="M493" s="37"/>
      <c r="N493" s="30"/>
      <c r="O493" s="30"/>
      <c r="P493" s="30"/>
    </row>
    <row r="494" spans="1:16" ht="11.25" hidden="1">
      <c r="A494" s="7" t="s">
        <v>155</v>
      </c>
      <c r="B494" s="10"/>
      <c r="C494" s="10"/>
      <c r="D494" s="37">
        <f>D490/D492</f>
        <v>677</v>
      </c>
      <c r="E494" s="37"/>
      <c r="F494" s="37">
        <f>D494</f>
        <v>677</v>
      </c>
      <c r="G494" s="30">
        <v>722.3</v>
      </c>
      <c r="H494" s="30"/>
      <c r="I494" s="30"/>
      <c r="J494" s="30">
        <f>G494</f>
        <v>722.3</v>
      </c>
      <c r="K494" s="37"/>
      <c r="L494" s="37"/>
      <c r="M494" s="37"/>
      <c r="N494" s="30">
        <v>765.6</v>
      </c>
      <c r="O494" s="30"/>
      <c r="P494" s="30">
        <f>N494</f>
        <v>765.6</v>
      </c>
    </row>
    <row r="495" spans="1:148" s="34" customFormat="1" ht="33.75" hidden="1">
      <c r="A495" s="260" t="s">
        <v>481</v>
      </c>
      <c r="B495" s="11"/>
      <c r="C495" s="11"/>
      <c r="D495" s="9">
        <v>4000</v>
      </c>
      <c r="E495" s="9"/>
      <c r="F495" s="9">
        <f>D495</f>
        <v>4000</v>
      </c>
      <c r="G495" s="9">
        <v>4000</v>
      </c>
      <c r="H495" s="9"/>
      <c r="I495" s="9"/>
      <c r="J495" s="9">
        <f>G495</f>
        <v>4000</v>
      </c>
      <c r="K495" s="215"/>
      <c r="L495" s="215"/>
      <c r="M495" s="215"/>
      <c r="N495" s="9">
        <v>4000</v>
      </c>
      <c r="O495" s="9"/>
      <c r="P495" s="9">
        <f>N495</f>
        <v>4000</v>
      </c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  <c r="AC495" s="216"/>
      <c r="AD495" s="216"/>
      <c r="AE495" s="216"/>
      <c r="AF495" s="216"/>
      <c r="AG495" s="216"/>
      <c r="AH495" s="216"/>
      <c r="AI495" s="216"/>
      <c r="AJ495" s="216"/>
      <c r="AK495" s="216"/>
      <c r="AL495" s="216"/>
      <c r="AM495" s="216"/>
      <c r="AN495" s="216"/>
      <c r="AO495" s="216"/>
      <c r="AP495" s="216"/>
      <c r="AQ495" s="216"/>
      <c r="AR495" s="216"/>
      <c r="AS495" s="216"/>
      <c r="AT495" s="216"/>
      <c r="AU495" s="216"/>
      <c r="AV495" s="216"/>
      <c r="AW495" s="216"/>
      <c r="AX495" s="216"/>
      <c r="AY495" s="216"/>
      <c r="AZ495" s="216"/>
      <c r="BA495" s="216"/>
      <c r="BB495" s="216"/>
      <c r="BC495" s="216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  <c r="BZ495" s="216"/>
      <c r="CA495" s="216"/>
      <c r="CB495" s="216"/>
      <c r="CC495" s="216"/>
      <c r="CD495" s="216"/>
      <c r="CE495" s="216"/>
      <c r="CF495" s="216"/>
      <c r="CG495" s="216"/>
      <c r="CH495" s="216"/>
      <c r="CI495" s="216"/>
      <c r="CJ495" s="216"/>
      <c r="CK495" s="216"/>
      <c r="CL495" s="216"/>
      <c r="CM495" s="216"/>
      <c r="CN495" s="216"/>
      <c r="CO495" s="216"/>
      <c r="CP495" s="216"/>
      <c r="CQ495" s="216"/>
      <c r="CR495" s="216"/>
      <c r="CS495" s="216"/>
      <c r="CT495" s="216"/>
      <c r="CU495" s="216"/>
      <c r="CV495" s="216"/>
      <c r="CW495" s="216"/>
      <c r="CX495" s="216"/>
      <c r="CY495" s="216"/>
      <c r="CZ495" s="216"/>
      <c r="DA495" s="216"/>
      <c r="DB495" s="216"/>
      <c r="DC495" s="216"/>
      <c r="DD495" s="216"/>
      <c r="DE495" s="216"/>
      <c r="DF495" s="216"/>
      <c r="DG495" s="216"/>
      <c r="DH495" s="216"/>
      <c r="DI495" s="216"/>
      <c r="DJ495" s="216"/>
      <c r="DK495" s="216"/>
      <c r="DL495" s="216"/>
      <c r="DM495" s="216"/>
      <c r="DN495" s="216"/>
      <c r="DO495" s="216"/>
      <c r="DP495" s="216"/>
      <c r="DQ495" s="216"/>
      <c r="DR495" s="216"/>
      <c r="DS495" s="216"/>
      <c r="DT495" s="216"/>
      <c r="DU495" s="216"/>
      <c r="DV495" s="216"/>
      <c r="DW495" s="216"/>
      <c r="DX495" s="216"/>
      <c r="DY495" s="216"/>
      <c r="DZ495" s="216"/>
      <c r="EA495" s="216"/>
      <c r="EB495" s="216"/>
      <c r="EC495" s="216"/>
      <c r="ED495" s="216"/>
      <c r="EE495" s="216"/>
      <c r="EF495" s="216"/>
      <c r="EG495" s="216"/>
      <c r="EH495" s="216"/>
      <c r="EI495" s="216"/>
      <c r="EJ495" s="216"/>
      <c r="EK495" s="216"/>
      <c r="EL495" s="216"/>
      <c r="EM495" s="216"/>
      <c r="EN495" s="216"/>
      <c r="EO495" s="216"/>
      <c r="EP495" s="216"/>
      <c r="EQ495" s="216"/>
      <c r="ER495" s="216"/>
    </row>
    <row r="496" spans="1:148" s="175" customFormat="1" ht="11.25" hidden="1">
      <c r="A496" s="171" t="s">
        <v>2</v>
      </c>
      <c r="B496" s="172"/>
      <c r="C496" s="172"/>
      <c r="D496" s="88"/>
      <c r="E496" s="88"/>
      <c r="F496" s="88"/>
      <c r="G496" s="88"/>
      <c r="H496" s="88"/>
      <c r="I496" s="88"/>
      <c r="J496" s="88"/>
      <c r="K496" s="173"/>
      <c r="L496" s="173"/>
      <c r="M496" s="173"/>
      <c r="N496" s="88"/>
      <c r="O496" s="88"/>
      <c r="P496" s="88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4"/>
      <c r="AT496" s="174"/>
      <c r="AU496" s="174"/>
      <c r="AV496" s="17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BG496" s="174"/>
      <c r="BH496" s="174"/>
      <c r="BI496" s="174"/>
      <c r="BJ496" s="174"/>
      <c r="BK496" s="174"/>
      <c r="BL496" s="174"/>
      <c r="BM496" s="174"/>
      <c r="BN496" s="174"/>
      <c r="BO496" s="174"/>
      <c r="BP496" s="174"/>
      <c r="BQ496" s="174"/>
      <c r="BR496" s="174"/>
      <c r="BS496" s="174"/>
      <c r="BT496" s="174"/>
      <c r="BU496" s="174"/>
      <c r="BV496" s="174"/>
      <c r="BW496" s="174"/>
      <c r="BX496" s="174"/>
      <c r="BY496" s="174"/>
      <c r="BZ496" s="174"/>
      <c r="CA496" s="174"/>
      <c r="CB496" s="174"/>
      <c r="CC496" s="174"/>
      <c r="CD496" s="174"/>
      <c r="CE496" s="174"/>
      <c r="CF496" s="174"/>
      <c r="CG496" s="174"/>
      <c r="CH496" s="174"/>
      <c r="CI496" s="174"/>
      <c r="CJ496" s="174"/>
      <c r="CK496" s="174"/>
      <c r="CL496" s="174"/>
      <c r="CM496" s="174"/>
      <c r="CN496" s="174"/>
      <c r="CO496" s="174"/>
      <c r="CP496" s="174"/>
      <c r="CQ496" s="174"/>
      <c r="CR496" s="174"/>
      <c r="CS496" s="174"/>
      <c r="CT496" s="174"/>
      <c r="CU496" s="174"/>
      <c r="CV496" s="174"/>
      <c r="CW496" s="174"/>
      <c r="CX496" s="174"/>
      <c r="CY496" s="174"/>
      <c r="CZ496" s="174"/>
      <c r="DA496" s="174"/>
      <c r="DB496" s="174"/>
      <c r="DC496" s="174"/>
      <c r="DD496" s="174"/>
      <c r="DE496" s="174"/>
      <c r="DF496" s="174"/>
      <c r="DG496" s="174"/>
      <c r="DH496" s="174"/>
      <c r="DI496" s="174"/>
      <c r="DJ496" s="174"/>
      <c r="DK496" s="174"/>
      <c r="DL496" s="174"/>
      <c r="DM496" s="174"/>
      <c r="DN496" s="174"/>
      <c r="DO496" s="174"/>
      <c r="DP496" s="174"/>
      <c r="DQ496" s="174"/>
      <c r="DR496" s="174"/>
      <c r="DS496" s="174"/>
      <c r="DT496" s="174"/>
      <c r="DU496" s="174"/>
      <c r="DV496" s="174"/>
      <c r="DW496" s="174"/>
      <c r="DX496" s="174"/>
      <c r="DY496" s="174"/>
      <c r="DZ496" s="174"/>
      <c r="EA496" s="174"/>
      <c r="EB496" s="174"/>
      <c r="EC496" s="174"/>
      <c r="ED496" s="174"/>
      <c r="EE496" s="174"/>
      <c r="EF496" s="174"/>
      <c r="EG496" s="174"/>
      <c r="EH496" s="174"/>
      <c r="EI496" s="174"/>
      <c r="EJ496" s="174"/>
      <c r="EK496" s="174"/>
      <c r="EL496" s="174"/>
      <c r="EM496" s="174"/>
      <c r="EN496" s="174"/>
      <c r="EO496" s="174"/>
      <c r="EP496" s="174"/>
      <c r="EQ496" s="174"/>
      <c r="ER496" s="174"/>
    </row>
    <row r="497" spans="1:148" s="175" customFormat="1" ht="11.25" hidden="1">
      <c r="A497" s="78" t="s">
        <v>23</v>
      </c>
      <c r="B497" s="172"/>
      <c r="C497" s="172"/>
      <c r="D497" s="169">
        <f>D495</f>
        <v>4000</v>
      </c>
      <c r="E497" s="169"/>
      <c r="F497" s="169">
        <f>D497</f>
        <v>4000</v>
      </c>
      <c r="G497" s="169">
        <f>G495</f>
        <v>4000</v>
      </c>
      <c r="H497" s="169"/>
      <c r="I497" s="169"/>
      <c r="J497" s="169">
        <f>G497</f>
        <v>4000</v>
      </c>
      <c r="K497" s="169"/>
      <c r="L497" s="169"/>
      <c r="M497" s="169"/>
      <c r="N497" s="169">
        <f>N495</f>
        <v>4000</v>
      </c>
      <c r="O497" s="169"/>
      <c r="P497" s="169">
        <f>P495</f>
        <v>4000</v>
      </c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  <c r="AA497" s="174"/>
      <c r="AB497" s="174"/>
      <c r="AC497" s="174"/>
      <c r="AD497" s="174"/>
      <c r="AE497" s="174"/>
      <c r="AF497" s="174"/>
      <c r="AG497" s="174"/>
      <c r="AH497" s="174"/>
      <c r="AI497" s="174"/>
      <c r="AJ497" s="174"/>
      <c r="AK497" s="174"/>
      <c r="AL497" s="174"/>
      <c r="AM497" s="174"/>
      <c r="AN497" s="174"/>
      <c r="AO497" s="174"/>
      <c r="AP497" s="174"/>
      <c r="AQ497" s="174"/>
      <c r="AR497" s="174"/>
      <c r="AS497" s="174"/>
      <c r="AT497" s="174"/>
      <c r="AU497" s="174"/>
      <c r="AV497" s="174"/>
      <c r="AW497" s="174"/>
      <c r="AX497" s="174"/>
      <c r="AY497" s="174"/>
      <c r="AZ497" s="174"/>
      <c r="BA497" s="174"/>
      <c r="BB497" s="174"/>
      <c r="BC497" s="174"/>
      <c r="BD497" s="174"/>
      <c r="BE497" s="174"/>
      <c r="BF497" s="174"/>
      <c r="BG497" s="174"/>
      <c r="BH497" s="174"/>
      <c r="BI497" s="174"/>
      <c r="BJ497" s="174"/>
      <c r="BK497" s="174"/>
      <c r="BL497" s="174"/>
      <c r="BM497" s="174"/>
      <c r="BN497" s="174"/>
      <c r="BO497" s="174"/>
      <c r="BP497" s="174"/>
      <c r="BQ497" s="174"/>
      <c r="BR497" s="174"/>
      <c r="BS497" s="174"/>
      <c r="BT497" s="174"/>
      <c r="BU497" s="174"/>
      <c r="BV497" s="174"/>
      <c r="BW497" s="174"/>
      <c r="BX497" s="174"/>
      <c r="BY497" s="174"/>
      <c r="BZ497" s="174"/>
      <c r="CA497" s="174"/>
      <c r="CB497" s="174"/>
      <c r="CC497" s="174"/>
      <c r="CD497" s="174"/>
      <c r="CE497" s="174"/>
      <c r="CF497" s="174"/>
      <c r="CG497" s="174"/>
      <c r="CH497" s="174"/>
      <c r="CI497" s="174"/>
      <c r="CJ497" s="174"/>
      <c r="CK497" s="174"/>
      <c r="CL497" s="174"/>
      <c r="CM497" s="174"/>
      <c r="CN497" s="174"/>
      <c r="CO497" s="174"/>
      <c r="CP497" s="174"/>
      <c r="CQ497" s="174"/>
      <c r="CR497" s="174"/>
      <c r="CS497" s="174"/>
      <c r="CT497" s="174"/>
      <c r="CU497" s="174"/>
      <c r="CV497" s="174"/>
      <c r="CW497" s="174"/>
      <c r="CX497" s="174"/>
      <c r="CY497" s="174"/>
      <c r="CZ497" s="174"/>
      <c r="DA497" s="174"/>
      <c r="DB497" s="174"/>
      <c r="DC497" s="174"/>
      <c r="DD497" s="174"/>
      <c r="DE497" s="174"/>
      <c r="DF497" s="174"/>
      <c r="DG497" s="174"/>
      <c r="DH497" s="174"/>
      <c r="DI497" s="174"/>
      <c r="DJ497" s="174"/>
      <c r="DK497" s="174"/>
      <c r="DL497" s="174"/>
      <c r="DM497" s="174"/>
      <c r="DN497" s="174"/>
      <c r="DO497" s="174"/>
      <c r="DP497" s="174"/>
      <c r="DQ497" s="174"/>
      <c r="DR497" s="174"/>
      <c r="DS497" s="174"/>
      <c r="DT497" s="174"/>
      <c r="DU497" s="174"/>
      <c r="DV497" s="174"/>
      <c r="DW497" s="174"/>
      <c r="DX497" s="174"/>
      <c r="DY497" s="174"/>
      <c r="DZ497" s="174"/>
      <c r="EA497" s="174"/>
      <c r="EB497" s="174"/>
      <c r="EC497" s="174"/>
      <c r="ED497" s="174"/>
      <c r="EE497" s="174"/>
      <c r="EF497" s="174"/>
      <c r="EG497" s="174"/>
      <c r="EH497" s="174"/>
      <c r="EI497" s="174"/>
      <c r="EJ497" s="174"/>
      <c r="EK497" s="174"/>
      <c r="EL497" s="174"/>
      <c r="EM497" s="174"/>
      <c r="EN497" s="174"/>
      <c r="EO497" s="174"/>
      <c r="EP497" s="174"/>
      <c r="EQ497" s="174"/>
      <c r="ER497" s="174"/>
    </row>
    <row r="498" spans="1:16" ht="11.25" hidden="1">
      <c r="A498" s="4" t="s">
        <v>3</v>
      </c>
      <c r="B498" s="10"/>
      <c r="C498" s="10"/>
      <c r="D498" s="30"/>
      <c r="E498" s="30"/>
      <c r="F498" s="30"/>
      <c r="G498" s="30"/>
      <c r="H498" s="30"/>
      <c r="I498" s="30"/>
      <c r="J498" s="30"/>
      <c r="K498" s="37"/>
      <c r="L498" s="37"/>
      <c r="M498" s="37"/>
      <c r="N498" s="30"/>
      <c r="O498" s="30"/>
      <c r="P498" s="30"/>
    </row>
    <row r="499" spans="1:16" ht="33.75" hidden="1">
      <c r="A499" s="261" t="s">
        <v>121</v>
      </c>
      <c r="B499" s="10"/>
      <c r="C499" s="10"/>
      <c r="D499" s="30">
        <v>12</v>
      </c>
      <c r="E499" s="30"/>
      <c r="F499" s="30">
        <f>D499</f>
        <v>12</v>
      </c>
      <c r="G499" s="30">
        <v>12</v>
      </c>
      <c r="H499" s="30"/>
      <c r="I499" s="30"/>
      <c r="J499" s="30">
        <f>G499</f>
        <v>12</v>
      </c>
      <c r="K499" s="37"/>
      <c r="L499" s="37"/>
      <c r="M499" s="37"/>
      <c r="N499" s="30">
        <v>12</v>
      </c>
      <c r="O499" s="30"/>
      <c r="P499" s="30">
        <f>N499</f>
        <v>12</v>
      </c>
    </row>
    <row r="500" spans="1:16" ht="11.25" hidden="1">
      <c r="A500" s="11" t="s">
        <v>231</v>
      </c>
      <c r="B500" s="10"/>
      <c r="C500" s="10"/>
      <c r="D500" s="30"/>
      <c r="E500" s="30"/>
      <c r="F500" s="30"/>
      <c r="G500" s="30"/>
      <c r="H500" s="30"/>
      <c r="I500" s="30"/>
      <c r="J500" s="30"/>
      <c r="K500" s="37"/>
      <c r="L500" s="37"/>
      <c r="M500" s="37"/>
      <c r="N500" s="30"/>
      <c r="O500" s="30"/>
      <c r="P500" s="30"/>
    </row>
    <row r="501" spans="1:16" ht="22.5" hidden="1">
      <c r="A501" s="262" t="s">
        <v>232</v>
      </c>
      <c r="B501" s="10"/>
      <c r="C501" s="10"/>
      <c r="D501" s="30">
        <f>D495/D499</f>
        <v>333.3333333333333</v>
      </c>
      <c r="E501" s="30"/>
      <c r="F501" s="30">
        <f>D501</f>
        <v>333.3333333333333</v>
      </c>
      <c r="G501" s="30">
        <f>G495/G499</f>
        <v>333.3333333333333</v>
      </c>
      <c r="H501" s="30"/>
      <c r="I501" s="30"/>
      <c r="J501" s="30">
        <f>G501</f>
        <v>333.3333333333333</v>
      </c>
      <c r="K501" s="37"/>
      <c r="L501" s="37"/>
      <c r="M501" s="37"/>
      <c r="N501" s="30">
        <f>N495/N499</f>
        <v>333.3333333333333</v>
      </c>
      <c r="O501" s="30"/>
      <c r="P501" s="30">
        <f>N501</f>
        <v>333.3333333333333</v>
      </c>
    </row>
    <row r="502" spans="1:16" ht="34.5" customHeight="1" hidden="1">
      <c r="A502" s="8" t="s">
        <v>482</v>
      </c>
      <c r="B502" s="10"/>
      <c r="C502" s="10"/>
      <c r="D502" s="9">
        <v>96000</v>
      </c>
      <c r="E502" s="9"/>
      <c r="F502" s="9">
        <f>D502</f>
        <v>96000</v>
      </c>
      <c r="G502" s="9">
        <v>101728</v>
      </c>
      <c r="H502" s="9"/>
      <c r="I502" s="9"/>
      <c r="J502" s="9">
        <f>G502</f>
        <v>101728</v>
      </c>
      <c r="K502" s="37"/>
      <c r="L502" s="37"/>
      <c r="M502" s="37"/>
      <c r="N502" s="30"/>
      <c r="O502" s="30"/>
      <c r="P502" s="30"/>
    </row>
    <row r="503" spans="1:148" s="82" customFormat="1" ht="11.25" hidden="1">
      <c r="A503" s="4" t="s">
        <v>2</v>
      </c>
      <c r="B503" s="168"/>
      <c r="C503" s="168"/>
      <c r="D503" s="88"/>
      <c r="E503" s="88"/>
      <c r="F503" s="88"/>
      <c r="G503" s="88"/>
      <c r="H503" s="88"/>
      <c r="I503" s="88"/>
      <c r="J503" s="88"/>
      <c r="K503" s="169"/>
      <c r="L503" s="169"/>
      <c r="M503" s="169"/>
      <c r="N503" s="170"/>
      <c r="O503" s="170"/>
      <c r="P503" s="170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  <c r="DK503" s="81"/>
      <c r="DL503" s="81"/>
      <c r="DM503" s="81"/>
      <c r="DN503" s="81"/>
      <c r="DO503" s="81"/>
      <c r="DP503" s="81"/>
      <c r="DQ503" s="81"/>
      <c r="DR503" s="81"/>
      <c r="DS503" s="81"/>
      <c r="DT503" s="81"/>
      <c r="DU503" s="81"/>
      <c r="DV503" s="81"/>
      <c r="DW503" s="81"/>
      <c r="DX503" s="81"/>
      <c r="DY503" s="81"/>
      <c r="DZ503" s="81"/>
      <c r="EA503" s="81"/>
      <c r="EB503" s="81"/>
      <c r="EC503" s="81"/>
      <c r="ED503" s="81"/>
      <c r="EE503" s="81"/>
      <c r="EF503" s="81"/>
      <c r="EG503" s="81"/>
      <c r="EH503" s="81"/>
      <c r="EI503" s="81"/>
      <c r="EJ503" s="81"/>
      <c r="EK503" s="81"/>
      <c r="EL503" s="81"/>
      <c r="EM503" s="81"/>
      <c r="EN503" s="81"/>
      <c r="EO503" s="81"/>
      <c r="EP503" s="81"/>
      <c r="EQ503" s="81"/>
      <c r="ER503" s="81"/>
    </row>
    <row r="504" spans="1:148" s="82" customFormat="1" ht="11.25" hidden="1">
      <c r="A504" s="7" t="s">
        <v>23</v>
      </c>
      <c r="B504" s="168"/>
      <c r="C504" s="168"/>
      <c r="D504" s="169">
        <f>D502</f>
        <v>96000</v>
      </c>
      <c r="E504" s="169"/>
      <c r="F504" s="169">
        <f>D504</f>
        <v>96000</v>
      </c>
      <c r="G504" s="169">
        <f>G502</f>
        <v>101728</v>
      </c>
      <c r="H504" s="169"/>
      <c r="I504" s="169"/>
      <c r="J504" s="169">
        <f>G504</f>
        <v>101728</v>
      </c>
      <c r="K504" s="169"/>
      <c r="L504" s="169"/>
      <c r="M504" s="169"/>
      <c r="N504" s="170"/>
      <c r="O504" s="170"/>
      <c r="P504" s="170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  <c r="CC504" s="81"/>
      <c r="CD504" s="81"/>
      <c r="CE504" s="81"/>
      <c r="CF504" s="81"/>
      <c r="CG504" s="81"/>
      <c r="CH504" s="81"/>
      <c r="CI504" s="81"/>
      <c r="CJ504" s="81"/>
      <c r="CK504" s="81"/>
      <c r="CL504" s="81"/>
      <c r="CM504" s="81"/>
      <c r="CN504" s="81"/>
      <c r="CO504" s="81"/>
      <c r="CP504" s="81"/>
      <c r="CQ504" s="81"/>
      <c r="CR504" s="81"/>
      <c r="CS504" s="81"/>
      <c r="CT504" s="81"/>
      <c r="CU504" s="81"/>
      <c r="CV504" s="81"/>
      <c r="CW504" s="81"/>
      <c r="CX504" s="81"/>
      <c r="CY504" s="81"/>
      <c r="CZ504" s="81"/>
      <c r="DA504" s="81"/>
      <c r="DB504" s="81"/>
      <c r="DC504" s="81"/>
      <c r="DD504" s="81"/>
      <c r="DE504" s="81"/>
      <c r="DF504" s="81"/>
      <c r="DG504" s="81"/>
      <c r="DH504" s="81"/>
      <c r="DI504" s="81"/>
      <c r="DJ504" s="81"/>
      <c r="DK504" s="81"/>
      <c r="DL504" s="81"/>
      <c r="DM504" s="81"/>
      <c r="DN504" s="81"/>
      <c r="DO504" s="81"/>
      <c r="DP504" s="81"/>
      <c r="DQ504" s="81"/>
      <c r="DR504" s="81"/>
      <c r="DS504" s="81"/>
      <c r="DT504" s="81"/>
      <c r="DU504" s="81"/>
      <c r="DV504" s="81"/>
      <c r="DW504" s="81"/>
      <c r="DX504" s="81"/>
      <c r="DY504" s="81"/>
      <c r="DZ504" s="81"/>
      <c r="EA504" s="81"/>
      <c r="EB504" s="81"/>
      <c r="EC504" s="81"/>
      <c r="ED504" s="81"/>
      <c r="EE504" s="81"/>
      <c r="EF504" s="81"/>
      <c r="EG504" s="81"/>
      <c r="EH504" s="81"/>
      <c r="EI504" s="81"/>
      <c r="EJ504" s="81"/>
      <c r="EK504" s="81"/>
      <c r="EL504" s="81"/>
      <c r="EM504" s="81"/>
      <c r="EN504" s="81"/>
      <c r="EO504" s="81"/>
      <c r="EP504" s="81"/>
      <c r="EQ504" s="81"/>
      <c r="ER504" s="81"/>
    </row>
    <row r="505" spans="1:16" ht="11.25" hidden="1">
      <c r="A505" s="4" t="s">
        <v>3</v>
      </c>
      <c r="B505" s="10"/>
      <c r="C505" s="10"/>
      <c r="D505" s="30"/>
      <c r="E505" s="30"/>
      <c r="F505" s="30"/>
      <c r="G505" s="30"/>
      <c r="H505" s="30"/>
      <c r="I505" s="30"/>
      <c r="J505" s="30"/>
      <c r="K505" s="37"/>
      <c r="L505" s="37"/>
      <c r="M505" s="37"/>
      <c r="N505" s="30"/>
      <c r="O505" s="30"/>
      <c r="P505" s="30"/>
    </row>
    <row r="506" spans="1:16" ht="22.5" hidden="1">
      <c r="A506" s="7" t="s">
        <v>171</v>
      </c>
      <c r="B506" s="10"/>
      <c r="C506" s="10"/>
      <c r="D506" s="30">
        <v>9</v>
      </c>
      <c r="E506" s="30"/>
      <c r="F506" s="30">
        <f>D506</f>
        <v>9</v>
      </c>
      <c r="G506" s="30">
        <v>9</v>
      </c>
      <c r="H506" s="30"/>
      <c r="I506" s="30"/>
      <c r="J506" s="30">
        <f>G506</f>
        <v>9</v>
      </c>
      <c r="K506" s="37"/>
      <c r="L506" s="37"/>
      <c r="M506" s="37"/>
      <c r="N506" s="30"/>
      <c r="O506" s="30"/>
      <c r="P506" s="30"/>
    </row>
    <row r="507" spans="1:16" ht="11.25" hidden="1">
      <c r="A507" s="11" t="s">
        <v>5</v>
      </c>
      <c r="B507" s="10"/>
      <c r="C507" s="10"/>
      <c r="D507" s="30"/>
      <c r="E507" s="30"/>
      <c r="F507" s="30"/>
      <c r="G507" s="30"/>
      <c r="H507" s="30"/>
      <c r="I507" s="30"/>
      <c r="J507" s="30"/>
      <c r="K507" s="37"/>
      <c r="L507" s="37"/>
      <c r="M507" s="37"/>
      <c r="N507" s="30"/>
      <c r="O507" s="30"/>
      <c r="P507" s="30"/>
    </row>
    <row r="508" spans="1:16" ht="15.75" customHeight="1" hidden="1">
      <c r="A508" s="10" t="s">
        <v>172</v>
      </c>
      <c r="B508" s="10"/>
      <c r="C508" s="10"/>
      <c r="D508" s="30">
        <f>D502/D506</f>
        <v>10666.666666666666</v>
      </c>
      <c r="E508" s="30"/>
      <c r="F508" s="30">
        <f>D508</f>
        <v>10666.666666666666</v>
      </c>
      <c r="G508" s="30">
        <f>G502/G506</f>
        <v>11303.111111111111</v>
      </c>
      <c r="H508" s="30"/>
      <c r="I508" s="30"/>
      <c r="J508" s="30">
        <f>G508</f>
        <v>11303.111111111111</v>
      </c>
      <c r="K508" s="37"/>
      <c r="L508" s="37"/>
      <c r="M508" s="37"/>
      <c r="N508" s="30"/>
      <c r="O508" s="30"/>
      <c r="P508" s="30"/>
    </row>
    <row r="509" spans="1:148" s="28" customFormat="1" ht="24.75" customHeight="1" hidden="1">
      <c r="A509" s="8" t="s">
        <v>483</v>
      </c>
      <c r="B509" s="8"/>
      <c r="C509" s="8"/>
      <c r="D509" s="9">
        <v>24500</v>
      </c>
      <c r="E509" s="9"/>
      <c r="F509" s="9">
        <f>D509</f>
        <v>24500</v>
      </c>
      <c r="G509" s="9">
        <v>26144</v>
      </c>
      <c r="H509" s="9"/>
      <c r="I509" s="9"/>
      <c r="J509" s="9">
        <f>G509</f>
        <v>26144</v>
      </c>
      <c r="K509" s="9"/>
      <c r="L509" s="9"/>
      <c r="M509" s="9"/>
      <c r="N509" s="9">
        <v>27700</v>
      </c>
      <c r="O509" s="9"/>
      <c r="P509" s="9">
        <f>N509</f>
        <v>27700</v>
      </c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</row>
    <row r="510" spans="1:16" ht="12.75" customHeight="1" hidden="1">
      <c r="A510" s="11" t="s">
        <v>77</v>
      </c>
      <c r="B510" s="8"/>
      <c r="C510" s="8"/>
      <c r="D510" s="9"/>
      <c r="E510" s="9"/>
      <c r="F510" s="9"/>
      <c r="G510" s="9"/>
      <c r="H510" s="9"/>
      <c r="I510" s="9"/>
      <c r="J510" s="9"/>
      <c r="K510" s="37"/>
      <c r="L510" s="9"/>
      <c r="M510" s="9"/>
      <c r="N510" s="9"/>
      <c r="O510" s="9"/>
      <c r="P510" s="9"/>
    </row>
    <row r="511" spans="1:16" ht="24" customHeight="1" hidden="1">
      <c r="A511" s="7" t="s">
        <v>76</v>
      </c>
      <c r="B511" s="10"/>
      <c r="C511" s="10"/>
      <c r="D511" s="30">
        <v>3350</v>
      </c>
      <c r="E511" s="30"/>
      <c r="F511" s="30">
        <f>D511</f>
        <v>3350</v>
      </c>
      <c r="G511" s="30">
        <v>3350</v>
      </c>
      <c r="H511" s="30"/>
      <c r="I511" s="30"/>
      <c r="J511" s="30">
        <f>G511</f>
        <v>3350</v>
      </c>
      <c r="K511" s="37"/>
      <c r="L511" s="37"/>
      <c r="M511" s="37"/>
      <c r="N511" s="30">
        <v>3350</v>
      </c>
      <c r="O511" s="30"/>
      <c r="P511" s="30">
        <f>N511</f>
        <v>3350</v>
      </c>
    </row>
    <row r="512" spans="1:16" ht="11.25" hidden="1">
      <c r="A512" s="11" t="s">
        <v>290</v>
      </c>
      <c r="B512" s="10"/>
      <c r="C512" s="10"/>
      <c r="D512" s="30"/>
      <c r="E512" s="30"/>
      <c r="F512" s="30"/>
      <c r="G512" s="30"/>
      <c r="H512" s="30"/>
      <c r="I512" s="30"/>
      <c r="J512" s="30"/>
      <c r="K512" s="37"/>
      <c r="L512" s="37"/>
      <c r="M512" s="37"/>
      <c r="N512" s="30"/>
      <c r="O512" s="30"/>
      <c r="P512" s="30"/>
    </row>
    <row r="513" spans="1:148" s="82" customFormat="1" ht="26.25" customHeight="1" hidden="1">
      <c r="A513" s="183" t="s">
        <v>289</v>
      </c>
      <c r="B513" s="183"/>
      <c r="C513" s="183"/>
      <c r="D513" s="184">
        <f>D509/D511</f>
        <v>7.313432835820896</v>
      </c>
      <c r="E513" s="184"/>
      <c r="F513" s="184">
        <f>D513</f>
        <v>7.313432835820896</v>
      </c>
      <c r="G513" s="184">
        <f>G509/G511</f>
        <v>7.804179104477612</v>
      </c>
      <c r="H513" s="184"/>
      <c r="I513" s="184"/>
      <c r="J513" s="184">
        <f>G513</f>
        <v>7.804179104477612</v>
      </c>
      <c r="K513" s="185"/>
      <c r="L513" s="185"/>
      <c r="M513" s="185"/>
      <c r="N513" s="184">
        <f>N509/N511</f>
        <v>8.26865671641791</v>
      </c>
      <c r="O513" s="184"/>
      <c r="P513" s="184">
        <f>N513</f>
        <v>8.26865671641791</v>
      </c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  <c r="CE513" s="81"/>
      <c r="CF513" s="81"/>
      <c r="CG513" s="81"/>
      <c r="CH513" s="81"/>
      <c r="CI513" s="81"/>
      <c r="CJ513" s="81"/>
      <c r="CK513" s="81"/>
      <c r="CL513" s="81"/>
      <c r="CM513" s="81"/>
      <c r="CN513" s="81"/>
      <c r="CO513" s="81"/>
      <c r="CP513" s="81"/>
      <c r="CQ513" s="81"/>
      <c r="CR513" s="81"/>
      <c r="CS513" s="81"/>
      <c r="CT513" s="81"/>
      <c r="CU513" s="81"/>
      <c r="CV513" s="81"/>
      <c r="CW513" s="81"/>
      <c r="CX513" s="81"/>
      <c r="CY513" s="81"/>
      <c r="CZ513" s="81"/>
      <c r="DA513" s="81"/>
      <c r="DB513" s="81"/>
      <c r="DC513" s="81"/>
      <c r="DD513" s="81"/>
      <c r="DE513" s="81"/>
      <c r="DF513" s="81"/>
      <c r="DG513" s="81"/>
      <c r="DH513" s="81"/>
      <c r="DI513" s="81"/>
      <c r="DJ513" s="81"/>
      <c r="DK513" s="81"/>
      <c r="DL513" s="81"/>
      <c r="DM513" s="81"/>
      <c r="DN513" s="81"/>
      <c r="DO513" s="81"/>
      <c r="DP513" s="81"/>
      <c r="DQ513" s="81"/>
      <c r="DR513" s="81"/>
      <c r="DS513" s="81"/>
      <c r="DT513" s="81"/>
      <c r="DU513" s="81"/>
      <c r="DV513" s="81"/>
      <c r="DW513" s="81"/>
      <c r="DX513" s="81"/>
      <c r="DY513" s="81"/>
      <c r="DZ513" s="81"/>
      <c r="EA513" s="81"/>
      <c r="EB513" s="81"/>
      <c r="EC513" s="81"/>
      <c r="ED513" s="81"/>
      <c r="EE513" s="81"/>
      <c r="EF513" s="81"/>
      <c r="EG513" s="81"/>
      <c r="EH513" s="81"/>
      <c r="EI513" s="81"/>
      <c r="EJ513" s="81"/>
      <c r="EK513" s="81"/>
      <c r="EL513" s="81"/>
      <c r="EM513" s="81"/>
      <c r="EN513" s="81"/>
      <c r="EO513" s="81"/>
      <c r="EP513" s="81"/>
      <c r="EQ513" s="81"/>
      <c r="ER513" s="81"/>
    </row>
    <row r="514" spans="1:16" ht="18.75" customHeight="1" hidden="1">
      <c r="A514" s="23" t="s">
        <v>484</v>
      </c>
      <c r="B514" s="10"/>
      <c r="C514" s="10"/>
      <c r="D514" s="9">
        <f>D516</f>
        <v>250000</v>
      </c>
      <c r="E514" s="9"/>
      <c r="F514" s="9">
        <f>D514</f>
        <v>250000</v>
      </c>
      <c r="G514" s="9">
        <f>G516</f>
        <v>96000</v>
      </c>
      <c r="H514" s="9"/>
      <c r="I514" s="9"/>
      <c r="J514" s="9">
        <f>J516</f>
        <v>96000</v>
      </c>
      <c r="K514" s="215"/>
      <c r="L514" s="215"/>
      <c r="M514" s="215"/>
      <c r="N514" s="9">
        <f>N516</f>
        <v>101800</v>
      </c>
      <c r="O514" s="9"/>
      <c r="P514" s="9">
        <f>N514</f>
        <v>101800</v>
      </c>
    </row>
    <row r="515" spans="1:16" ht="11.25" hidden="1">
      <c r="A515" s="4" t="s">
        <v>2</v>
      </c>
      <c r="B515" s="10"/>
      <c r="C515" s="10"/>
      <c r="D515" s="30"/>
      <c r="E515" s="30"/>
      <c r="F515" s="30"/>
      <c r="G515" s="30"/>
      <c r="H515" s="30"/>
      <c r="I515" s="30"/>
      <c r="J515" s="30"/>
      <c r="K515" s="37"/>
      <c r="L515" s="37"/>
      <c r="M515" s="37"/>
      <c r="N515" s="30"/>
      <c r="O515" s="30"/>
      <c r="P515" s="30"/>
    </row>
    <row r="516" spans="1:16" ht="11.25" hidden="1">
      <c r="A516" s="7" t="s">
        <v>23</v>
      </c>
      <c r="B516" s="10"/>
      <c r="C516" s="10"/>
      <c r="D516" s="30">
        <v>250000</v>
      </c>
      <c r="E516" s="30"/>
      <c r="F516" s="30">
        <f>D516</f>
        <v>250000</v>
      </c>
      <c r="G516" s="30">
        <v>96000</v>
      </c>
      <c r="H516" s="30"/>
      <c r="I516" s="30"/>
      <c r="J516" s="30">
        <f>G516</f>
        <v>96000</v>
      </c>
      <c r="K516" s="37"/>
      <c r="L516" s="37"/>
      <c r="M516" s="37"/>
      <c r="N516" s="30">
        <v>101800</v>
      </c>
      <c r="O516" s="30"/>
      <c r="P516" s="30">
        <f>N516</f>
        <v>101800</v>
      </c>
    </row>
    <row r="517" spans="1:16" ht="11.25" hidden="1">
      <c r="A517" s="4" t="s">
        <v>3</v>
      </c>
      <c r="B517" s="10"/>
      <c r="C517" s="10"/>
      <c r="D517" s="30"/>
      <c r="E517" s="30"/>
      <c r="F517" s="30"/>
      <c r="G517" s="30"/>
      <c r="H517" s="30"/>
      <c r="I517" s="30"/>
      <c r="J517" s="30"/>
      <c r="K517" s="37"/>
      <c r="L517" s="37"/>
      <c r="M517" s="37"/>
      <c r="N517" s="30"/>
      <c r="O517" s="30"/>
      <c r="P517" s="30"/>
    </row>
    <row r="518" spans="1:16" ht="22.5" hidden="1">
      <c r="A518" s="7" t="s">
        <v>288</v>
      </c>
      <c r="B518" s="10"/>
      <c r="C518" s="10"/>
      <c r="D518" s="38">
        <f>D516/D520</f>
        <v>71.42857142857143</v>
      </c>
      <c r="E518" s="30"/>
      <c r="F518" s="38">
        <f>D518</f>
        <v>71.42857142857143</v>
      </c>
      <c r="G518" s="38">
        <f>G516/G520</f>
        <v>24</v>
      </c>
      <c r="H518" s="38"/>
      <c r="I518" s="38"/>
      <c r="J518" s="38">
        <f>G518</f>
        <v>24</v>
      </c>
      <c r="K518" s="180"/>
      <c r="L518" s="180"/>
      <c r="M518" s="180"/>
      <c r="N518" s="38">
        <f>N516/N520</f>
        <v>22.622222222222224</v>
      </c>
      <c r="O518" s="38"/>
      <c r="P518" s="38">
        <f>N518</f>
        <v>22.622222222222224</v>
      </c>
    </row>
    <row r="519" spans="1:16" ht="11.25" hidden="1">
      <c r="A519" s="4" t="s">
        <v>5</v>
      </c>
      <c r="B519" s="10"/>
      <c r="C519" s="10"/>
      <c r="D519" s="30"/>
      <c r="E519" s="30"/>
      <c r="F519" s="30"/>
      <c r="G519" s="30"/>
      <c r="H519" s="30"/>
      <c r="I519" s="30"/>
      <c r="J519" s="30"/>
      <c r="K519" s="37"/>
      <c r="L519" s="37"/>
      <c r="M519" s="37"/>
      <c r="N519" s="30"/>
      <c r="O519" s="30"/>
      <c r="P519" s="30"/>
    </row>
    <row r="520" spans="1:16" ht="11.25" hidden="1">
      <c r="A520" s="7" t="s">
        <v>233</v>
      </c>
      <c r="B520" s="10"/>
      <c r="C520" s="10"/>
      <c r="D520" s="30">
        <v>3500</v>
      </c>
      <c r="E520" s="30"/>
      <c r="F520" s="30">
        <f>D520</f>
        <v>3500</v>
      </c>
      <c r="G520" s="30">
        <v>4000</v>
      </c>
      <c r="H520" s="30"/>
      <c r="I520" s="30"/>
      <c r="J520" s="30">
        <f>G520</f>
        <v>4000</v>
      </c>
      <c r="K520" s="37"/>
      <c r="L520" s="37"/>
      <c r="M520" s="37"/>
      <c r="N520" s="30">
        <v>4500</v>
      </c>
      <c r="O520" s="30"/>
      <c r="P520" s="30">
        <f>N520</f>
        <v>4500</v>
      </c>
    </row>
    <row r="521" spans="1:16" ht="22.5" hidden="1">
      <c r="A521" s="23" t="s">
        <v>485</v>
      </c>
      <c r="B521" s="10"/>
      <c r="C521" s="10"/>
      <c r="D521" s="9">
        <f>D523</f>
        <v>520000</v>
      </c>
      <c r="E521" s="9"/>
      <c r="F521" s="9">
        <f>D521</f>
        <v>520000</v>
      </c>
      <c r="G521" s="9">
        <f>G523</f>
        <v>213400</v>
      </c>
      <c r="H521" s="9"/>
      <c r="I521" s="9"/>
      <c r="J521" s="9">
        <f>G521</f>
        <v>213400</v>
      </c>
      <c r="K521" s="215"/>
      <c r="L521" s="215"/>
      <c r="M521" s="215"/>
      <c r="N521" s="9">
        <f>N523</f>
        <v>226200</v>
      </c>
      <c r="O521" s="9"/>
      <c r="P521" s="9">
        <f>N521</f>
        <v>226200</v>
      </c>
    </row>
    <row r="522" spans="1:16" ht="11.25" hidden="1">
      <c r="A522" s="4" t="s">
        <v>2</v>
      </c>
      <c r="B522" s="10"/>
      <c r="C522" s="10"/>
      <c r="D522" s="30"/>
      <c r="E522" s="30"/>
      <c r="F522" s="30"/>
      <c r="G522" s="30"/>
      <c r="H522" s="30"/>
      <c r="I522" s="30"/>
      <c r="J522" s="30"/>
      <c r="K522" s="37"/>
      <c r="L522" s="37"/>
      <c r="M522" s="37"/>
      <c r="N522" s="30"/>
      <c r="O522" s="30"/>
      <c r="P522" s="30"/>
    </row>
    <row r="523" spans="1:16" ht="11.25" hidden="1">
      <c r="A523" s="7" t="s">
        <v>23</v>
      </c>
      <c r="B523" s="10"/>
      <c r="C523" s="10"/>
      <c r="D523" s="30">
        <v>520000</v>
      </c>
      <c r="E523" s="30"/>
      <c r="F523" s="30">
        <f>D523</f>
        <v>520000</v>
      </c>
      <c r="G523" s="30">
        <v>213400</v>
      </c>
      <c r="H523" s="30"/>
      <c r="I523" s="30"/>
      <c r="J523" s="30">
        <f>G523</f>
        <v>213400</v>
      </c>
      <c r="K523" s="37"/>
      <c r="L523" s="37"/>
      <c r="M523" s="37"/>
      <c r="N523" s="30">
        <v>226200</v>
      </c>
      <c r="O523" s="30"/>
      <c r="P523" s="30">
        <f>N523</f>
        <v>226200</v>
      </c>
    </row>
    <row r="524" spans="1:16" ht="11.25" hidden="1">
      <c r="A524" s="4" t="s">
        <v>3</v>
      </c>
      <c r="B524" s="10"/>
      <c r="C524" s="10"/>
      <c r="D524" s="30"/>
      <c r="E524" s="30"/>
      <c r="F524" s="30"/>
      <c r="G524" s="30"/>
      <c r="H524" s="30"/>
      <c r="I524" s="30"/>
      <c r="J524" s="30"/>
      <c r="K524" s="37"/>
      <c r="L524" s="37"/>
      <c r="M524" s="37"/>
      <c r="N524" s="30"/>
      <c r="O524" s="30"/>
      <c r="P524" s="30"/>
    </row>
    <row r="525" spans="1:16" ht="22.5" hidden="1">
      <c r="A525" s="7" t="s">
        <v>235</v>
      </c>
      <c r="B525" s="10"/>
      <c r="C525" s="10"/>
      <c r="D525" s="30">
        <f>D523/D527</f>
        <v>52</v>
      </c>
      <c r="E525" s="30"/>
      <c r="F525" s="30">
        <f>D525</f>
        <v>52</v>
      </c>
      <c r="G525" s="30">
        <f>G523/G527</f>
        <v>20</v>
      </c>
      <c r="H525" s="30"/>
      <c r="I525" s="30"/>
      <c r="J525" s="30">
        <f>G525</f>
        <v>20</v>
      </c>
      <c r="K525" s="37"/>
      <c r="L525" s="37"/>
      <c r="M525" s="37"/>
      <c r="N525" s="30">
        <v>20</v>
      </c>
      <c r="O525" s="30"/>
      <c r="P525" s="30">
        <f>N525</f>
        <v>20</v>
      </c>
    </row>
    <row r="526" spans="1:16" ht="11.25" hidden="1">
      <c r="A526" s="4" t="s">
        <v>5</v>
      </c>
      <c r="B526" s="10"/>
      <c r="C526" s="10"/>
      <c r="D526" s="30"/>
      <c r="E526" s="30"/>
      <c r="F526" s="30"/>
      <c r="G526" s="30"/>
      <c r="H526" s="30"/>
      <c r="I526" s="30"/>
      <c r="J526" s="30"/>
      <c r="K526" s="37"/>
      <c r="L526" s="37"/>
      <c r="M526" s="37"/>
      <c r="N526" s="30"/>
      <c r="O526" s="30"/>
      <c r="P526" s="30"/>
    </row>
    <row r="527" spans="1:16" ht="22.5" hidden="1">
      <c r="A527" s="7" t="s">
        <v>234</v>
      </c>
      <c r="B527" s="10"/>
      <c r="C527" s="10"/>
      <c r="D527" s="30">
        <v>10000</v>
      </c>
      <c r="E527" s="30"/>
      <c r="F527" s="30">
        <f>D527</f>
        <v>10000</v>
      </c>
      <c r="G527" s="30">
        <v>10670</v>
      </c>
      <c r="H527" s="30"/>
      <c r="I527" s="30"/>
      <c r="J527" s="30">
        <f>G527</f>
        <v>10670</v>
      </c>
      <c r="K527" s="37"/>
      <c r="L527" s="37"/>
      <c r="M527" s="37"/>
      <c r="N527" s="30">
        <f>N523/N525</f>
        <v>11310</v>
      </c>
      <c r="O527" s="30"/>
      <c r="P527" s="30">
        <f>N527</f>
        <v>11310</v>
      </c>
    </row>
    <row r="528" spans="1:16" ht="27.75" customHeight="1" hidden="1">
      <c r="A528" s="23" t="s">
        <v>486</v>
      </c>
      <c r="B528" s="10"/>
      <c r="C528" s="10"/>
      <c r="D528" s="9">
        <f>D530</f>
        <v>500000</v>
      </c>
      <c r="E528" s="9"/>
      <c r="F528" s="9">
        <f>D528</f>
        <v>500000</v>
      </c>
      <c r="G528" s="9"/>
      <c r="H528" s="9"/>
      <c r="I528" s="9"/>
      <c r="J528" s="9"/>
      <c r="K528" s="215"/>
      <c r="L528" s="215"/>
      <c r="M528" s="215"/>
      <c r="N528" s="9"/>
      <c r="O528" s="9"/>
      <c r="P528" s="9"/>
    </row>
    <row r="529" spans="1:16" ht="11.25" hidden="1">
      <c r="A529" s="4" t="s">
        <v>2</v>
      </c>
      <c r="B529" s="10"/>
      <c r="C529" s="10"/>
      <c r="D529" s="30"/>
      <c r="E529" s="30"/>
      <c r="F529" s="30"/>
      <c r="G529" s="30"/>
      <c r="H529" s="30"/>
      <c r="I529" s="30"/>
      <c r="J529" s="30"/>
      <c r="K529" s="37"/>
      <c r="L529" s="37"/>
      <c r="M529" s="37"/>
      <c r="N529" s="30"/>
      <c r="O529" s="30"/>
      <c r="P529" s="30"/>
    </row>
    <row r="530" spans="1:16" ht="11.25" hidden="1">
      <c r="A530" s="7" t="s">
        <v>23</v>
      </c>
      <c r="B530" s="10"/>
      <c r="C530" s="10"/>
      <c r="D530" s="30">
        <v>500000</v>
      </c>
      <c r="E530" s="30"/>
      <c r="F530" s="30">
        <f>D530</f>
        <v>500000</v>
      </c>
      <c r="G530" s="30"/>
      <c r="H530" s="30"/>
      <c r="I530" s="30"/>
      <c r="J530" s="30"/>
      <c r="K530" s="37"/>
      <c r="L530" s="37"/>
      <c r="M530" s="37"/>
      <c r="N530" s="30"/>
      <c r="O530" s="30"/>
      <c r="P530" s="30"/>
    </row>
    <row r="531" spans="1:16" ht="11.25" hidden="1">
      <c r="A531" s="4" t="s">
        <v>3</v>
      </c>
      <c r="B531" s="10"/>
      <c r="C531" s="10"/>
      <c r="D531" s="30"/>
      <c r="E531" s="30"/>
      <c r="F531" s="30"/>
      <c r="G531" s="30"/>
      <c r="H531" s="30"/>
      <c r="I531" s="30"/>
      <c r="J531" s="30"/>
      <c r="K531" s="37"/>
      <c r="L531" s="37"/>
      <c r="M531" s="37"/>
      <c r="N531" s="30"/>
      <c r="O531" s="30"/>
      <c r="P531" s="30"/>
    </row>
    <row r="532" spans="1:16" ht="22.5" hidden="1">
      <c r="A532" s="51" t="s">
        <v>183</v>
      </c>
      <c r="B532" s="10"/>
      <c r="C532" s="10"/>
      <c r="D532" s="30">
        <f>D530/D534</f>
        <v>20</v>
      </c>
      <c r="E532" s="30"/>
      <c r="F532" s="30">
        <f>D532</f>
        <v>20</v>
      </c>
      <c r="G532" s="30"/>
      <c r="H532" s="30"/>
      <c r="I532" s="30"/>
      <c r="J532" s="30"/>
      <c r="K532" s="37"/>
      <c r="L532" s="37"/>
      <c r="M532" s="37"/>
      <c r="N532" s="30"/>
      <c r="O532" s="30"/>
      <c r="P532" s="30"/>
    </row>
    <row r="533" spans="1:16" ht="11.25" hidden="1">
      <c r="A533" s="4" t="s">
        <v>5</v>
      </c>
      <c r="B533" s="10"/>
      <c r="C533" s="10"/>
      <c r="D533" s="30"/>
      <c r="E533" s="30"/>
      <c r="F533" s="30"/>
      <c r="G533" s="30"/>
      <c r="H533" s="30"/>
      <c r="I533" s="30"/>
      <c r="J533" s="30"/>
      <c r="K533" s="37"/>
      <c r="L533" s="37"/>
      <c r="M533" s="37"/>
      <c r="N533" s="30"/>
      <c r="O533" s="30"/>
      <c r="P533" s="30"/>
    </row>
    <row r="534" spans="1:16" ht="11.25" hidden="1">
      <c r="A534" s="7" t="s">
        <v>184</v>
      </c>
      <c r="B534" s="10"/>
      <c r="C534" s="10"/>
      <c r="D534" s="30">
        <v>25000</v>
      </c>
      <c r="E534" s="30"/>
      <c r="F534" s="30">
        <f>D534</f>
        <v>25000</v>
      </c>
      <c r="G534" s="30"/>
      <c r="H534" s="30"/>
      <c r="I534" s="30"/>
      <c r="J534" s="30"/>
      <c r="K534" s="37"/>
      <c r="L534" s="37"/>
      <c r="M534" s="37"/>
      <c r="N534" s="30"/>
      <c r="O534" s="30"/>
      <c r="P534" s="30"/>
    </row>
    <row r="535" spans="1:16" ht="33" customHeight="1" hidden="1">
      <c r="A535" s="23" t="s">
        <v>487</v>
      </c>
      <c r="B535" s="10"/>
      <c r="C535" s="10"/>
      <c r="D535" s="9">
        <f>D537</f>
        <v>180000</v>
      </c>
      <c r="E535" s="9"/>
      <c r="F535" s="9">
        <f>D535</f>
        <v>180000</v>
      </c>
      <c r="G535" s="30"/>
      <c r="H535" s="30"/>
      <c r="I535" s="30"/>
      <c r="J535" s="30"/>
      <c r="K535" s="37"/>
      <c r="L535" s="37"/>
      <c r="M535" s="37"/>
      <c r="N535" s="30"/>
      <c r="O535" s="30"/>
      <c r="P535" s="30"/>
    </row>
    <row r="536" spans="1:16" ht="11.25" hidden="1">
      <c r="A536" s="4" t="s">
        <v>2</v>
      </c>
      <c r="B536" s="10"/>
      <c r="C536" s="10"/>
      <c r="D536" s="30"/>
      <c r="E536" s="30"/>
      <c r="F536" s="30"/>
      <c r="G536" s="30"/>
      <c r="H536" s="30"/>
      <c r="I536" s="30"/>
      <c r="J536" s="30"/>
      <c r="K536" s="37"/>
      <c r="L536" s="37"/>
      <c r="M536" s="37"/>
      <c r="N536" s="30"/>
      <c r="O536" s="30"/>
      <c r="P536" s="30"/>
    </row>
    <row r="537" spans="1:16" ht="11.25" hidden="1">
      <c r="A537" s="7" t="s">
        <v>23</v>
      </c>
      <c r="B537" s="10"/>
      <c r="C537" s="10"/>
      <c r="D537" s="30">
        <v>180000</v>
      </c>
      <c r="E537" s="30"/>
      <c r="F537" s="30">
        <f>D537</f>
        <v>180000</v>
      </c>
      <c r="G537" s="30"/>
      <c r="H537" s="30"/>
      <c r="I537" s="30"/>
      <c r="J537" s="30"/>
      <c r="K537" s="37"/>
      <c r="L537" s="37"/>
      <c r="M537" s="37"/>
      <c r="N537" s="30"/>
      <c r="O537" s="30"/>
      <c r="P537" s="30"/>
    </row>
    <row r="538" spans="1:16" ht="11.25" hidden="1">
      <c r="A538" s="4" t="s">
        <v>3</v>
      </c>
      <c r="B538" s="10"/>
      <c r="C538" s="10"/>
      <c r="D538" s="30"/>
      <c r="E538" s="30"/>
      <c r="F538" s="30"/>
      <c r="G538" s="30"/>
      <c r="H538" s="30"/>
      <c r="I538" s="30"/>
      <c r="J538" s="30"/>
      <c r="K538" s="37"/>
      <c r="L538" s="37"/>
      <c r="M538" s="37"/>
      <c r="N538" s="30"/>
      <c r="O538" s="30"/>
      <c r="P538" s="30"/>
    </row>
    <row r="539" spans="1:16" ht="11.25" hidden="1">
      <c r="A539" s="7" t="s">
        <v>174</v>
      </c>
      <c r="B539" s="10"/>
      <c r="C539" s="10"/>
      <c r="D539" s="30">
        <v>1</v>
      </c>
      <c r="E539" s="30"/>
      <c r="F539" s="30"/>
      <c r="G539" s="30"/>
      <c r="H539" s="30"/>
      <c r="I539" s="30"/>
      <c r="J539" s="30"/>
      <c r="K539" s="37"/>
      <c r="L539" s="37"/>
      <c r="M539" s="37"/>
      <c r="N539" s="30"/>
      <c r="O539" s="30"/>
      <c r="P539" s="30"/>
    </row>
    <row r="540" spans="1:16" ht="11.25" hidden="1">
      <c r="A540" s="4" t="s">
        <v>5</v>
      </c>
      <c r="B540" s="10"/>
      <c r="C540" s="10"/>
      <c r="D540" s="30"/>
      <c r="E540" s="30"/>
      <c r="F540" s="30"/>
      <c r="G540" s="30"/>
      <c r="H540" s="30"/>
      <c r="I540" s="30"/>
      <c r="J540" s="30"/>
      <c r="K540" s="37"/>
      <c r="L540" s="37"/>
      <c r="M540" s="37"/>
      <c r="N540" s="30"/>
      <c r="O540" s="30"/>
      <c r="P540" s="30"/>
    </row>
    <row r="541" spans="1:16" ht="11.25" hidden="1">
      <c r="A541" s="7" t="s">
        <v>155</v>
      </c>
      <c r="B541" s="10"/>
      <c r="C541" s="10"/>
      <c r="D541" s="30">
        <f>D537</f>
        <v>180000</v>
      </c>
      <c r="E541" s="30"/>
      <c r="F541" s="30">
        <f>D541</f>
        <v>180000</v>
      </c>
      <c r="G541" s="30"/>
      <c r="H541" s="30"/>
      <c r="I541" s="30"/>
      <c r="J541" s="30"/>
      <c r="K541" s="37"/>
      <c r="L541" s="37"/>
      <c r="M541" s="37"/>
      <c r="N541" s="30"/>
      <c r="O541" s="30"/>
      <c r="P541" s="30"/>
    </row>
    <row r="542" spans="1:16" ht="33.75" hidden="1">
      <c r="A542" s="23" t="s">
        <v>446</v>
      </c>
      <c r="B542" s="10"/>
      <c r="C542" s="10"/>
      <c r="D542" s="9">
        <f>D544</f>
        <v>80000</v>
      </c>
      <c r="E542" s="9"/>
      <c r="F542" s="9">
        <f>D542</f>
        <v>80000</v>
      </c>
      <c r="G542" s="9">
        <f>G544</f>
        <v>100000</v>
      </c>
      <c r="H542" s="9"/>
      <c r="I542" s="9"/>
      <c r="J542" s="9">
        <f>G542</f>
        <v>100000</v>
      </c>
      <c r="K542" s="9"/>
      <c r="L542" s="9"/>
      <c r="M542" s="9"/>
      <c r="N542" s="9">
        <f>N544</f>
        <v>120000</v>
      </c>
      <c r="O542" s="9"/>
      <c r="P542" s="9">
        <f>N542</f>
        <v>120000</v>
      </c>
    </row>
    <row r="543" spans="1:16" ht="11.25" hidden="1">
      <c r="A543" s="4" t="s">
        <v>2</v>
      </c>
      <c r="B543" s="10"/>
      <c r="C543" s="10"/>
      <c r="D543" s="30"/>
      <c r="E543" s="30"/>
      <c r="F543" s="30"/>
      <c r="G543" s="30"/>
      <c r="H543" s="30"/>
      <c r="I543" s="30"/>
      <c r="J543" s="30"/>
      <c r="K543" s="37"/>
      <c r="L543" s="37"/>
      <c r="M543" s="37"/>
      <c r="N543" s="30"/>
      <c r="O543" s="30"/>
      <c r="P543" s="30"/>
    </row>
    <row r="544" spans="1:16" ht="11.25" hidden="1">
      <c r="A544" s="7" t="s">
        <v>23</v>
      </c>
      <c r="B544" s="10"/>
      <c r="C544" s="10"/>
      <c r="D544" s="30">
        <v>80000</v>
      </c>
      <c r="E544" s="30"/>
      <c r="F544" s="30">
        <f>D544</f>
        <v>80000</v>
      </c>
      <c r="G544" s="30">
        <v>100000</v>
      </c>
      <c r="H544" s="30"/>
      <c r="I544" s="30"/>
      <c r="J544" s="30">
        <f>G544</f>
        <v>100000</v>
      </c>
      <c r="K544" s="37"/>
      <c r="L544" s="37"/>
      <c r="M544" s="37"/>
      <c r="N544" s="30">
        <v>120000</v>
      </c>
      <c r="O544" s="30"/>
      <c r="P544" s="30">
        <f>N544</f>
        <v>120000</v>
      </c>
    </row>
    <row r="545" spans="1:16" ht="11.25" hidden="1">
      <c r="A545" s="4" t="s">
        <v>3</v>
      </c>
      <c r="B545" s="10"/>
      <c r="C545" s="10"/>
      <c r="D545" s="30"/>
      <c r="E545" s="30"/>
      <c r="F545" s="30"/>
      <c r="G545" s="30"/>
      <c r="H545" s="30"/>
      <c r="I545" s="30"/>
      <c r="J545" s="30"/>
      <c r="K545" s="37"/>
      <c r="L545" s="37"/>
      <c r="M545" s="37"/>
      <c r="N545" s="30"/>
      <c r="O545" s="30"/>
      <c r="P545" s="30"/>
    </row>
    <row r="546" spans="1:16" ht="22.5" hidden="1">
      <c r="A546" s="51" t="s">
        <v>287</v>
      </c>
      <c r="B546" s="10"/>
      <c r="C546" s="10"/>
      <c r="D546" s="38">
        <f>D544/D548</f>
        <v>37914.69194312797</v>
      </c>
      <c r="E546" s="38"/>
      <c r="F546" s="38">
        <f>D546</f>
        <v>37914.69194312797</v>
      </c>
      <c r="G546" s="38">
        <f>G544/G548</f>
        <v>44444.444444444445</v>
      </c>
      <c r="H546" s="38"/>
      <c r="I546" s="38"/>
      <c r="J546" s="38">
        <f>G546</f>
        <v>44444.444444444445</v>
      </c>
      <c r="K546" s="180"/>
      <c r="L546" s="180"/>
      <c r="M546" s="180"/>
      <c r="N546" s="38">
        <f>N544/N548</f>
        <v>50209.2050209205</v>
      </c>
      <c r="O546" s="38"/>
      <c r="P546" s="38">
        <f>N546</f>
        <v>50209.2050209205</v>
      </c>
    </row>
    <row r="547" spans="1:16" ht="11.25" hidden="1">
      <c r="A547" s="4" t="s">
        <v>5</v>
      </c>
      <c r="B547" s="10"/>
      <c r="C547" s="10"/>
      <c r="D547" s="30"/>
      <c r="E547" s="30"/>
      <c r="F547" s="30"/>
      <c r="G547" s="30"/>
      <c r="H547" s="30"/>
      <c r="I547" s="30"/>
      <c r="J547" s="30"/>
      <c r="K547" s="37"/>
      <c r="L547" s="37"/>
      <c r="M547" s="37"/>
      <c r="N547" s="30"/>
      <c r="O547" s="30"/>
      <c r="P547" s="30"/>
    </row>
    <row r="548" spans="1:16" ht="22.5" hidden="1">
      <c r="A548" s="7" t="s">
        <v>286</v>
      </c>
      <c r="B548" s="10"/>
      <c r="C548" s="10"/>
      <c r="D548" s="30">
        <v>2.11</v>
      </c>
      <c r="E548" s="30"/>
      <c r="F548" s="30">
        <f>D548</f>
        <v>2.11</v>
      </c>
      <c r="G548" s="30">
        <v>2.25</v>
      </c>
      <c r="H548" s="30"/>
      <c r="I548" s="30"/>
      <c r="J548" s="30">
        <f>G548</f>
        <v>2.25</v>
      </c>
      <c r="K548" s="37"/>
      <c r="L548" s="37"/>
      <c r="M548" s="37"/>
      <c r="N548" s="30">
        <v>2.39</v>
      </c>
      <c r="O548" s="30"/>
      <c r="P548" s="30">
        <f>N548</f>
        <v>2.39</v>
      </c>
    </row>
    <row r="549" spans="1:16" ht="28.5" customHeight="1" hidden="1">
      <c r="A549" s="23" t="s">
        <v>488</v>
      </c>
      <c r="B549" s="10"/>
      <c r="C549" s="10"/>
      <c r="D549" s="9">
        <f>D551</f>
        <v>83200</v>
      </c>
      <c r="E549" s="9"/>
      <c r="F549" s="9">
        <f>D549</f>
        <v>83200</v>
      </c>
      <c r="G549" s="9">
        <f>G551</f>
        <v>53100</v>
      </c>
      <c r="H549" s="9"/>
      <c r="I549" s="9"/>
      <c r="J549" s="9">
        <f>G549</f>
        <v>53100</v>
      </c>
      <c r="K549" s="215"/>
      <c r="L549" s="215"/>
      <c r="M549" s="215"/>
      <c r="N549" s="9">
        <f>N551</f>
        <v>59000</v>
      </c>
      <c r="O549" s="9"/>
      <c r="P549" s="9">
        <f>N549</f>
        <v>59000</v>
      </c>
    </row>
    <row r="550" spans="1:16" ht="11.25" hidden="1">
      <c r="A550" s="4" t="s">
        <v>77</v>
      </c>
      <c r="B550" s="10"/>
      <c r="C550" s="10"/>
      <c r="D550" s="30"/>
      <c r="E550" s="30"/>
      <c r="F550" s="30"/>
      <c r="G550" s="30"/>
      <c r="H550" s="30"/>
      <c r="I550" s="30"/>
      <c r="J550" s="30"/>
      <c r="K550" s="37"/>
      <c r="L550" s="37"/>
      <c r="M550" s="37"/>
      <c r="N550" s="30"/>
      <c r="O550" s="30"/>
      <c r="P550" s="30"/>
    </row>
    <row r="551" spans="1:16" ht="11.25" hidden="1">
      <c r="A551" s="7" t="s">
        <v>237</v>
      </c>
      <c r="B551" s="10"/>
      <c r="C551" s="10"/>
      <c r="D551" s="30">
        <v>83200</v>
      </c>
      <c r="E551" s="30"/>
      <c r="F551" s="30">
        <f>D551</f>
        <v>83200</v>
      </c>
      <c r="G551" s="30">
        <v>53100</v>
      </c>
      <c r="H551" s="30"/>
      <c r="I551" s="30"/>
      <c r="J551" s="30">
        <f>G551</f>
        <v>53100</v>
      </c>
      <c r="K551" s="37"/>
      <c r="L551" s="37"/>
      <c r="M551" s="37"/>
      <c r="N551" s="30">
        <v>59000</v>
      </c>
      <c r="O551" s="30"/>
      <c r="P551" s="30">
        <f>N551</f>
        <v>59000</v>
      </c>
    </row>
    <row r="552" spans="1:16" ht="11.25" hidden="1">
      <c r="A552" s="4" t="s">
        <v>236</v>
      </c>
      <c r="B552" s="10"/>
      <c r="C552" s="10"/>
      <c r="D552" s="30"/>
      <c r="E552" s="30"/>
      <c r="F552" s="30"/>
      <c r="G552" s="30"/>
      <c r="H552" s="30"/>
      <c r="I552" s="30"/>
      <c r="J552" s="30"/>
      <c r="K552" s="37"/>
      <c r="L552" s="37"/>
      <c r="M552" s="37"/>
      <c r="N552" s="30"/>
      <c r="O552" s="30"/>
      <c r="P552" s="30"/>
    </row>
    <row r="553" spans="1:16" ht="11.25" hidden="1">
      <c r="A553" s="51" t="s">
        <v>245</v>
      </c>
      <c r="B553" s="10"/>
      <c r="C553" s="10"/>
      <c r="D553" s="30">
        <f>D551/D555</f>
        <v>23.00331502099882</v>
      </c>
      <c r="E553" s="30"/>
      <c r="F553" s="30">
        <f>D553</f>
        <v>23.00331502099882</v>
      </c>
      <c r="G553" s="38">
        <v>14</v>
      </c>
      <c r="H553" s="38"/>
      <c r="I553" s="38"/>
      <c r="J553" s="38">
        <f>G553</f>
        <v>14</v>
      </c>
      <c r="K553" s="180"/>
      <c r="L553" s="180"/>
      <c r="M553" s="180"/>
      <c r="N553" s="38">
        <v>14</v>
      </c>
      <c r="O553" s="38"/>
      <c r="P553" s="38">
        <f>N553</f>
        <v>14</v>
      </c>
    </row>
    <row r="554" spans="1:16" ht="11.25" hidden="1">
      <c r="A554" s="4" t="s">
        <v>231</v>
      </c>
      <c r="B554" s="10"/>
      <c r="C554" s="10"/>
      <c r="D554" s="30"/>
      <c r="E554" s="30"/>
      <c r="F554" s="30"/>
      <c r="G554" s="30"/>
      <c r="H554" s="30"/>
      <c r="I554" s="30"/>
      <c r="J554" s="30"/>
      <c r="K554" s="37"/>
      <c r="L554" s="37"/>
      <c r="M554" s="37"/>
      <c r="N554" s="30"/>
      <c r="O554" s="30"/>
      <c r="P554" s="30"/>
    </row>
    <row r="555" spans="1:16" ht="11.25" hidden="1">
      <c r="A555" s="7" t="s">
        <v>246</v>
      </c>
      <c r="B555" s="10"/>
      <c r="C555" s="10"/>
      <c r="D555" s="30">
        <v>3616.87</v>
      </c>
      <c r="E555" s="30"/>
      <c r="F555" s="30">
        <f>D555</f>
        <v>3616.87</v>
      </c>
      <c r="G555" s="30">
        <f>G551/G553</f>
        <v>3792.8571428571427</v>
      </c>
      <c r="H555" s="30"/>
      <c r="I555" s="30"/>
      <c r="J555" s="30">
        <f>G555</f>
        <v>3792.8571428571427</v>
      </c>
      <c r="K555" s="37"/>
      <c r="L555" s="37"/>
      <c r="M555" s="37"/>
      <c r="N555" s="30">
        <f>N551/N553</f>
        <v>4214.285714285715</v>
      </c>
      <c r="O555" s="30"/>
      <c r="P555" s="30">
        <f>N555</f>
        <v>4214.285714285715</v>
      </c>
    </row>
    <row r="556" spans="1:148" s="34" customFormat="1" ht="28.5" customHeight="1" hidden="1">
      <c r="A556" s="23" t="s">
        <v>489</v>
      </c>
      <c r="B556" s="11"/>
      <c r="C556" s="11"/>
      <c r="D556" s="9">
        <f>D558</f>
        <v>180000</v>
      </c>
      <c r="E556" s="9"/>
      <c r="F556" s="9">
        <f>D556</f>
        <v>180000</v>
      </c>
      <c r="G556" s="9"/>
      <c r="H556" s="9"/>
      <c r="I556" s="9"/>
      <c r="J556" s="9"/>
      <c r="K556" s="215"/>
      <c r="L556" s="215"/>
      <c r="M556" s="215"/>
      <c r="N556" s="9"/>
      <c r="O556" s="9"/>
      <c r="P556" s="9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  <c r="AC556" s="216"/>
      <c r="AD556" s="216"/>
      <c r="AE556" s="216"/>
      <c r="AF556" s="216"/>
      <c r="AG556" s="216"/>
      <c r="AH556" s="216"/>
      <c r="AI556" s="216"/>
      <c r="AJ556" s="216"/>
      <c r="AK556" s="216"/>
      <c r="AL556" s="216"/>
      <c r="AM556" s="216"/>
      <c r="AN556" s="216"/>
      <c r="AO556" s="216"/>
      <c r="AP556" s="216"/>
      <c r="AQ556" s="216"/>
      <c r="AR556" s="216"/>
      <c r="AS556" s="216"/>
      <c r="AT556" s="216"/>
      <c r="AU556" s="216"/>
      <c r="AV556" s="216"/>
      <c r="AW556" s="216"/>
      <c r="AX556" s="216"/>
      <c r="AY556" s="216"/>
      <c r="AZ556" s="216"/>
      <c r="BA556" s="216"/>
      <c r="BB556" s="216"/>
      <c r="BC556" s="216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  <c r="BZ556" s="216"/>
      <c r="CA556" s="216"/>
      <c r="CB556" s="216"/>
      <c r="CC556" s="216"/>
      <c r="CD556" s="216"/>
      <c r="CE556" s="216"/>
      <c r="CF556" s="216"/>
      <c r="CG556" s="216"/>
      <c r="CH556" s="216"/>
      <c r="CI556" s="216"/>
      <c r="CJ556" s="216"/>
      <c r="CK556" s="216"/>
      <c r="CL556" s="216"/>
      <c r="CM556" s="216"/>
      <c r="CN556" s="216"/>
      <c r="CO556" s="216"/>
      <c r="CP556" s="216"/>
      <c r="CQ556" s="216"/>
      <c r="CR556" s="216"/>
      <c r="CS556" s="216"/>
      <c r="CT556" s="216"/>
      <c r="CU556" s="216"/>
      <c r="CV556" s="216"/>
      <c r="CW556" s="216"/>
      <c r="CX556" s="216"/>
      <c r="CY556" s="216"/>
      <c r="CZ556" s="216"/>
      <c r="DA556" s="216"/>
      <c r="DB556" s="216"/>
      <c r="DC556" s="216"/>
      <c r="DD556" s="216"/>
      <c r="DE556" s="216"/>
      <c r="DF556" s="216"/>
      <c r="DG556" s="216"/>
      <c r="DH556" s="216"/>
      <c r="DI556" s="216"/>
      <c r="DJ556" s="216"/>
      <c r="DK556" s="216"/>
      <c r="DL556" s="216"/>
      <c r="DM556" s="216"/>
      <c r="DN556" s="216"/>
      <c r="DO556" s="216"/>
      <c r="DP556" s="216"/>
      <c r="DQ556" s="216"/>
      <c r="DR556" s="216"/>
      <c r="DS556" s="216"/>
      <c r="DT556" s="216"/>
      <c r="DU556" s="216"/>
      <c r="DV556" s="216"/>
      <c r="DW556" s="216"/>
      <c r="DX556" s="216"/>
      <c r="DY556" s="216"/>
      <c r="DZ556" s="216"/>
      <c r="EA556" s="216"/>
      <c r="EB556" s="216"/>
      <c r="EC556" s="216"/>
      <c r="ED556" s="216"/>
      <c r="EE556" s="216"/>
      <c r="EF556" s="216"/>
      <c r="EG556" s="216"/>
      <c r="EH556" s="216"/>
      <c r="EI556" s="216"/>
      <c r="EJ556" s="216"/>
      <c r="EK556" s="216"/>
      <c r="EL556" s="216"/>
      <c r="EM556" s="216"/>
      <c r="EN556" s="216"/>
      <c r="EO556" s="216"/>
      <c r="EP556" s="216"/>
      <c r="EQ556" s="216"/>
      <c r="ER556" s="216"/>
    </row>
    <row r="557" spans="1:16" ht="11.25" hidden="1">
      <c r="A557" s="4" t="s">
        <v>77</v>
      </c>
      <c r="B557" s="10"/>
      <c r="C557" s="10"/>
      <c r="D557" s="30"/>
      <c r="E557" s="30"/>
      <c r="F557" s="30"/>
      <c r="G557" s="30"/>
      <c r="H557" s="30"/>
      <c r="I557" s="30"/>
      <c r="J557" s="30"/>
      <c r="K557" s="37"/>
      <c r="L557" s="37"/>
      <c r="M557" s="37"/>
      <c r="N557" s="30"/>
      <c r="O557" s="30"/>
      <c r="P557" s="30"/>
    </row>
    <row r="558" spans="1:16" ht="11.25" hidden="1">
      <c r="A558" s="7" t="s">
        <v>238</v>
      </c>
      <c r="B558" s="10"/>
      <c r="C558" s="10"/>
      <c r="D558" s="30">
        <v>180000</v>
      </c>
      <c r="E558" s="30"/>
      <c r="F558" s="30">
        <f>D558</f>
        <v>180000</v>
      </c>
      <c r="G558" s="30"/>
      <c r="H558" s="30"/>
      <c r="I558" s="30"/>
      <c r="J558" s="30"/>
      <c r="K558" s="37"/>
      <c r="L558" s="37"/>
      <c r="M558" s="37"/>
      <c r="N558" s="30"/>
      <c r="O558" s="30"/>
      <c r="P558" s="30"/>
    </row>
    <row r="559" spans="1:16" ht="11.25" hidden="1">
      <c r="A559" s="4" t="s">
        <v>236</v>
      </c>
      <c r="B559" s="10"/>
      <c r="C559" s="10"/>
      <c r="D559" s="30"/>
      <c r="E559" s="30"/>
      <c r="F559" s="30"/>
      <c r="G559" s="30"/>
      <c r="H559" s="30"/>
      <c r="I559" s="30"/>
      <c r="J559" s="30"/>
      <c r="K559" s="37"/>
      <c r="L559" s="37"/>
      <c r="M559" s="37"/>
      <c r="N559" s="30"/>
      <c r="O559" s="30"/>
      <c r="P559" s="30"/>
    </row>
    <row r="560" spans="1:16" ht="22.5" hidden="1">
      <c r="A560" s="51" t="s">
        <v>239</v>
      </c>
      <c r="B560" s="10"/>
      <c r="C560" s="10"/>
      <c r="D560" s="30">
        <f>D558/D562</f>
        <v>6</v>
      </c>
      <c r="E560" s="30"/>
      <c r="F560" s="30">
        <f>D560</f>
        <v>6</v>
      </c>
      <c r="G560" s="30"/>
      <c r="H560" s="30"/>
      <c r="I560" s="30"/>
      <c r="J560" s="30"/>
      <c r="K560" s="37"/>
      <c r="L560" s="37"/>
      <c r="M560" s="37"/>
      <c r="N560" s="30"/>
      <c r="O560" s="30"/>
      <c r="P560" s="30"/>
    </row>
    <row r="561" spans="1:16" ht="11.25" hidden="1">
      <c r="A561" s="4" t="s">
        <v>231</v>
      </c>
      <c r="B561" s="10"/>
      <c r="C561" s="10"/>
      <c r="D561" s="30"/>
      <c r="E561" s="30"/>
      <c r="F561" s="30"/>
      <c r="G561" s="30"/>
      <c r="H561" s="30"/>
      <c r="I561" s="30"/>
      <c r="J561" s="30"/>
      <c r="K561" s="37"/>
      <c r="L561" s="37"/>
      <c r="M561" s="37"/>
      <c r="N561" s="30"/>
      <c r="O561" s="30"/>
      <c r="P561" s="30"/>
    </row>
    <row r="562" spans="1:16" ht="11.25" hidden="1">
      <c r="A562" s="7" t="s">
        <v>240</v>
      </c>
      <c r="B562" s="10"/>
      <c r="C562" s="10"/>
      <c r="D562" s="30">
        <v>30000</v>
      </c>
      <c r="E562" s="30"/>
      <c r="F562" s="30">
        <f>D562</f>
        <v>30000</v>
      </c>
      <c r="G562" s="30"/>
      <c r="H562" s="30"/>
      <c r="I562" s="30"/>
      <c r="J562" s="30"/>
      <c r="K562" s="37"/>
      <c r="L562" s="37"/>
      <c r="M562" s="37"/>
      <c r="N562" s="30"/>
      <c r="O562" s="30"/>
      <c r="P562" s="30"/>
    </row>
    <row r="563" spans="1:16" ht="22.5" hidden="1">
      <c r="A563" s="23" t="s">
        <v>490</v>
      </c>
      <c r="B563" s="10"/>
      <c r="C563" s="10"/>
      <c r="D563" s="9">
        <f>D565</f>
        <v>400000</v>
      </c>
      <c r="E563" s="9"/>
      <c r="F563" s="9">
        <f>D563</f>
        <v>400000</v>
      </c>
      <c r="G563" s="9"/>
      <c r="H563" s="9"/>
      <c r="I563" s="9"/>
      <c r="J563" s="9"/>
      <c r="K563" s="215"/>
      <c r="L563" s="215"/>
      <c r="M563" s="215"/>
      <c r="N563" s="9"/>
      <c r="O563" s="9"/>
      <c r="P563" s="9"/>
    </row>
    <row r="564" spans="1:16" ht="11.25" hidden="1">
      <c r="A564" s="4" t="s">
        <v>77</v>
      </c>
      <c r="B564" s="10"/>
      <c r="C564" s="10"/>
      <c r="D564" s="30"/>
      <c r="E564" s="30"/>
      <c r="F564" s="30"/>
      <c r="G564" s="30"/>
      <c r="H564" s="30"/>
      <c r="I564" s="30"/>
      <c r="J564" s="30"/>
      <c r="K564" s="37"/>
      <c r="L564" s="37"/>
      <c r="M564" s="37"/>
      <c r="N564" s="30"/>
      <c r="O564" s="30"/>
      <c r="P564" s="30"/>
    </row>
    <row r="565" spans="1:16" ht="11.25" hidden="1">
      <c r="A565" s="7" t="s">
        <v>237</v>
      </c>
      <c r="B565" s="10"/>
      <c r="C565" s="10"/>
      <c r="D565" s="30">
        <v>400000</v>
      </c>
      <c r="E565" s="30"/>
      <c r="F565" s="30">
        <f>D565</f>
        <v>400000</v>
      </c>
      <c r="G565" s="30"/>
      <c r="H565" s="30"/>
      <c r="I565" s="30"/>
      <c r="J565" s="30"/>
      <c r="K565" s="37"/>
      <c r="L565" s="37"/>
      <c r="M565" s="37"/>
      <c r="N565" s="30"/>
      <c r="O565" s="30"/>
      <c r="P565" s="30"/>
    </row>
    <row r="566" spans="1:16" ht="11.25" hidden="1">
      <c r="A566" s="4" t="s">
        <v>236</v>
      </c>
      <c r="B566" s="10"/>
      <c r="C566" s="10"/>
      <c r="D566" s="30"/>
      <c r="E566" s="30"/>
      <c r="F566" s="30"/>
      <c r="G566" s="30"/>
      <c r="H566" s="30"/>
      <c r="I566" s="30"/>
      <c r="J566" s="30"/>
      <c r="K566" s="37"/>
      <c r="L566" s="37"/>
      <c r="M566" s="37"/>
      <c r="N566" s="30"/>
      <c r="O566" s="30"/>
      <c r="P566" s="30"/>
    </row>
    <row r="567" spans="1:16" ht="22.5" hidden="1">
      <c r="A567" s="51" t="s">
        <v>241</v>
      </c>
      <c r="B567" s="10"/>
      <c r="C567" s="10"/>
      <c r="D567" s="30">
        <f>D565/D569</f>
        <v>2</v>
      </c>
      <c r="E567" s="30"/>
      <c r="F567" s="30">
        <f>D567</f>
        <v>2</v>
      </c>
      <c r="G567" s="30"/>
      <c r="H567" s="30"/>
      <c r="I567" s="30"/>
      <c r="J567" s="30"/>
      <c r="K567" s="37"/>
      <c r="L567" s="37"/>
      <c r="M567" s="37"/>
      <c r="N567" s="30"/>
      <c r="O567" s="30"/>
      <c r="P567" s="30"/>
    </row>
    <row r="568" spans="1:16" ht="11.25" hidden="1">
      <c r="A568" s="4" t="s">
        <v>231</v>
      </c>
      <c r="B568" s="10"/>
      <c r="C568" s="10"/>
      <c r="D568" s="30"/>
      <c r="E568" s="30"/>
      <c r="F568" s="30"/>
      <c r="G568" s="30"/>
      <c r="H568" s="30"/>
      <c r="I568" s="30"/>
      <c r="J568" s="30"/>
      <c r="K568" s="37"/>
      <c r="L568" s="37"/>
      <c r="M568" s="37"/>
      <c r="N568" s="30"/>
      <c r="O568" s="30"/>
      <c r="P568" s="30"/>
    </row>
    <row r="569" spans="1:16" ht="11.25" hidden="1">
      <c r="A569" s="7" t="s">
        <v>242</v>
      </c>
      <c r="B569" s="10"/>
      <c r="C569" s="10"/>
      <c r="D569" s="30">
        <v>200000</v>
      </c>
      <c r="E569" s="30"/>
      <c r="F569" s="30">
        <f>D569</f>
        <v>200000</v>
      </c>
      <c r="G569" s="30"/>
      <c r="H569" s="30"/>
      <c r="I569" s="30"/>
      <c r="J569" s="30"/>
      <c r="K569" s="37"/>
      <c r="L569" s="37"/>
      <c r="M569" s="37"/>
      <c r="N569" s="30"/>
      <c r="O569" s="30"/>
      <c r="P569" s="30"/>
    </row>
    <row r="570" spans="1:148" s="34" customFormat="1" ht="22.5" hidden="1">
      <c r="A570" s="23" t="s">
        <v>491</v>
      </c>
      <c r="B570" s="11"/>
      <c r="C570" s="11"/>
      <c r="D570" s="9">
        <f>D572</f>
        <v>150000</v>
      </c>
      <c r="E570" s="9"/>
      <c r="F570" s="9">
        <f>D570</f>
        <v>150000</v>
      </c>
      <c r="G570" s="9"/>
      <c r="H570" s="9"/>
      <c r="I570" s="9"/>
      <c r="J570" s="9"/>
      <c r="K570" s="215"/>
      <c r="L570" s="215"/>
      <c r="M570" s="215"/>
      <c r="N570" s="9"/>
      <c r="O570" s="9"/>
      <c r="P570" s="9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  <c r="AD570" s="216"/>
      <c r="AE570" s="216"/>
      <c r="AF570" s="216"/>
      <c r="AG570" s="216"/>
      <c r="AH570" s="216"/>
      <c r="AI570" s="216"/>
      <c r="AJ570" s="216"/>
      <c r="AK570" s="216"/>
      <c r="AL570" s="216"/>
      <c r="AM570" s="216"/>
      <c r="AN570" s="216"/>
      <c r="AO570" s="216"/>
      <c r="AP570" s="216"/>
      <c r="AQ570" s="216"/>
      <c r="AR570" s="216"/>
      <c r="AS570" s="216"/>
      <c r="AT570" s="216"/>
      <c r="AU570" s="216"/>
      <c r="AV570" s="216"/>
      <c r="AW570" s="216"/>
      <c r="AX570" s="216"/>
      <c r="AY570" s="216"/>
      <c r="AZ570" s="216"/>
      <c r="BA570" s="216"/>
      <c r="BB570" s="216"/>
      <c r="BC570" s="216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  <c r="BZ570" s="216"/>
      <c r="CA570" s="216"/>
      <c r="CB570" s="216"/>
      <c r="CC570" s="216"/>
      <c r="CD570" s="216"/>
      <c r="CE570" s="216"/>
      <c r="CF570" s="216"/>
      <c r="CG570" s="216"/>
      <c r="CH570" s="216"/>
      <c r="CI570" s="216"/>
      <c r="CJ570" s="216"/>
      <c r="CK570" s="216"/>
      <c r="CL570" s="216"/>
      <c r="CM570" s="216"/>
      <c r="CN570" s="216"/>
      <c r="CO570" s="216"/>
      <c r="CP570" s="216"/>
      <c r="CQ570" s="216"/>
      <c r="CR570" s="216"/>
      <c r="CS570" s="216"/>
      <c r="CT570" s="216"/>
      <c r="CU570" s="216"/>
      <c r="CV570" s="216"/>
      <c r="CW570" s="216"/>
      <c r="CX570" s="216"/>
      <c r="CY570" s="216"/>
      <c r="CZ570" s="216"/>
      <c r="DA570" s="216"/>
      <c r="DB570" s="216"/>
      <c r="DC570" s="216"/>
      <c r="DD570" s="216"/>
      <c r="DE570" s="216"/>
      <c r="DF570" s="216"/>
      <c r="DG570" s="216"/>
      <c r="DH570" s="216"/>
      <c r="DI570" s="216"/>
      <c r="DJ570" s="216"/>
      <c r="DK570" s="216"/>
      <c r="DL570" s="216"/>
      <c r="DM570" s="216"/>
      <c r="DN570" s="216"/>
      <c r="DO570" s="216"/>
      <c r="DP570" s="216"/>
      <c r="DQ570" s="216"/>
      <c r="DR570" s="216"/>
      <c r="DS570" s="216"/>
      <c r="DT570" s="216"/>
      <c r="DU570" s="216"/>
      <c r="DV570" s="216"/>
      <c r="DW570" s="216"/>
      <c r="DX570" s="216"/>
      <c r="DY570" s="216"/>
      <c r="DZ570" s="216"/>
      <c r="EA570" s="216"/>
      <c r="EB570" s="216"/>
      <c r="EC570" s="216"/>
      <c r="ED570" s="216"/>
      <c r="EE570" s="216"/>
      <c r="EF570" s="216"/>
      <c r="EG570" s="216"/>
      <c r="EH570" s="216"/>
      <c r="EI570" s="216"/>
      <c r="EJ570" s="216"/>
      <c r="EK570" s="216"/>
      <c r="EL570" s="216"/>
      <c r="EM570" s="216"/>
      <c r="EN570" s="216"/>
      <c r="EO570" s="216"/>
      <c r="EP570" s="216"/>
      <c r="EQ570" s="216"/>
      <c r="ER570" s="216"/>
    </row>
    <row r="571" spans="1:16" ht="11.25" hidden="1">
      <c r="A571" s="4" t="s">
        <v>77</v>
      </c>
      <c r="B571" s="10"/>
      <c r="C571" s="10"/>
      <c r="D571" s="30"/>
      <c r="E571" s="30"/>
      <c r="F571" s="30"/>
      <c r="G571" s="30"/>
      <c r="H571" s="30"/>
      <c r="I571" s="30"/>
      <c r="J571" s="30"/>
      <c r="K571" s="37"/>
      <c r="L571" s="37"/>
      <c r="M571" s="37"/>
      <c r="N571" s="30"/>
      <c r="O571" s="30"/>
      <c r="P571" s="30"/>
    </row>
    <row r="572" spans="1:16" ht="11.25" hidden="1">
      <c r="A572" s="7" t="s">
        <v>237</v>
      </c>
      <c r="B572" s="10"/>
      <c r="C572" s="10"/>
      <c r="D572" s="30">
        <v>150000</v>
      </c>
      <c r="E572" s="30"/>
      <c r="F572" s="30">
        <f>D572</f>
        <v>150000</v>
      </c>
      <c r="G572" s="30"/>
      <c r="H572" s="30"/>
      <c r="I572" s="30"/>
      <c r="J572" s="30"/>
      <c r="K572" s="37"/>
      <c r="L572" s="37"/>
      <c r="M572" s="37"/>
      <c r="N572" s="30"/>
      <c r="O572" s="30"/>
      <c r="P572" s="30"/>
    </row>
    <row r="573" spans="1:16" ht="11.25" hidden="1">
      <c r="A573" s="4" t="s">
        <v>236</v>
      </c>
      <c r="B573" s="10"/>
      <c r="C573" s="10"/>
      <c r="D573" s="30"/>
      <c r="E573" s="30"/>
      <c r="F573" s="30"/>
      <c r="G573" s="30"/>
      <c r="H573" s="30"/>
      <c r="I573" s="30"/>
      <c r="J573" s="30"/>
      <c r="K573" s="37"/>
      <c r="L573" s="37"/>
      <c r="M573" s="37"/>
      <c r="N573" s="30"/>
      <c r="O573" s="30"/>
      <c r="P573" s="30"/>
    </row>
    <row r="574" spans="1:16" ht="11.25" hidden="1">
      <c r="A574" s="51" t="s">
        <v>243</v>
      </c>
      <c r="B574" s="10"/>
      <c r="C574" s="10"/>
      <c r="D574" s="38">
        <f>D572/D576</f>
        <v>6.818181818181818</v>
      </c>
      <c r="E574" s="30"/>
      <c r="F574" s="38">
        <f>D574</f>
        <v>6.818181818181818</v>
      </c>
      <c r="G574" s="30"/>
      <c r="H574" s="30"/>
      <c r="I574" s="30"/>
      <c r="J574" s="30"/>
      <c r="K574" s="37"/>
      <c r="L574" s="37"/>
      <c r="M574" s="37"/>
      <c r="N574" s="30"/>
      <c r="O574" s="30"/>
      <c r="P574" s="30"/>
    </row>
    <row r="575" spans="1:16" ht="11.25" hidden="1">
      <c r="A575" s="4" t="s">
        <v>231</v>
      </c>
      <c r="B575" s="10"/>
      <c r="C575" s="10"/>
      <c r="D575" s="30"/>
      <c r="E575" s="30"/>
      <c r="F575" s="30"/>
      <c r="G575" s="30"/>
      <c r="H575" s="30"/>
      <c r="I575" s="30"/>
      <c r="J575" s="30"/>
      <c r="K575" s="37"/>
      <c r="L575" s="37"/>
      <c r="M575" s="37"/>
      <c r="N575" s="30"/>
      <c r="O575" s="30"/>
      <c r="P575" s="30"/>
    </row>
    <row r="576" spans="1:16" ht="11.25" hidden="1">
      <c r="A576" s="7" t="s">
        <v>244</v>
      </c>
      <c r="B576" s="10"/>
      <c r="C576" s="10"/>
      <c r="D576" s="30">
        <v>22000</v>
      </c>
      <c r="E576" s="30"/>
      <c r="F576" s="30">
        <f>D576</f>
        <v>22000</v>
      </c>
      <c r="G576" s="30"/>
      <c r="H576" s="30"/>
      <c r="I576" s="30"/>
      <c r="J576" s="30"/>
      <c r="K576" s="37"/>
      <c r="L576" s="37"/>
      <c r="M576" s="37"/>
      <c r="N576" s="30"/>
      <c r="O576" s="30"/>
      <c r="P576" s="30"/>
    </row>
    <row r="577" spans="1:16" ht="33.75" hidden="1">
      <c r="A577" s="23" t="s">
        <v>492</v>
      </c>
      <c r="B577" s="10"/>
      <c r="C577" s="10"/>
      <c r="D577" s="9">
        <f>D579</f>
        <v>2108925</v>
      </c>
      <c r="E577" s="9"/>
      <c r="F577" s="9">
        <f>D577</f>
        <v>2108925</v>
      </c>
      <c r="G577" s="9">
        <f>G579</f>
        <v>2108925</v>
      </c>
      <c r="H577" s="9"/>
      <c r="I577" s="9"/>
      <c r="J577" s="9">
        <f>G577</f>
        <v>2108925</v>
      </c>
      <c r="K577" s="215"/>
      <c r="L577" s="215"/>
      <c r="M577" s="215"/>
      <c r="N577" s="9">
        <f>N579</f>
        <v>2114373</v>
      </c>
      <c r="O577" s="9"/>
      <c r="P577" s="9">
        <f>N577</f>
        <v>2114373</v>
      </c>
    </row>
    <row r="578" spans="1:16" ht="11.25" hidden="1">
      <c r="A578" s="4" t="s">
        <v>77</v>
      </c>
      <c r="B578" s="10"/>
      <c r="C578" s="10"/>
      <c r="D578" s="30"/>
      <c r="E578" s="30"/>
      <c r="F578" s="30"/>
      <c r="G578" s="30"/>
      <c r="H578" s="30"/>
      <c r="I578" s="30"/>
      <c r="J578" s="30"/>
      <c r="K578" s="37"/>
      <c r="L578" s="37"/>
      <c r="M578" s="37"/>
      <c r="N578" s="30"/>
      <c r="O578" s="30"/>
      <c r="P578" s="30"/>
    </row>
    <row r="579" spans="1:16" ht="11.25" hidden="1">
      <c r="A579" s="7" t="s">
        <v>237</v>
      </c>
      <c r="B579" s="10"/>
      <c r="C579" s="10"/>
      <c r="D579" s="30">
        <f>323925+1785000</f>
        <v>2108925</v>
      </c>
      <c r="E579" s="30"/>
      <c r="F579" s="30">
        <f>D579</f>
        <v>2108925</v>
      </c>
      <c r="G579" s="30">
        <f>323925+1785000</f>
        <v>2108925</v>
      </c>
      <c r="H579" s="30"/>
      <c r="I579" s="30">
        <f>G579</f>
        <v>2108925</v>
      </c>
      <c r="J579" s="30">
        <f>G579</f>
        <v>2108925</v>
      </c>
      <c r="K579" s="37"/>
      <c r="L579" s="37"/>
      <c r="M579" s="37"/>
      <c r="N579" s="30">
        <f>324762+1789611</f>
        <v>2114373</v>
      </c>
      <c r="O579" s="30"/>
      <c r="P579" s="30">
        <f>N579</f>
        <v>2114373</v>
      </c>
    </row>
    <row r="580" spans="1:16" ht="11.25" hidden="1">
      <c r="A580" s="4" t="s">
        <v>236</v>
      </c>
      <c r="B580" s="10"/>
      <c r="C580" s="10"/>
      <c r="D580" s="30"/>
      <c r="E580" s="30"/>
      <c r="F580" s="30"/>
      <c r="G580" s="30"/>
      <c r="H580" s="30"/>
      <c r="I580" s="30"/>
      <c r="J580" s="30"/>
      <c r="K580" s="37"/>
      <c r="L580" s="37"/>
      <c r="M580" s="37"/>
      <c r="N580" s="30"/>
      <c r="O580" s="30"/>
      <c r="P580" s="30"/>
    </row>
    <row r="581" spans="1:16" ht="11.25" hidden="1">
      <c r="A581" s="51" t="s">
        <v>247</v>
      </c>
      <c r="B581" s="10"/>
      <c r="C581" s="10"/>
      <c r="D581" s="30">
        <v>1</v>
      </c>
      <c r="E581" s="30"/>
      <c r="F581" s="30">
        <f>D581</f>
        <v>1</v>
      </c>
      <c r="G581" s="30">
        <v>1</v>
      </c>
      <c r="H581" s="30"/>
      <c r="I581" s="30">
        <f>G581</f>
        <v>1</v>
      </c>
      <c r="J581" s="30">
        <f>G581</f>
        <v>1</v>
      </c>
      <c r="K581" s="37"/>
      <c r="L581" s="37"/>
      <c r="M581" s="37"/>
      <c r="N581" s="30">
        <v>1</v>
      </c>
      <c r="O581" s="30"/>
      <c r="P581" s="30">
        <f>N581</f>
        <v>1</v>
      </c>
    </row>
    <row r="582" spans="1:16" ht="11.25" hidden="1">
      <c r="A582" s="4" t="s">
        <v>231</v>
      </c>
      <c r="B582" s="10"/>
      <c r="C582" s="10"/>
      <c r="D582" s="30"/>
      <c r="E582" s="30"/>
      <c r="F582" s="30"/>
      <c r="G582" s="30"/>
      <c r="H582" s="30"/>
      <c r="I582" s="30"/>
      <c r="J582" s="30"/>
      <c r="K582" s="37"/>
      <c r="L582" s="37"/>
      <c r="M582" s="37"/>
      <c r="N582" s="30"/>
      <c r="O582" s="30"/>
      <c r="P582" s="30"/>
    </row>
    <row r="583" spans="1:16" ht="11.25" hidden="1">
      <c r="A583" s="7" t="s">
        <v>248</v>
      </c>
      <c r="B583" s="10"/>
      <c r="C583" s="10"/>
      <c r="D583" s="30">
        <f>D579/D581</f>
        <v>2108925</v>
      </c>
      <c r="E583" s="30"/>
      <c r="F583" s="30">
        <f>F579/F581</f>
        <v>2108925</v>
      </c>
      <c r="G583" s="30">
        <f>G579/G581</f>
        <v>2108925</v>
      </c>
      <c r="H583" s="30"/>
      <c r="I583" s="30">
        <f>I579/I581</f>
        <v>2108925</v>
      </c>
      <c r="J583" s="30">
        <f>G583</f>
        <v>2108925</v>
      </c>
      <c r="K583" s="37"/>
      <c r="L583" s="37"/>
      <c r="M583" s="37"/>
      <c r="N583" s="30">
        <f>N579/N581</f>
        <v>2114373</v>
      </c>
      <c r="O583" s="30"/>
      <c r="P583" s="30">
        <f>N583</f>
        <v>2114373</v>
      </c>
    </row>
    <row r="584" spans="1:16" ht="22.5" hidden="1">
      <c r="A584" s="23" t="s">
        <v>493</v>
      </c>
      <c r="B584" s="10"/>
      <c r="C584" s="10"/>
      <c r="D584" s="9">
        <f>D586</f>
        <v>20000</v>
      </c>
      <c r="E584" s="9"/>
      <c r="F584" s="9">
        <f>D584</f>
        <v>20000</v>
      </c>
      <c r="G584" s="9"/>
      <c r="H584" s="9"/>
      <c r="I584" s="9"/>
      <c r="J584" s="9"/>
      <c r="K584" s="215"/>
      <c r="L584" s="215"/>
      <c r="M584" s="215"/>
      <c r="N584" s="9"/>
      <c r="O584" s="9"/>
      <c r="P584" s="9"/>
    </row>
    <row r="585" spans="1:16" ht="11.25" hidden="1">
      <c r="A585" s="4" t="s">
        <v>77</v>
      </c>
      <c r="B585" s="10"/>
      <c r="C585" s="10"/>
      <c r="D585" s="30"/>
      <c r="E585" s="30"/>
      <c r="F585" s="30"/>
      <c r="G585" s="30"/>
      <c r="H585" s="30"/>
      <c r="I585" s="30"/>
      <c r="J585" s="30"/>
      <c r="K585" s="37"/>
      <c r="L585" s="37"/>
      <c r="M585" s="37"/>
      <c r="N585" s="30"/>
      <c r="O585" s="30"/>
      <c r="P585" s="30"/>
    </row>
    <row r="586" spans="1:16" ht="11.25" hidden="1">
      <c r="A586" s="7" t="s">
        <v>237</v>
      </c>
      <c r="B586" s="10"/>
      <c r="C586" s="10"/>
      <c r="D586" s="30">
        <v>20000</v>
      </c>
      <c r="E586" s="30"/>
      <c r="F586" s="30">
        <f>D586</f>
        <v>20000</v>
      </c>
      <c r="G586" s="30"/>
      <c r="H586" s="30"/>
      <c r="I586" s="30"/>
      <c r="J586" s="30"/>
      <c r="K586" s="37"/>
      <c r="L586" s="37"/>
      <c r="M586" s="37"/>
      <c r="N586" s="30"/>
      <c r="O586" s="30"/>
      <c r="P586" s="30"/>
    </row>
    <row r="587" spans="1:16" ht="11.25" hidden="1">
      <c r="A587" s="4" t="s">
        <v>236</v>
      </c>
      <c r="B587" s="10"/>
      <c r="C587" s="10"/>
      <c r="D587" s="30"/>
      <c r="E587" s="30"/>
      <c r="F587" s="30"/>
      <c r="G587" s="30"/>
      <c r="H587" s="30"/>
      <c r="I587" s="30"/>
      <c r="J587" s="30"/>
      <c r="K587" s="37"/>
      <c r="L587" s="37"/>
      <c r="M587" s="37"/>
      <c r="N587" s="30"/>
      <c r="O587" s="30"/>
      <c r="P587" s="30"/>
    </row>
    <row r="588" spans="1:16" ht="11.25" hidden="1">
      <c r="A588" s="51" t="s">
        <v>249</v>
      </c>
      <c r="B588" s="10"/>
      <c r="C588" s="10"/>
      <c r="D588" s="30">
        <v>1</v>
      </c>
      <c r="E588" s="30"/>
      <c r="F588" s="30">
        <f>D588</f>
        <v>1</v>
      </c>
      <c r="G588" s="30"/>
      <c r="H588" s="30"/>
      <c r="I588" s="30"/>
      <c r="J588" s="30"/>
      <c r="K588" s="37"/>
      <c r="L588" s="37"/>
      <c r="M588" s="37"/>
      <c r="N588" s="30"/>
      <c r="O588" s="30"/>
      <c r="P588" s="30"/>
    </row>
    <row r="589" spans="1:16" ht="11.25" hidden="1">
      <c r="A589" s="4" t="s">
        <v>231</v>
      </c>
      <c r="B589" s="10"/>
      <c r="C589" s="10"/>
      <c r="D589" s="30"/>
      <c r="E589" s="30"/>
      <c r="F589" s="30"/>
      <c r="G589" s="30"/>
      <c r="H589" s="30"/>
      <c r="I589" s="30"/>
      <c r="J589" s="30"/>
      <c r="K589" s="37"/>
      <c r="L589" s="37"/>
      <c r="M589" s="37"/>
      <c r="N589" s="30"/>
      <c r="O589" s="30"/>
      <c r="P589" s="30"/>
    </row>
    <row r="590" spans="1:16" ht="11.25" hidden="1">
      <c r="A590" s="7" t="s">
        <v>250</v>
      </c>
      <c r="B590" s="10"/>
      <c r="C590" s="10"/>
      <c r="D590" s="30">
        <f>D586/D588</f>
        <v>20000</v>
      </c>
      <c r="E590" s="30"/>
      <c r="F590" s="30">
        <f>D590</f>
        <v>20000</v>
      </c>
      <c r="G590" s="30"/>
      <c r="H590" s="30"/>
      <c r="I590" s="30"/>
      <c r="J590" s="30"/>
      <c r="K590" s="37"/>
      <c r="L590" s="37"/>
      <c r="M590" s="37"/>
      <c r="N590" s="30"/>
      <c r="O590" s="30"/>
      <c r="P590" s="30"/>
    </row>
    <row r="591" spans="1:16" ht="15.75" customHeight="1" hidden="1">
      <c r="A591" s="263" t="s">
        <v>494</v>
      </c>
      <c r="B591" s="217"/>
      <c r="C591" s="217"/>
      <c r="D591" s="218">
        <f>D593</f>
        <v>2000</v>
      </c>
      <c r="E591" s="218"/>
      <c r="F591" s="218">
        <f>D591</f>
        <v>2000</v>
      </c>
      <c r="G591" s="218"/>
      <c r="H591" s="218"/>
      <c r="I591" s="218"/>
      <c r="J591" s="218"/>
      <c r="K591" s="219"/>
      <c r="L591" s="219"/>
      <c r="M591" s="219"/>
      <c r="N591" s="218"/>
      <c r="O591" s="218"/>
      <c r="P591" s="218"/>
    </row>
    <row r="592" spans="1:16" ht="11.25" hidden="1">
      <c r="A592" s="4" t="s">
        <v>77</v>
      </c>
      <c r="B592" s="10"/>
      <c r="C592" s="10"/>
      <c r="D592" s="30"/>
      <c r="E592" s="30"/>
      <c r="F592" s="30"/>
      <c r="G592" s="30"/>
      <c r="H592" s="30"/>
      <c r="I592" s="30"/>
      <c r="J592" s="30"/>
      <c r="K592" s="37"/>
      <c r="L592" s="37"/>
      <c r="M592" s="37"/>
      <c r="N592" s="30"/>
      <c r="O592" s="30"/>
      <c r="P592" s="30"/>
    </row>
    <row r="593" spans="1:16" ht="11.25" hidden="1">
      <c r="A593" s="7" t="s">
        <v>237</v>
      </c>
      <c r="B593" s="10"/>
      <c r="C593" s="10"/>
      <c r="D593" s="30">
        <v>2000</v>
      </c>
      <c r="E593" s="30"/>
      <c r="F593" s="30">
        <f>D593</f>
        <v>2000</v>
      </c>
      <c r="G593" s="30"/>
      <c r="H593" s="30"/>
      <c r="I593" s="30"/>
      <c r="J593" s="30"/>
      <c r="K593" s="37"/>
      <c r="L593" s="37"/>
      <c r="M593" s="37"/>
      <c r="N593" s="30"/>
      <c r="O593" s="30"/>
      <c r="P593" s="30"/>
    </row>
    <row r="594" spans="1:16" ht="11.25" hidden="1">
      <c r="A594" s="4" t="s">
        <v>236</v>
      </c>
      <c r="B594" s="10"/>
      <c r="C594" s="10"/>
      <c r="D594" s="30"/>
      <c r="E594" s="30"/>
      <c r="F594" s="30"/>
      <c r="G594" s="30"/>
      <c r="H594" s="30"/>
      <c r="I594" s="30"/>
      <c r="J594" s="30"/>
      <c r="K594" s="37"/>
      <c r="L594" s="37"/>
      <c r="M594" s="37"/>
      <c r="N594" s="30"/>
      <c r="O594" s="30"/>
      <c r="P594" s="30"/>
    </row>
    <row r="595" spans="1:16" ht="11.25" hidden="1">
      <c r="A595" s="51" t="s">
        <v>251</v>
      </c>
      <c r="B595" s="10"/>
      <c r="C595" s="10"/>
      <c r="D595" s="30">
        <v>1</v>
      </c>
      <c r="E595" s="30"/>
      <c r="F595" s="30">
        <f>D595</f>
        <v>1</v>
      </c>
      <c r="G595" s="30"/>
      <c r="H595" s="30"/>
      <c r="I595" s="30"/>
      <c r="J595" s="30"/>
      <c r="K595" s="37"/>
      <c r="L595" s="37"/>
      <c r="M595" s="37"/>
      <c r="N595" s="30"/>
      <c r="O595" s="30"/>
      <c r="P595" s="30"/>
    </row>
    <row r="596" spans="1:16" ht="11.25" hidden="1">
      <c r="A596" s="4" t="s">
        <v>231</v>
      </c>
      <c r="B596" s="10"/>
      <c r="C596" s="10"/>
      <c r="D596" s="30"/>
      <c r="E596" s="30"/>
      <c r="F596" s="30"/>
      <c r="G596" s="30"/>
      <c r="H596" s="30"/>
      <c r="I596" s="30"/>
      <c r="J596" s="30"/>
      <c r="K596" s="37"/>
      <c r="L596" s="37"/>
      <c r="M596" s="37"/>
      <c r="N596" s="30"/>
      <c r="O596" s="30"/>
      <c r="P596" s="30"/>
    </row>
    <row r="597" spans="1:16" ht="11.25" hidden="1">
      <c r="A597" s="7" t="s">
        <v>252</v>
      </c>
      <c r="B597" s="10"/>
      <c r="C597" s="10"/>
      <c r="D597" s="30">
        <f>D593/D595</f>
        <v>2000</v>
      </c>
      <c r="E597" s="30"/>
      <c r="F597" s="30">
        <f>D597</f>
        <v>2000</v>
      </c>
      <c r="G597" s="30"/>
      <c r="H597" s="30"/>
      <c r="I597" s="30"/>
      <c r="J597" s="30"/>
      <c r="K597" s="37"/>
      <c r="L597" s="37"/>
      <c r="M597" s="37"/>
      <c r="N597" s="30"/>
      <c r="O597" s="30"/>
      <c r="P597" s="30"/>
    </row>
    <row r="598" spans="1:148" s="221" customFormat="1" ht="37.5" customHeight="1" hidden="1">
      <c r="A598" s="8" t="s">
        <v>451</v>
      </c>
      <c r="B598" s="36"/>
      <c r="C598" s="36"/>
      <c r="D598" s="32">
        <f>D600</f>
        <v>1541959</v>
      </c>
      <c r="E598" s="32"/>
      <c r="F598" s="32">
        <f>F600</f>
        <v>1541959</v>
      </c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  <c r="AJ598" s="220"/>
      <c r="AK598" s="220"/>
      <c r="AL598" s="220"/>
      <c r="AM598" s="220"/>
      <c r="AN598" s="220"/>
      <c r="AO598" s="220"/>
      <c r="AP598" s="220"/>
      <c r="AQ598" s="220"/>
      <c r="AR598" s="220"/>
      <c r="AS598" s="220"/>
      <c r="AT598" s="220"/>
      <c r="AU598" s="220"/>
      <c r="AV598" s="220"/>
      <c r="AW598" s="220"/>
      <c r="AX598" s="220"/>
      <c r="AY598" s="220"/>
      <c r="AZ598" s="220"/>
      <c r="BA598" s="220"/>
      <c r="BB598" s="220"/>
      <c r="BC598" s="220"/>
      <c r="BD598" s="220"/>
      <c r="BE598" s="220"/>
      <c r="BF598" s="220"/>
      <c r="BG598" s="220"/>
      <c r="BH598" s="220"/>
      <c r="BI598" s="220"/>
      <c r="BJ598" s="220"/>
      <c r="BK598" s="220"/>
      <c r="BL598" s="220"/>
      <c r="BM598" s="220"/>
      <c r="BN598" s="220"/>
      <c r="BO598" s="220"/>
      <c r="BP598" s="220"/>
      <c r="BQ598" s="220"/>
      <c r="BR598" s="220"/>
      <c r="BS598" s="220"/>
      <c r="BT598" s="220"/>
      <c r="BU598" s="220"/>
      <c r="BV598" s="220"/>
      <c r="BW598" s="220"/>
      <c r="BX598" s="220"/>
      <c r="BY598" s="220"/>
      <c r="BZ598" s="220"/>
      <c r="CA598" s="220"/>
      <c r="CB598" s="220"/>
      <c r="CC598" s="220"/>
      <c r="CD598" s="220"/>
      <c r="CE598" s="220"/>
      <c r="CF598" s="220"/>
      <c r="CG598" s="220"/>
      <c r="CH598" s="220"/>
      <c r="CI598" s="220"/>
      <c r="CJ598" s="220"/>
      <c r="CK598" s="220"/>
      <c r="CL598" s="220"/>
      <c r="CM598" s="220"/>
      <c r="CN598" s="220"/>
      <c r="CO598" s="220"/>
      <c r="CP598" s="220"/>
      <c r="CQ598" s="220"/>
      <c r="CR598" s="220"/>
      <c r="CS598" s="220"/>
      <c r="CT598" s="220"/>
      <c r="CU598" s="220"/>
      <c r="CV598" s="220"/>
      <c r="CW598" s="220"/>
      <c r="CX598" s="220"/>
      <c r="CY598" s="220"/>
      <c r="CZ598" s="220"/>
      <c r="DA598" s="220"/>
      <c r="DB598" s="220"/>
      <c r="DC598" s="220"/>
      <c r="DD598" s="220"/>
      <c r="DE598" s="220"/>
      <c r="DF598" s="220"/>
      <c r="DG598" s="220"/>
      <c r="DH598" s="220"/>
      <c r="DI598" s="220"/>
      <c r="DJ598" s="220"/>
      <c r="DK598" s="220"/>
      <c r="DL598" s="220"/>
      <c r="DM598" s="220"/>
      <c r="DN598" s="220"/>
      <c r="DO598" s="220"/>
      <c r="DP598" s="220"/>
      <c r="DQ598" s="220"/>
      <c r="DR598" s="220"/>
      <c r="DS598" s="220"/>
      <c r="DT598" s="220"/>
      <c r="DU598" s="220"/>
      <c r="DV598" s="220"/>
      <c r="DW598" s="220"/>
      <c r="DX598" s="220"/>
      <c r="DY598" s="220"/>
      <c r="DZ598" s="220"/>
      <c r="EA598" s="220"/>
      <c r="EB598" s="220"/>
      <c r="EC598" s="220"/>
      <c r="ED598" s="220"/>
      <c r="EE598" s="220"/>
      <c r="EF598" s="220"/>
      <c r="EG598" s="220"/>
      <c r="EH598" s="220"/>
      <c r="EI598" s="220"/>
      <c r="EJ598" s="220"/>
      <c r="EK598" s="220"/>
      <c r="EL598" s="220"/>
      <c r="EM598" s="220"/>
      <c r="EN598" s="220"/>
      <c r="EO598" s="220"/>
      <c r="EP598" s="220"/>
      <c r="EQ598" s="220"/>
      <c r="ER598" s="220"/>
    </row>
    <row r="599" spans="1:148" s="189" customFormat="1" ht="19.5" customHeight="1" hidden="1">
      <c r="A599" s="4" t="s">
        <v>77</v>
      </c>
      <c r="B599" s="137"/>
      <c r="C599" s="137"/>
      <c r="D599" s="145"/>
      <c r="E599" s="145"/>
      <c r="F599" s="145"/>
      <c r="G599" s="145"/>
      <c r="H599" s="145"/>
      <c r="I599" s="145"/>
      <c r="J599" s="145"/>
      <c r="K599" s="142"/>
      <c r="L599" s="142"/>
      <c r="M599" s="142"/>
      <c r="N599" s="145"/>
      <c r="O599" s="145"/>
      <c r="P599" s="145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  <c r="AO599" s="188"/>
      <c r="AP599" s="188"/>
      <c r="AQ599" s="188"/>
      <c r="AR599" s="188"/>
      <c r="AS599" s="188"/>
      <c r="AT599" s="188"/>
      <c r="AU599" s="188"/>
      <c r="AV599" s="188"/>
      <c r="AW599" s="188"/>
      <c r="AX599" s="188"/>
      <c r="AY599" s="188"/>
      <c r="AZ599" s="188"/>
      <c r="BA599" s="188"/>
      <c r="BB599" s="188"/>
      <c r="BC599" s="188"/>
      <c r="BD599" s="188"/>
      <c r="BE599" s="188"/>
      <c r="BF599" s="188"/>
      <c r="BG599" s="188"/>
      <c r="BH599" s="188"/>
      <c r="BI599" s="188"/>
      <c r="BJ599" s="188"/>
      <c r="BK599" s="188"/>
      <c r="BL599" s="188"/>
      <c r="BM599" s="188"/>
      <c r="BN599" s="188"/>
      <c r="BO599" s="188"/>
      <c r="BP599" s="188"/>
      <c r="BQ599" s="188"/>
      <c r="BR599" s="188"/>
      <c r="BS599" s="188"/>
      <c r="BT599" s="188"/>
      <c r="BU599" s="188"/>
      <c r="BV599" s="188"/>
      <c r="BW599" s="188"/>
      <c r="BX599" s="188"/>
      <c r="BY599" s="188"/>
      <c r="BZ599" s="188"/>
      <c r="CA599" s="188"/>
      <c r="CB599" s="188"/>
      <c r="CC599" s="188"/>
      <c r="CD599" s="188"/>
      <c r="CE599" s="188"/>
      <c r="CF599" s="188"/>
      <c r="CG599" s="188"/>
      <c r="CH599" s="188"/>
      <c r="CI599" s="188"/>
      <c r="CJ599" s="188"/>
      <c r="CK599" s="188"/>
      <c r="CL599" s="188"/>
      <c r="CM599" s="188"/>
      <c r="CN599" s="188"/>
      <c r="CO599" s="188"/>
      <c r="CP599" s="188"/>
      <c r="CQ599" s="188"/>
      <c r="CR599" s="188"/>
      <c r="CS599" s="188"/>
      <c r="CT599" s="188"/>
      <c r="CU599" s="188"/>
      <c r="CV599" s="188"/>
      <c r="CW599" s="188"/>
      <c r="CX599" s="188"/>
      <c r="CY599" s="188"/>
      <c r="CZ599" s="188"/>
      <c r="DA599" s="188"/>
      <c r="DB599" s="188"/>
      <c r="DC599" s="188"/>
      <c r="DD599" s="188"/>
      <c r="DE599" s="188"/>
      <c r="DF599" s="188"/>
      <c r="DG599" s="188"/>
      <c r="DH599" s="188"/>
      <c r="DI599" s="188"/>
      <c r="DJ599" s="188"/>
      <c r="DK599" s="188"/>
      <c r="DL599" s="188"/>
      <c r="DM599" s="188"/>
      <c r="DN599" s="188"/>
      <c r="DO599" s="188"/>
      <c r="DP599" s="188"/>
      <c r="DQ599" s="188"/>
      <c r="DR599" s="188"/>
      <c r="DS599" s="188"/>
      <c r="DT599" s="188"/>
      <c r="DU599" s="188"/>
      <c r="DV599" s="188"/>
      <c r="DW599" s="188"/>
      <c r="DX599" s="188"/>
      <c r="DY599" s="188"/>
      <c r="DZ599" s="188"/>
      <c r="EA599" s="188"/>
      <c r="EB599" s="188"/>
      <c r="EC599" s="188"/>
      <c r="ED599" s="188"/>
      <c r="EE599" s="188"/>
      <c r="EF599" s="188"/>
      <c r="EG599" s="188"/>
      <c r="EH599" s="188"/>
      <c r="EI599" s="188"/>
      <c r="EJ599" s="188"/>
      <c r="EK599" s="188"/>
      <c r="EL599" s="188"/>
      <c r="EM599" s="188"/>
      <c r="EN599" s="188"/>
      <c r="EO599" s="188"/>
      <c r="EP599" s="188"/>
      <c r="EQ599" s="188"/>
      <c r="ER599" s="188"/>
    </row>
    <row r="600" spans="1:148" s="189" customFormat="1" ht="21.75" customHeight="1" hidden="1">
      <c r="A600" s="7" t="s">
        <v>238</v>
      </c>
      <c r="B600" s="137"/>
      <c r="C600" s="137"/>
      <c r="D600" s="145">
        <v>1541959</v>
      </c>
      <c r="E600" s="145"/>
      <c r="F600" s="145">
        <f>D600</f>
        <v>1541959</v>
      </c>
      <c r="G600" s="145"/>
      <c r="H600" s="145"/>
      <c r="I600" s="145"/>
      <c r="J600" s="145"/>
      <c r="K600" s="142"/>
      <c r="L600" s="142"/>
      <c r="M600" s="142"/>
      <c r="N600" s="145"/>
      <c r="O600" s="145"/>
      <c r="P600" s="145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  <c r="AA600" s="188"/>
      <c r="AB600" s="188"/>
      <c r="AC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  <c r="AR600" s="188"/>
      <c r="AS600" s="188"/>
      <c r="AT600" s="188"/>
      <c r="AU600" s="188"/>
      <c r="AV600" s="188"/>
      <c r="AW600" s="188"/>
      <c r="AX600" s="188"/>
      <c r="AY600" s="188"/>
      <c r="AZ600" s="188"/>
      <c r="BA600" s="188"/>
      <c r="BB600" s="188"/>
      <c r="BC600" s="188"/>
      <c r="BD600" s="188"/>
      <c r="BE600" s="188"/>
      <c r="BF600" s="188"/>
      <c r="BG600" s="188"/>
      <c r="BH600" s="188"/>
      <c r="BI600" s="188"/>
      <c r="BJ600" s="188"/>
      <c r="BK600" s="188"/>
      <c r="BL600" s="188"/>
      <c r="BM600" s="188"/>
      <c r="BN600" s="188"/>
      <c r="BO600" s="188"/>
      <c r="BP600" s="188"/>
      <c r="BQ600" s="188"/>
      <c r="BR600" s="188"/>
      <c r="BS600" s="188"/>
      <c r="BT600" s="188"/>
      <c r="BU600" s="188"/>
      <c r="BV600" s="188"/>
      <c r="BW600" s="188"/>
      <c r="BX600" s="188"/>
      <c r="BY600" s="188"/>
      <c r="BZ600" s="188"/>
      <c r="CA600" s="188"/>
      <c r="CB600" s="188"/>
      <c r="CC600" s="188"/>
      <c r="CD600" s="188"/>
      <c r="CE600" s="188"/>
      <c r="CF600" s="188"/>
      <c r="CG600" s="188"/>
      <c r="CH600" s="188"/>
      <c r="CI600" s="188"/>
      <c r="CJ600" s="188"/>
      <c r="CK600" s="188"/>
      <c r="CL600" s="188"/>
      <c r="CM600" s="188"/>
      <c r="CN600" s="188"/>
      <c r="CO600" s="188"/>
      <c r="CP600" s="188"/>
      <c r="CQ600" s="188"/>
      <c r="CR600" s="188"/>
      <c r="CS600" s="188"/>
      <c r="CT600" s="188"/>
      <c r="CU600" s="188"/>
      <c r="CV600" s="188"/>
      <c r="CW600" s="188"/>
      <c r="CX600" s="188"/>
      <c r="CY600" s="188"/>
      <c r="CZ600" s="188"/>
      <c r="DA600" s="188"/>
      <c r="DB600" s="188"/>
      <c r="DC600" s="188"/>
      <c r="DD600" s="188"/>
      <c r="DE600" s="188"/>
      <c r="DF600" s="188"/>
      <c r="DG600" s="188"/>
      <c r="DH600" s="188"/>
      <c r="DI600" s="188"/>
      <c r="DJ600" s="188"/>
      <c r="DK600" s="188"/>
      <c r="DL600" s="188"/>
      <c r="DM600" s="188"/>
      <c r="DN600" s="188"/>
      <c r="DO600" s="188"/>
      <c r="DP600" s="188"/>
      <c r="DQ600" s="188"/>
      <c r="DR600" s="188"/>
      <c r="DS600" s="188"/>
      <c r="DT600" s="188"/>
      <c r="DU600" s="188"/>
      <c r="DV600" s="188"/>
      <c r="DW600" s="188"/>
      <c r="DX600" s="188"/>
      <c r="DY600" s="188"/>
      <c r="DZ600" s="188"/>
      <c r="EA600" s="188"/>
      <c r="EB600" s="188"/>
      <c r="EC600" s="188"/>
      <c r="ED600" s="188"/>
      <c r="EE600" s="188"/>
      <c r="EF600" s="188"/>
      <c r="EG600" s="188"/>
      <c r="EH600" s="188"/>
      <c r="EI600" s="188"/>
      <c r="EJ600" s="188"/>
      <c r="EK600" s="188"/>
      <c r="EL600" s="188"/>
      <c r="EM600" s="188"/>
      <c r="EN600" s="188"/>
      <c r="EO600" s="188"/>
      <c r="EP600" s="188"/>
      <c r="EQ600" s="188"/>
      <c r="ER600" s="188"/>
    </row>
    <row r="601" spans="1:148" s="189" customFormat="1" ht="18" customHeight="1" hidden="1">
      <c r="A601" s="4" t="s">
        <v>280</v>
      </c>
      <c r="B601" s="137"/>
      <c r="C601" s="137"/>
      <c r="D601" s="145"/>
      <c r="E601" s="145"/>
      <c r="F601" s="145"/>
      <c r="G601" s="145"/>
      <c r="H601" s="145"/>
      <c r="I601" s="145"/>
      <c r="J601" s="145"/>
      <c r="K601" s="142"/>
      <c r="L601" s="142"/>
      <c r="M601" s="142"/>
      <c r="N601" s="145"/>
      <c r="O601" s="145"/>
      <c r="P601" s="145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  <c r="AA601" s="188"/>
      <c r="AB601" s="188"/>
      <c r="AC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  <c r="AR601" s="188"/>
      <c r="AS601" s="188"/>
      <c r="AT601" s="188"/>
      <c r="AU601" s="188"/>
      <c r="AV601" s="188"/>
      <c r="AW601" s="188"/>
      <c r="AX601" s="188"/>
      <c r="AY601" s="188"/>
      <c r="AZ601" s="188"/>
      <c r="BA601" s="188"/>
      <c r="BB601" s="188"/>
      <c r="BC601" s="188"/>
      <c r="BD601" s="188"/>
      <c r="BE601" s="188"/>
      <c r="BF601" s="188"/>
      <c r="BG601" s="188"/>
      <c r="BH601" s="188"/>
      <c r="BI601" s="188"/>
      <c r="BJ601" s="188"/>
      <c r="BK601" s="188"/>
      <c r="BL601" s="188"/>
      <c r="BM601" s="188"/>
      <c r="BN601" s="188"/>
      <c r="BO601" s="188"/>
      <c r="BP601" s="188"/>
      <c r="BQ601" s="188"/>
      <c r="BR601" s="188"/>
      <c r="BS601" s="188"/>
      <c r="BT601" s="188"/>
      <c r="BU601" s="188"/>
      <c r="BV601" s="188"/>
      <c r="BW601" s="188"/>
      <c r="BX601" s="188"/>
      <c r="BY601" s="188"/>
      <c r="BZ601" s="188"/>
      <c r="CA601" s="188"/>
      <c r="CB601" s="188"/>
      <c r="CC601" s="188"/>
      <c r="CD601" s="188"/>
      <c r="CE601" s="188"/>
      <c r="CF601" s="188"/>
      <c r="CG601" s="188"/>
      <c r="CH601" s="188"/>
      <c r="CI601" s="188"/>
      <c r="CJ601" s="188"/>
      <c r="CK601" s="188"/>
      <c r="CL601" s="188"/>
      <c r="CM601" s="188"/>
      <c r="CN601" s="188"/>
      <c r="CO601" s="188"/>
      <c r="CP601" s="188"/>
      <c r="CQ601" s="188"/>
      <c r="CR601" s="188"/>
      <c r="CS601" s="188"/>
      <c r="CT601" s="188"/>
      <c r="CU601" s="188"/>
      <c r="CV601" s="188"/>
      <c r="CW601" s="188"/>
      <c r="CX601" s="188"/>
      <c r="CY601" s="188"/>
      <c r="CZ601" s="188"/>
      <c r="DA601" s="188"/>
      <c r="DB601" s="188"/>
      <c r="DC601" s="188"/>
      <c r="DD601" s="188"/>
      <c r="DE601" s="188"/>
      <c r="DF601" s="188"/>
      <c r="DG601" s="188"/>
      <c r="DH601" s="188"/>
      <c r="DI601" s="188"/>
      <c r="DJ601" s="188"/>
      <c r="DK601" s="188"/>
      <c r="DL601" s="188"/>
      <c r="DM601" s="188"/>
      <c r="DN601" s="188"/>
      <c r="DO601" s="188"/>
      <c r="DP601" s="188"/>
      <c r="DQ601" s="188"/>
      <c r="DR601" s="188"/>
      <c r="DS601" s="188"/>
      <c r="DT601" s="188"/>
      <c r="DU601" s="188"/>
      <c r="DV601" s="188"/>
      <c r="DW601" s="188"/>
      <c r="DX601" s="188"/>
      <c r="DY601" s="188"/>
      <c r="DZ601" s="188"/>
      <c r="EA601" s="188"/>
      <c r="EB601" s="188"/>
      <c r="EC601" s="188"/>
      <c r="ED601" s="188"/>
      <c r="EE601" s="188"/>
      <c r="EF601" s="188"/>
      <c r="EG601" s="188"/>
      <c r="EH601" s="188"/>
      <c r="EI601" s="188"/>
      <c r="EJ601" s="188"/>
      <c r="EK601" s="188"/>
      <c r="EL601" s="188"/>
      <c r="EM601" s="188"/>
      <c r="EN601" s="188"/>
      <c r="EO601" s="188"/>
      <c r="EP601" s="188"/>
      <c r="EQ601" s="188"/>
      <c r="ER601" s="188"/>
    </row>
    <row r="602" spans="1:148" s="189" customFormat="1" ht="16.5" customHeight="1" hidden="1">
      <c r="A602" s="7" t="s">
        <v>291</v>
      </c>
      <c r="B602" s="137"/>
      <c r="C602" s="137"/>
      <c r="D602" s="145">
        <v>12</v>
      </c>
      <c r="E602" s="145"/>
      <c r="F602" s="145">
        <f>D602</f>
        <v>12</v>
      </c>
      <c r="G602" s="145"/>
      <c r="H602" s="145"/>
      <c r="I602" s="145"/>
      <c r="J602" s="145"/>
      <c r="K602" s="142"/>
      <c r="L602" s="142"/>
      <c r="M602" s="142"/>
      <c r="N602" s="145"/>
      <c r="O602" s="145"/>
      <c r="P602" s="145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  <c r="AA602" s="188"/>
      <c r="AB602" s="188"/>
      <c r="AC602" s="188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  <c r="AO602" s="188"/>
      <c r="AP602" s="188"/>
      <c r="AQ602" s="188"/>
      <c r="AR602" s="188"/>
      <c r="AS602" s="188"/>
      <c r="AT602" s="188"/>
      <c r="AU602" s="188"/>
      <c r="AV602" s="188"/>
      <c r="AW602" s="188"/>
      <c r="AX602" s="188"/>
      <c r="AY602" s="188"/>
      <c r="AZ602" s="188"/>
      <c r="BA602" s="188"/>
      <c r="BB602" s="188"/>
      <c r="BC602" s="188"/>
      <c r="BD602" s="188"/>
      <c r="BE602" s="188"/>
      <c r="BF602" s="188"/>
      <c r="BG602" s="188"/>
      <c r="BH602" s="188"/>
      <c r="BI602" s="188"/>
      <c r="BJ602" s="188"/>
      <c r="BK602" s="188"/>
      <c r="BL602" s="188"/>
      <c r="BM602" s="188"/>
      <c r="BN602" s="188"/>
      <c r="BO602" s="188"/>
      <c r="BP602" s="188"/>
      <c r="BQ602" s="188"/>
      <c r="BR602" s="188"/>
      <c r="BS602" s="188"/>
      <c r="BT602" s="188"/>
      <c r="BU602" s="188"/>
      <c r="BV602" s="188"/>
      <c r="BW602" s="188"/>
      <c r="BX602" s="188"/>
      <c r="BY602" s="188"/>
      <c r="BZ602" s="188"/>
      <c r="CA602" s="188"/>
      <c r="CB602" s="188"/>
      <c r="CC602" s="188"/>
      <c r="CD602" s="188"/>
      <c r="CE602" s="188"/>
      <c r="CF602" s="188"/>
      <c r="CG602" s="188"/>
      <c r="CH602" s="188"/>
      <c r="CI602" s="188"/>
      <c r="CJ602" s="188"/>
      <c r="CK602" s="188"/>
      <c r="CL602" s="188"/>
      <c r="CM602" s="188"/>
      <c r="CN602" s="188"/>
      <c r="CO602" s="188"/>
      <c r="CP602" s="188"/>
      <c r="CQ602" s="188"/>
      <c r="CR602" s="188"/>
      <c r="CS602" s="188"/>
      <c r="CT602" s="188"/>
      <c r="CU602" s="188"/>
      <c r="CV602" s="188"/>
      <c r="CW602" s="188"/>
      <c r="CX602" s="188"/>
      <c r="CY602" s="188"/>
      <c r="CZ602" s="188"/>
      <c r="DA602" s="188"/>
      <c r="DB602" s="188"/>
      <c r="DC602" s="188"/>
      <c r="DD602" s="188"/>
      <c r="DE602" s="188"/>
      <c r="DF602" s="188"/>
      <c r="DG602" s="188"/>
      <c r="DH602" s="188"/>
      <c r="DI602" s="188"/>
      <c r="DJ602" s="188"/>
      <c r="DK602" s="188"/>
      <c r="DL602" s="188"/>
      <c r="DM602" s="188"/>
      <c r="DN602" s="188"/>
      <c r="DO602" s="188"/>
      <c r="DP602" s="188"/>
      <c r="DQ602" s="188"/>
      <c r="DR602" s="188"/>
      <c r="DS602" s="188"/>
      <c r="DT602" s="188"/>
      <c r="DU602" s="188"/>
      <c r="DV602" s="188"/>
      <c r="DW602" s="188"/>
      <c r="DX602" s="188"/>
      <c r="DY602" s="188"/>
      <c r="DZ602" s="188"/>
      <c r="EA602" s="188"/>
      <c r="EB602" s="188"/>
      <c r="EC602" s="188"/>
      <c r="ED602" s="188"/>
      <c r="EE602" s="188"/>
      <c r="EF602" s="188"/>
      <c r="EG602" s="188"/>
      <c r="EH602" s="188"/>
      <c r="EI602" s="188"/>
      <c r="EJ602" s="188"/>
      <c r="EK602" s="188"/>
      <c r="EL602" s="188"/>
      <c r="EM602" s="188"/>
      <c r="EN602" s="188"/>
      <c r="EO602" s="188"/>
      <c r="EP602" s="188"/>
      <c r="EQ602" s="188"/>
      <c r="ER602" s="188"/>
    </row>
    <row r="603" spans="1:148" s="189" customFormat="1" ht="15.75" customHeight="1" hidden="1">
      <c r="A603" s="4" t="s">
        <v>231</v>
      </c>
      <c r="B603" s="137"/>
      <c r="C603" s="137"/>
      <c r="D603" s="145"/>
      <c r="E603" s="145"/>
      <c r="F603" s="145"/>
      <c r="G603" s="145"/>
      <c r="H603" s="145"/>
      <c r="I603" s="145"/>
      <c r="J603" s="145"/>
      <c r="K603" s="142"/>
      <c r="L603" s="142"/>
      <c r="M603" s="142"/>
      <c r="N603" s="145"/>
      <c r="O603" s="145"/>
      <c r="P603" s="145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  <c r="AA603" s="188"/>
      <c r="AB603" s="188"/>
      <c r="AC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  <c r="AR603" s="188"/>
      <c r="AS603" s="188"/>
      <c r="AT603" s="188"/>
      <c r="AU603" s="188"/>
      <c r="AV603" s="188"/>
      <c r="AW603" s="188"/>
      <c r="AX603" s="188"/>
      <c r="AY603" s="188"/>
      <c r="AZ603" s="188"/>
      <c r="BA603" s="188"/>
      <c r="BB603" s="188"/>
      <c r="BC603" s="188"/>
      <c r="BD603" s="188"/>
      <c r="BE603" s="188"/>
      <c r="BF603" s="188"/>
      <c r="BG603" s="188"/>
      <c r="BH603" s="188"/>
      <c r="BI603" s="188"/>
      <c r="BJ603" s="188"/>
      <c r="BK603" s="188"/>
      <c r="BL603" s="188"/>
      <c r="BM603" s="188"/>
      <c r="BN603" s="188"/>
      <c r="BO603" s="188"/>
      <c r="BP603" s="188"/>
      <c r="BQ603" s="188"/>
      <c r="BR603" s="188"/>
      <c r="BS603" s="188"/>
      <c r="BT603" s="188"/>
      <c r="BU603" s="188"/>
      <c r="BV603" s="188"/>
      <c r="BW603" s="188"/>
      <c r="BX603" s="188"/>
      <c r="BY603" s="188"/>
      <c r="BZ603" s="188"/>
      <c r="CA603" s="188"/>
      <c r="CB603" s="188"/>
      <c r="CC603" s="188"/>
      <c r="CD603" s="188"/>
      <c r="CE603" s="188"/>
      <c r="CF603" s="188"/>
      <c r="CG603" s="188"/>
      <c r="CH603" s="188"/>
      <c r="CI603" s="188"/>
      <c r="CJ603" s="188"/>
      <c r="CK603" s="188"/>
      <c r="CL603" s="188"/>
      <c r="CM603" s="188"/>
      <c r="CN603" s="188"/>
      <c r="CO603" s="188"/>
      <c r="CP603" s="188"/>
      <c r="CQ603" s="188"/>
      <c r="CR603" s="188"/>
      <c r="CS603" s="188"/>
      <c r="CT603" s="188"/>
      <c r="CU603" s="188"/>
      <c r="CV603" s="188"/>
      <c r="CW603" s="188"/>
      <c r="CX603" s="188"/>
      <c r="CY603" s="188"/>
      <c r="CZ603" s="188"/>
      <c r="DA603" s="188"/>
      <c r="DB603" s="188"/>
      <c r="DC603" s="188"/>
      <c r="DD603" s="188"/>
      <c r="DE603" s="188"/>
      <c r="DF603" s="188"/>
      <c r="DG603" s="188"/>
      <c r="DH603" s="188"/>
      <c r="DI603" s="188"/>
      <c r="DJ603" s="188"/>
      <c r="DK603" s="188"/>
      <c r="DL603" s="188"/>
      <c r="DM603" s="188"/>
      <c r="DN603" s="188"/>
      <c r="DO603" s="188"/>
      <c r="DP603" s="188"/>
      <c r="DQ603" s="188"/>
      <c r="DR603" s="188"/>
      <c r="DS603" s="188"/>
      <c r="DT603" s="188"/>
      <c r="DU603" s="188"/>
      <c r="DV603" s="188"/>
      <c r="DW603" s="188"/>
      <c r="DX603" s="188"/>
      <c r="DY603" s="188"/>
      <c r="DZ603" s="188"/>
      <c r="EA603" s="188"/>
      <c r="EB603" s="188"/>
      <c r="EC603" s="188"/>
      <c r="ED603" s="188"/>
      <c r="EE603" s="188"/>
      <c r="EF603" s="188"/>
      <c r="EG603" s="188"/>
      <c r="EH603" s="188"/>
      <c r="EI603" s="188"/>
      <c r="EJ603" s="188"/>
      <c r="EK603" s="188"/>
      <c r="EL603" s="188"/>
      <c r="EM603" s="188"/>
      <c r="EN603" s="188"/>
      <c r="EO603" s="188"/>
      <c r="EP603" s="188"/>
      <c r="EQ603" s="188"/>
      <c r="ER603" s="188"/>
    </row>
    <row r="604" spans="1:148" s="189" customFormat="1" ht="19.5" customHeight="1" hidden="1">
      <c r="A604" s="7" t="s">
        <v>292</v>
      </c>
      <c r="B604" s="137"/>
      <c r="C604" s="137"/>
      <c r="D604" s="145">
        <f>D600/D602</f>
        <v>128496.58333333333</v>
      </c>
      <c r="E604" s="145"/>
      <c r="F604" s="145">
        <f>D604</f>
        <v>128496.58333333333</v>
      </c>
      <c r="G604" s="145"/>
      <c r="H604" s="145"/>
      <c r="I604" s="145"/>
      <c r="J604" s="145"/>
      <c r="K604" s="142"/>
      <c r="L604" s="142"/>
      <c r="M604" s="142"/>
      <c r="N604" s="145"/>
      <c r="O604" s="145"/>
      <c r="P604" s="145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  <c r="AA604" s="188"/>
      <c r="AB604" s="188"/>
      <c r="AC604" s="188"/>
      <c r="AD604" s="188"/>
      <c r="AE604" s="188"/>
      <c r="AF604" s="188"/>
      <c r="AG604" s="188"/>
      <c r="AH604" s="188"/>
      <c r="AI604" s="188"/>
      <c r="AJ604" s="188"/>
      <c r="AK604" s="188"/>
      <c r="AL604" s="188"/>
      <c r="AM604" s="188"/>
      <c r="AN604" s="188"/>
      <c r="AO604" s="188"/>
      <c r="AP604" s="188"/>
      <c r="AQ604" s="188"/>
      <c r="AR604" s="188"/>
      <c r="AS604" s="188"/>
      <c r="AT604" s="188"/>
      <c r="AU604" s="188"/>
      <c r="AV604" s="188"/>
      <c r="AW604" s="188"/>
      <c r="AX604" s="188"/>
      <c r="AY604" s="188"/>
      <c r="AZ604" s="188"/>
      <c r="BA604" s="188"/>
      <c r="BB604" s="188"/>
      <c r="BC604" s="188"/>
      <c r="BD604" s="188"/>
      <c r="BE604" s="188"/>
      <c r="BF604" s="188"/>
      <c r="BG604" s="188"/>
      <c r="BH604" s="188"/>
      <c r="BI604" s="188"/>
      <c r="BJ604" s="188"/>
      <c r="BK604" s="188"/>
      <c r="BL604" s="188"/>
      <c r="BM604" s="188"/>
      <c r="BN604" s="188"/>
      <c r="BO604" s="188"/>
      <c r="BP604" s="188"/>
      <c r="BQ604" s="188"/>
      <c r="BR604" s="188"/>
      <c r="BS604" s="188"/>
      <c r="BT604" s="188"/>
      <c r="BU604" s="188"/>
      <c r="BV604" s="188"/>
      <c r="BW604" s="188"/>
      <c r="BX604" s="188"/>
      <c r="BY604" s="188"/>
      <c r="BZ604" s="188"/>
      <c r="CA604" s="188"/>
      <c r="CB604" s="188"/>
      <c r="CC604" s="188"/>
      <c r="CD604" s="188"/>
      <c r="CE604" s="188"/>
      <c r="CF604" s="188"/>
      <c r="CG604" s="188"/>
      <c r="CH604" s="188"/>
      <c r="CI604" s="188"/>
      <c r="CJ604" s="188"/>
      <c r="CK604" s="188"/>
      <c r="CL604" s="188"/>
      <c r="CM604" s="188"/>
      <c r="CN604" s="188"/>
      <c r="CO604" s="188"/>
      <c r="CP604" s="188"/>
      <c r="CQ604" s="188"/>
      <c r="CR604" s="188"/>
      <c r="CS604" s="188"/>
      <c r="CT604" s="188"/>
      <c r="CU604" s="188"/>
      <c r="CV604" s="188"/>
      <c r="CW604" s="188"/>
      <c r="CX604" s="188"/>
      <c r="CY604" s="188"/>
      <c r="CZ604" s="188"/>
      <c r="DA604" s="188"/>
      <c r="DB604" s="188"/>
      <c r="DC604" s="188"/>
      <c r="DD604" s="188"/>
      <c r="DE604" s="188"/>
      <c r="DF604" s="188"/>
      <c r="DG604" s="188"/>
      <c r="DH604" s="188"/>
      <c r="DI604" s="188"/>
      <c r="DJ604" s="188"/>
      <c r="DK604" s="188"/>
      <c r="DL604" s="188"/>
      <c r="DM604" s="188"/>
      <c r="DN604" s="188"/>
      <c r="DO604" s="188"/>
      <c r="DP604" s="188"/>
      <c r="DQ604" s="188"/>
      <c r="DR604" s="188"/>
      <c r="DS604" s="188"/>
      <c r="DT604" s="188"/>
      <c r="DU604" s="188"/>
      <c r="DV604" s="188"/>
      <c r="DW604" s="188"/>
      <c r="DX604" s="188"/>
      <c r="DY604" s="188"/>
      <c r="DZ604" s="188"/>
      <c r="EA604" s="188"/>
      <c r="EB604" s="188"/>
      <c r="EC604" s="188"/>
      <c r="ED604" s="188"/>
      <c r="EE604" s="188"/>
      <c r="EF604" s="188"/>
      <c r="EG604" s="188"/>
      <c r="EH604" s="188"/>
      <c r="EI604" s="188"/>
      <c r="EJ604" s="188"/>
      <c r="EK604" s="188"/>
      <c r="EL604" s="188"/>
      <c r="EM604" s="188"/>
      <c r="EN604" s="188"/>
      <c r="EO604" s="188"/>
      <c r="EP604" s="188"/>
      <c r="EQ604" s="188"/>
      <c r="ER604" s="188"/>
    </row>
    <row r="605" spans="1:148" s="221" customFormat="1" ht="28.5" customHeight="1" hidden="1">
      <c r="A605" s="8" t="s">
        <v>495</v>
      </c>
      <c r="B605" s="36"/>
      <c r="C605" s="36"/>
      <c r="D605" s="32">
        <f>D607</f>
        <v>500000</v>
      </c>
      <c r="E605" s="32"/>
      <c r="F605" s="32">
        <f>F607</f>
        <v>500000</v>
      </c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  <c r="AJ605" s="220"/>
      <c r="AK605" s="220"/>
      <c r="AL605" s="220"/>
      <c r="AM605" s="220"/>
      <c r="AN605" s="220"/>
      <c r="AO605" s="220"/>
      <c r="AP605" s="220"/>
      <c r="AQ605" s="220"/>
      <c r="AR605" s="220"/>
      <c r="AS605" s="220"/>
      <c r="AT605" s="220"/>
      <c r="AU605" s="220"/>
      <c r="AV605" s="220"/>
      <c r="AW605" s="220"/>
      <c r="AX605" s="220"/>
      <c r="AY605" s="220"/>
      <c r="AZ605" s="220"/>
      <c r="BA605" s="220"/>
      <c r="BB605" s="220"/>
      <c r="BC605" s="220"/>
      <c r="BD605" s="220"/>
      <c r="BE605" s="220"/>
      <c r="BF605" s="220"/>
      <c r="BG605" s="220"/>
      <c r="BH605" s="220"/>
      <c r="BI605" s="220"/>
      <c r="BJ605" s="220"/>
      <c r="BK605" s="220"/>
      <c r="BL605" s="220"/>
      <c r="BM605" s="220"/>
      <c r="BN605" s="220"/>
      <c r="BO605" s="220"/>
      <c r="BP605" s="220"/>
      <c r="BQ605" s="220"/>
      <c r="BR605" s="220"/>
      <c r="BS605" s="220"/>
      <c r="BT605" s="220"/>
      <c r="BU605" s="220"/>
      <c r="BV605" s="220"/>
      <c r="BW605" s="220"/>
      <c r="BX605" s="220"/>
      <c r="BY605" s="220"/>
      <c r="BZ605" s="220"/>
      <c r="CA605" s="220"/>
      <c r="CB605" s="220"/>
      <c r="CC605" s="220"/>
      <c r="CD605" s="220"/>
      <c r="CE605" s="220"/>
      <c r="CF605" s="220"/>
      <c r="CG605" s="220"/>
      <c r="CH605" s="220"/>
      <c r="CI605" s="220"/>
      <c r="CJ605" s="220"/>
      <c r="CK605" s="220"/>
      <c r="CL605" s="220"/>
      <c r="CM605" s="220"/>
      <c r="CN605" s="220"/>
      <c r="CO605" s="220"/>
      <c r="CP605" s="220"/>
      <c r="CQ605" s="220"/>
      <c r="CR605" s="220"/>
      <c r="CS605" s="220"/>
      <c r="CT605" s="220"/>
      <c r="CU605" s="220"/>
      <c r="CV605" s="220"/>
      <c r="CW605" s="220"/>
      <c r="CX605" s="220"/>
      <c r="CY605" s="220"/>
      <c r="CZ605" s="220"/>
      <c r="DA605" s="220"/>
      <c r="DB605" s="220"/>
      <c r="DC605" s="220"/>
      <c r="DD605" s="220"/>
      <c r="DE605" s="220"/>
      <c r="DF605" s="220"/>
      <c r="DG605" s="220"/>
      <c r="DH605" s="220"/>
      <c r="DI605" s="220"/>
      <c r="DJ605" s="220"/>
      <c r="DK605" s="220"/>
      <c r="DL605" s="220"/>
      <c r="DM605" s="220"/>
      <c r="DN605" s="220"/>
      <c r="DO605" s="220"/>
      <c r="DP605" s="220"/>
      <c r="DQ605" s="220"/>
      <c r="DR605" s="220"/>
      <c r="DS605" s="220"/>
      <c r="DT605" s="220"/>
      <c r="DU605" s="220"/>
      <c r="DV605" s="220"/>
      <c r="DW605" s="220"/>
      <c r="DX605" s="220"/>
      <c r="DY605" s="220"/>
      <c r="DZ605" s="220"/>
      <c r="EA605" s="220"/>
      <c r="EB605" s="220"/>
      <c r="EC605" s="220"/>
      <c r="ED605" s="220"/>
      <c r="EE605" s="220"/>
      <c r="EF605" s="220"/>
      <c r="EG605" s="220"/>
      <c r="EH605" s="220"/>
      <c r="EI605" s="220"/>
      <c r="EJ605" s="220"/>
      <c r="EK605" s="220"/>
      <c r="EL605" s="220"/>
      <c r="EM605" s="220"/>
      <c r="EN605" s="220"/>
      <c r="EO605" s="220"/>
      <c r="EP605" s="220"/>
      <c r="EQ605" s="220"/>
      <c r="ER605" s="220"/>
    </row>
    <row r="606" spans="1:148" s="189" customFormat="1" ht="19.5" customHeight="1" hidden="1">
      <c r="A606" s="4" t="s">
        <v>77</v>
      </c>
      <c r="B606" s="137"/>
      <c r="C606" s="137"/>
      <c r="D606" s="145"/>
      <c r="E606" s="145"/>
      <c r="F606" s="145"/>
      <c r="G606" s="145"/>
      <c r="H606" s="145"/>
      <c r="I606" s="145"/>
      <c r="J606" s="145"/>
      <c r="K606" s="142"/>
      <c r="L606" s="142"/>
      <c r="M606" s="142"/>
      <c r="N606" s="145"/>
      <c r="O606" s="145"/>
      <c r="P606" s="145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  <c r="BB606" s="188"/>
      <c r="BC606" s="188"/>
      <c r="BD606" s="188"/>
      <c r="BE606" s="188"/>
      <c r="BF606" s="188"/>
      <c r="BG606" s="188"/>
      <c r="BH606" s="188"/>
      <c r="BI606" s="188"/>
      <c r="BJ606" s="188"/>
      <c r="BK606" s="188"/>
      <c r="BL606" s="188"/>
      <c r="BM606" s="188"/>
      <c r="BN606" s="188"/>
      <c r="BO606" s="188"/>
      <c r="BP606" s="188"/>
      <c r="BQ606" s="188"/>
      <c r="BR606" s="188"/>
      <c r="BS606" s="188"/>
      <c r="BT606" s="188"/>
      <c r="BU606" s="188"/>
      <c r="BV606" s="188"/>
      <c r="BW606" s="188"/>
      <c r="BX606" s="188"/>
      <c r="BY606" s="188"/>
      <c r="BZ606" s="188"/>
      <c r="CA606" s="188"/>
      <c r="CB606" s="188"/>
      <c r="CC606" s="188"/>
      <c r="CD606" s="188"/>
      <c r="CE606" s="188"/>
      <c r="CF606" s="188"/>
      <c r="CG606" s="188"/>
      <c r="CH606" s="188"/>
      <c r="CI606" s="188"/>
      <c r="CJ606" s="188"/>
      <c r="CK606" s="188"/>
      <c r="CL606" s="188"/>
      <c r="CM606" s="188"/>
      <c r="CN606" s="188"/>
      <c r="CO606" s="188"/>
      <c r="CP606" s="188"/>
      <c r="CQ606" s="188"/>
      <c r="CR606" s="188"/>
      <c r="CS606" s="188"/>
      <c r="CT606" s="188"/>
      <c r="CU606" s="188"/>
      <c r="CV606" s="188"/>
      <c r="CW606" s="188"/>
      <c r="CX606" s="188"/>
      <c r="CY606" s="188"/>
      <c r="CZ606" s="188"/>
      <c r="DA606" s="188"/>
      <c r="DB606" s="188"/>
      <c r="DC606" s="188"/>
      <c r="DD606" s="188"/>
      <c r="DE606" s="188"/>
      <c r="DF606" s="188"/>
      <c r="DG606" s="188"/>
      <c r="DH606" s="188"/>
      <c r="DI606" s="188"/>
      <c r="DJ606" s="188"/>
      <c r="DK606" s="188"/>
      <c r="DL606" s="188"/>
      <c r="DM606" s="188"/>
      <c r="DN606" s="188"/>
      <c r="DO606" s="188"/>
      <c r="DP606" s="188"/>
      <c r="DQ606" s="188"/>
      <c r="DR606" s="188"/>
      <c r="DS606" s="188"/>
      <c r="DT606" s="188"/>
      <c r="DU606" s="188"/>
      <c r="DV606" s="188"/>
      <c r="DW606" s="188"/>
      <c r="DX606" s="188"/>
      <c r="DY606" s="188"/>
      <c r="DZ606" s="188"/>
      <c r="EA606" s="188"/>
      <c r="EB606" s="188"/>
      <c r="EC606" s="188"/>
      <c r="ED606" s="188"/>
      <c r="EE606" s="188"/>
      <c r="EF606" s="188"/>
      <c r="EG606" s="188"/>
      <c r="EH606" s="188"/>
      <c r="EI606" s="188"/>
      <c r="EJ606" s="188"/>
      <c r="EK606" s="188"/>
      <c r="EL606" s="188"/>
      <c r="EM606" s="188"/>
      <c r="EN606" s="188"/>
      <c r="EO606" s="188"/>
      <c r="EP606" s="188"/>
      <c r="EQ606" s="188"/>
      <c r="ER606" s="188"/>
    </row>
    <row r="607" spans="1:148" s="189" customFormat="1" ht="21.75" customHeight="1" hidden="1">
      <c r="A607" s="7" t="s">
        <v>238</v>
      </c>
      <c r="B607" s="137"/>
      <c r="C607" s="137"/>
      <c r="D607" s="145">
        <v>500000</v>
      </c>
      <c r="E607" s="145"/>
      <c r="F607" s="145">
        <f>D607</f>
        <v>500000</v>
      </c>
      <c r="G607" s="145"/>
      <c r="H607" s="145"/>
      <c r="I607" s="145"/>
      <c r="J607" s="145"/>
      <c r="K607" s="142"/>
      <c r="L607" s="142"/>
      <c r="M607" s="142"/>
      <c r="N607" s="145"/>
      <c r="O607" s="145"/>
      <c r="P607" s="145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8"/>
      <c r="BL607" s="188"/>
      <c r="BM607" s="188"/>
      <c r="BN607" s="188"/>
      <c r="BO607" s="188"/>
      <c r="BP607" s="188"/>
      <c r="BQ607" s="188"/>
      <c r="BR607" s="188"/>
      <c r="BS607" s="188"/>
      <c r="BT607" s="188"/>
      <c r="BU607" s="188"/>
      <c r="BV607" s="188"/>
      <c r="BW607" s="188"/>
      <c r="BX607" s="188"/>
      <c r="BY607" s="188"/>
      <c r="BZ607" s="188"/>
      <c r="CA607" s="188"/>
      <c r="CB607" s="188"/>
      <c r="CC607" s="188"/>
      <c r="CD607" s="188"/>
      <c r="CE607" s="188"/>
      <c r="CF607" s="188"/>
      <c r="CG607" s="188"/>
      <c r="CH607" s="188"/>
      <c r="CI607" s="188"/>
      <c r="CJ607" s="188"/>
      <c r="CK607" s="188"/>
      <c r="CL607" s="188"/>
      <c r="CM607" s="188"/>
      <c r="CN607" s="188"/>
      <c r="CO607" s="188"/>
      <c r="CP607" s="188"/>
      <c r="CQ607" s="188"/>
      <c r="CR607" s="188"/>
      <c r="CS607" s="188"/>
      <c r="CT607" s="188"/>
      <c r="CU607" s="188"/>
      <c r="CV607" s="188"/>
      <c r="CW607" s="188"/>
      <c r="CX607" s="188"/>
      <c r="CY607" s="188"/>
      <c r="CZ607" s="188"/>
      <c r="DA607" s="188"/>
      <c r="DB607" s="188"/>
      <c r="DC607" s="188"/>
      <c r="DD607" s="188"/>
      <c r="DE607" s="188"/>
      <c r="DF607" s="188"/>
      <c r="DG607" s="188"/>
      <c r="DH607" s="188"/>
      <c r="DI607" s="188"/>
      <c r="DJ607" s="188"/>
      <c r="DK607" s="188"/>
      <c r="DL607" s="188"/>
      <c r="DM607" s="188"/>
      <c r="DN607" s="188"/>
      <c r="DO607" s="188"/>
      <c r="DP607" s="188"/>
      <c r="DQ607" s="188"/>
      <c r="DR607" s="188"/>
      <c r="DS607" s="188"/>
      <c r="DT607" s="188"/>
      <c r="DU607" s="188"/>
      <c r="DV607" s="188"/>
      <c r="DW607" s="188"/>
      <c r="DX607" s="188"/>
      <c r="DY607" s="188"/>
      <c r="DZ607" s="188"/>
      <c r="EA607" s="188"/>
      <c r="EB607" s="188"/>
      <c r="EC607" s="188"/>
      <c r="ED607" s="188"/>
      <c r="EE607" s="188"/>
      <c r="EF607" s="188"/>
      <c r="EG607" s="188"/>
      <c r="EH607" s="188"/>
      <c r="EI607" s="188"/>
      <c r="EJ607" s="188"/>
      <c r="EK607" s="188"/>
      <c r="EL607" s="188"/>
      <c r="EM607" s="188"/>
      <c r="EN607" s="188"/>
      <c r="EO607" s="188"/>
      <c r="EP607" s="188"/>
      <c r="EQ607" s="188"/>
      <c r="ER607" s="188"/>
    </row>
    <row r="608" spans="1:148" s="189" customFormat="1" ht="18" customHeight="1" hidden="1">
      <c r="A608" s="4" t="s">
        <v>280</v>
      </c>
      <c r="B608" s="137"/>
      <c r="C608" s="137"/>
      <c r="D608" s="145"/>
      <c r="E608" s="145"/>
      <c r="F608" s="145"/>
      <c r="G608" s="145"/>
      <c r="H608" s="145"/>
      <c r="I608" s="145"/>
      <c r="J608" s="145"/>
      <c r="K608" s="142"/>
      <c r="L608" s="142"/>
      <c r="M608" s="142"/>
      <c r="N608" s="145"/>
      <c r="O608" s="145"/>
      <c r="P608" s="145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  <c r="BB608" s="188"/>
      <c r="BC608" s="188"/>
      <c r="BD608" s="188"/>
      <c r="BE608" s="188"/>
      <c r="BF608" s="188"/>
      <c r="BG608" s="188"/>
      <c r="BH608" s="188"/>
      <c r="BI608" s="188"/>
      <c r="BJ608" s="188"/>
      <c r="BK608" s="188"/>
      <c r="BL608" s="188"/>
      <c r="BM608" s="188"/>
      <c r="BN608" s="188"/>
      <c r="BO608" s="188"/>
      <c r="BP608" s="188"/>
      <c r="BQ608" s="188"/>
      <c r="BR608" s="188"/>
      <c r="BS608" s="188"/>
      <c r="BT608" s="188"/>
      <c r="BU608" s="188"/>
      <c r="BV608" s="188"/>
      <c r="BW608" s="188"/>
      <c r="BX608" s="188"/>
      <c r="BY608" s="188"/>
      <c r="BZ608" s="188"/>
      <c r="CA608" s="188"/>
      <c r="CB608" s="188"/>
      <c r="CC608" s="188"/>
      <c r="CD608" s="188"/>
      <c r="CE608" s="188"/>
      <c r="CF608" s="188"/>
      <c r="CG608" s="188"/>
      <c r="CH608" s="188"/>
      <c r="CI608" s="188"/>
      <c r="CJ608" s="188"/>
      <c r="CK608" s="188"/>
      <c r="CL608" s="188"/>
      <c r="CM608" s="188"/>
      <c r="CN608" s="188"/>
      <c r="CO608" s="188"/>
      <c r="CP608" s="188"/>
      <c r="CQ608" s="188"/>
      <c r="CR608" s="188"/>
      <c r="CS608" s="188"/>
      <c r="CT608" s="188"/>
      <c r="CU608" s="188"/>
      <c r="CV608" s="188"/>
      <c r="CW608" s="188"/>
      <c r="CX608" s="188"/>
      <c r="CY608" s="188"/>
      <c r="CZ608" s="188"/>
      <c r="DA608" s="188"/>
      <c r="DB608" s="188"/>
      <c r="DC608" s="188"/>
      <c r="DD608" s="188"/>
      <c r="DE608" s="188"/>
      <c r="DF608" s="188"/>
      <c r="DG608" s="188"/>
      <c r="DH608" s="188"/>
      <c r="DI608" s="188"/>
      <c r="DJ608" s="188"/>
      <c r="DK608" s="188"/>
      <c r="DL608" s="188"/>
      <c r="DM608" s="188"/>
      <c r="DN608" s="188"/>
      <c r="DO608" s="188"/>
      <c r="DP608" s="188"/>
      <c r="DQ608" s="188"/>
      <c r="DR608" s="188"/>
      <c r="DS608" s="188"/>
      <c r="DT608" s="188"/>
      <c r="DU608" s="188"/>
      <c r="DV608" s="188"/>
      <c r="DW608" s="188"/>
      <c r="DX608" s="188"/>
      <c r="DY608" s="188"/>
      <c r="DZ608" s="188"/>
      <c r="EA608" s="188"/>
      <c r="EB608" s="188"/>
      <c r="EC608" s="188"/>
      <c r="ED608" s="188"/>
      <c r="EE608" s="188"/>
      <c r="EF608" s="188"/>
      <c r="EG608" s="188"/>
      <c r="EH608" s="188"/>
      <c r="EI608" s="188"/>
      <c r="EJ608" s="188"/>
      <c r="EK608" s="188"/>
      <c r="EL608" s="188"/>
      <c r="EM608" s="188"/>
      <c r="EN608" s="188"/>
      <c r="EO608" s="188"/>
      <c r="EP608" s="188"/>
      <c r="EQ608" s="188"/>
      <c r="ER608" s="188"/>
    </row>
    <row r="609" spans="1:148" s="189" customFormat="1" ht="16.5" customHeight="1" hidden="1">
      <c r="A609" s="7" t="s">
        <v>291</v>
      </c>
      <c r="B609" s="137"/>
      <c r="C609" s="137"/>
      <c r="D609" s="145">
        <v>2</v>
      </c>
      <c r="E609" s="145"/>
      <c r="F609" s="145">
        <f>D609</f>
        <v>2</v>
      </c>
      <c r="G609" s="145"/>
      <c r="H609" s="145"/>
      <c r="I609" s="145"/>
      <c r="J609" s="145"/>
      <c r="K609" s="142"/>
      <c r="L609" s="142"/>
      <c r="M609" s="142"/>
      <c r="N609" s="145"/>
      <c r="O609" s="145"/>
      <c r="P609" s="145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88"/>
      <c r="BM609" s="188"/>
      <c r="BN609" s="188"/>
      <c r="BO609" s="188"/>
      <c r="BP609" s="188"/>
      <c r="BQ609" s="188"/>
      <c r="BR609" s="188"/>
      <c r="BS609" s="188"/>
      <c r="BT609" s="188"/>
      <c r="BU609" s="188"/>
      <c r="BV609" s="188"/>
      <c r="BW609" s="188"/>
      <c r="BX609" s="188"/>
      <c r="BY609" s="188"/>
      <c r="BZ609" s="188"/>
      <c r="CA609" s="188"/>
      <c r="CB609" s="188"/>
      <c r="CC609" s="188"/>
      <c r="CD609" s="188"/>
      <c r="CE609" s="188"/>
      <c r="CF609" s="188"/>
      <c r="CG609" s="188"/>
      <c r="CH609" s="188"/>
      <c r="CI609" s="188"/>
      <c r="CJ609" s="188"/>
      <c r="CK609" s="188"/>
      <c r="CL609" s="188"/>
      <c r="CM609" s="188"/>
      <c r="CN609" s="188"/>
      <c r="CO609" s="188"/>
      <c r="CP609" s="188"/>
      <c r="CQ609" s="188"/>
      <c r="CR609" s="188"/>
      <c r="CS609" s="188"/>
      <c r="CT609" s="188"/>
      <c r="CU609" s="188"/>
      <c r="CV609" s="188"/>
      <c r="CW609" s="188"/>
      <c r="CX609" s="188"/>
      <c r="CY609" s="188"/>
      <c r="CZ609" s="188"/>
      <c r="DA609" s="188"/>
      <c r="DB609" s="188"/>
      <c r="DC609" s="188"/>
      <c r="DD609" s="188"/>
      <c r="DE609" s="188"/>
      <c r="DF609" s="188"/>
      <c r="DG609" s="188"/>
      <c r="DH609" s="188"/>
      <c r="DI609" s="188"/>
      <c r="DJ609" s="188"/>
      <c r="DK609" s="188"/>
      <c r="DL609" s="188"/>
      <c r="DM609" s="188"/>
      <c r="DN609" s="188"/>
      <c r="DO609" s="188"/>
      <c r="DP609" s="188"/>
      <c r="DQ609" s="188"/>
      <c r="DR609" s="188"/>
      <c r="DS609" s="188"/>
      <c r="DT609" s="188"/>
      <c r="DU609" s="188"/>
      <c r="DV609" s="188"/>
      <c r="DW609" s="188"/>
      <c r="DX609" s="188"/>
      <c r="DY609" s="188"/>
      <c r="DZ609" s="188"/>
      <c r="EA609" s="188"/>
      <c r="EB609" s="188"/>
      <c r="EC609" s="188"/>
      <c r="ED609" s="188"/>
      <c r="EE609" s="188"/>
      <c r="EF609" s="188"/>
      <c r="EG609" s="188"/>
      <c r="EH609" s="188"/>
      <c r="EI609" s="188"/>
      <c r="EJ609" s="188"/>
      <c r="EK609" s="188"/>
      <c r="EL609" s="188"/>
      <c r="EM609" s="188"/>
      <c r="EN609" s="188"/>
      <c r="EO609" s="188"/>
      <c r="EP609" s="188"/>
      <c r="EQ609" s="188"/>
      <c r="ER609" s="188"/>
    </row>
    <row r="610" spans="1:148" s="189" customFormat="1" ht="15.75" customHeight="1" hidden="1">
      <c r="A610" s="4" t="s">
        <v>231</v>
      </c>
      <c r="B610" s="137"/>
      <c r="C610" s="137"/>
      <c r="D610" s="145"/>
      <c r="E610" s="145"/>
      <c r="F610" s="145"/>
      <c r="G610" s="145"/>
      <c r="H610" s="145"/>
      <c r="I610" s="145"/>
      <c r="J610" s="145"/>
      <c r="K610" s="142"/>
      <c r="L610" s="142"/>
      <c r="M610" s="142"/>
      <c r="N610" s="145"/>
      <c r="O610" s="145"/>
      <c r="P610" s="145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  <c r="BB610" s="188"/>
      <c r="BC610" s="188"/>
      <c r="BD610" s="188"/>
      <c r="BE610" s="188"/>
      <c r="BF610" s="188"/>
      <c r="BG610" s="188"/>
      <c r="BH610" s="188"/>
      <c r="BI610" s="188"/>
      <c r="BJ610" s="188"/>
      <c r="BK610" s="188"/>
      <c r="BL610" s="188"/>
      <c r="BM610" s="188"/>
      <c r="BN610" s="188"/>
      <c r="BO610" s="188"/>
      <c r="BP610" s="188"/>
      <c r="BQ610" s="188"/>
      <c r="BR610" s="188"/>
      <c r="BS610" s="188"/>
      <c r="BT610" s="188"/>
      <c r="BU610" s="188"/>
      <c r="BV610" s="188"/>
      <c r="BW610" s="188"/>
      <c r="BX610" s="188"/>
      <c r="BY610" s="188"/>
      <c r="BZ610" s="188"/>
      <c r="CA610" s="188"/>
      <c r="CB610" s="188"/>
      <c r="CC610" s="188"/>
      <c r="CD610" s="188"/>
      <c r="CE610" s="188"/>
      <c r="CF610" s="188"/>
      <c r="CG610" s="188"/>
      <c r="CH610" s="188"/>
      <c r="CI610" s="188"/>
      <c r="CJ610" s="188"/>
      <c r="CK610" s="188"/>
      <c r="CL610" s="188"/>
      <c r="CM610" s="188"/>
      <c r="CN610" s="188"/>
      <c r="CO610" s="188"/>
      <c r="CP610" s="188"/>
      <c r="CQ610" s="188"/>
      <c r="CR610" s="188"/>
      <c r="CS610" s="188"/>
      <c r="CT610" s="188"/>
      <c r="CU610" s="188"/>
      <c r="CV610" s="188"/>
      <c r="CW610" s="188"/>
      <c r="CX610" s="188"/>
      <c r="CY610" s="188"/>
      <c r="CZ610" s="188"/>
      <c r="DA610" s="188"/>
      <c r="DB610" s="188"/>
      <c r="DC610" s="188"/>
      <c r="DD610" s="188"/>
      <c r="DE610" s="188"/>
      <c r="DF610" s="188"/>
      <c r="DG610" s="188"/>
      <c r="DH610" s="188"/>
      <c r="DI610" s="188"/>
      <c r="DJ610" s="188"/>
      <c r="DK610" s="188"/>
      <c r="DL610" s="188"/>
      <c r="DM610" s="188"/>
      <c r="DN610" s="188"/>
      <c r="DO610" s="188"/>
      <c r="DP610" s="188"/>
      <c r="DQ610" s="188"/>
      <c r="DR610" s="188"/>
      <c r="DS610" s="188"/>
      <c r="DT610" s="188"/>
      <c r="DU610" s="188"/>
      <c r="DV610" s="188"/>
      <c r="DW610" s="188"/>
      <c r="DX610" s="188"/>
      <c r="DY610" s="188"/>
      <c r="DZ610" s="188"/>
      <c r="EA610" s="188"/>
      <c r="EB610" s="188"/>
      <c r="EC610" s="188"/>
      <c r="ED610" s="188"/>
      <c r="EE610" s="188"/>
      <c r="EF610" s="188"/>
      <c r="EG610" s="188"/>
      <c r="EH610" s="188"/>
      <c r="EI610" s="188"/>
      <c r="EJ610" s="188"/>
      <c r="EK610" s="188"/>
      <c r="EL610" s="188"/>
      <c r="EM610" s="188"/>
      <c r="EN610" s="188"/>
      <c r="EO610" s="188"/>
      <c r="EP610" s="188"/>
      <c r="EQ610" s="188"/>
      <c r="ER610" s="188"/>
    </row>
    <row r="611" spans="1:148" s="189" customFormat="1" ht="19.5" customHeight="1" hidden="1">
      <c r="A611" s="7" t="s">
        <v>292</v>
      </c>
      <c r="B611" s="137"/>
      <c r="C611" s="137"/>
      <c r="D611" s="145">
        <f>D607/D609</f>
        <v>250000</v>
      </c>
      <c r="E611" s="145"/>
      <c r="F611" s="145">
        <f>D611</f>
        <v>250000</v>
      </c>
      <c r="G611" s="145"/>
      <c r="H611" s="145"/>
      <c r="I611" s="145"/>
      <c r="J611" s="145"/>
      <c r="K611" s="142"/>
      <c r="L611" s="142"/>
      <c r="M611" s="142"/>
      <c r="N611" s="145"/>
      <c r="O611" s="145"/>
      <c r="P611" s="145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  <c r="AA611" s="188"/>
      <c r="AB611" s="188"/>
      <c r="AC611" s="188"/>
      <c r="AD611" s="188"/>
      <c r="AE611" s="188"/>
      <c r="AF611" s="188"/>
      <c r="AG611" s="188"/>
      <c r="AH611" s="188"/>
      <c r="AI611" s="188"/>
      <c r="AJ611" s="188"/>
      <c r="AK611" s="188"/>
      <c r="AL611" s="188"/>
      <c r="AM611" s="188"/>
      <c r="AN611" s="188"/>
      <c r="AO611" s="188"/>
      <c r="AP611" s="188"/>
      <c r="AQ611" s="188"/>
      <c r="AR611" s="188"/>
      <c r="AS611" s="188"/>
      <c r="AT611" s="188"/>
      <c r="AU611" s="188"/>
      <c r="AV611" s="188"/>
      <c r="AW611" s="188"/>
      <c r="AX611" s="188"/>
      <c r="AY611" s="188"/>
      <c r="AZ611" s="188"/>
      <c r="BA611" s="188"/>
      <c r="BB611" s="188"/>
      <c r="BC611" s="188"/>
      <c r="BD611" s="188"/>
      <c r="BE611" s="188"/>
      <c r="BF611" s="188"/>
      <c r="BG611" s="188"/>
      <c r="BH611" s="188"/>
      <c r="BI611" s="188"/>
      <c r="BJ611" s="188"/>
      <c r="BK611" s="188"/>
      <c r="BL611" s="188"/>
      <c r="BM611" s="188"/>
      <c r="BN611" s="188"/>
      <c r="BO611" s="188"/>
      <c r="BP611" s="188"/>
      <c r="BQ611" s="188"/>
      <c r="BR611" s="188"/>
      <c r="BS611" s="188"/>
      <c r="BT611" s="188"/>
      <c r="BU611" s="188"/>
      <c r="BV611" s="188"/>
      <c r="BW611" s="188"/>
      <c r="BX611" s="188"/>
      <c r="BY611" s="188"/>
      <c r="BZ611" s="188"/>
      <c r="CA611" s="188"/>
      <c r="CB611" s="188"/>
      <c r="CC611" s="188"/>
      <c r="CD611" s="188"/>
      <c r="CE611" s="188"/>
      <c r="CF611" s="188"/>
      <c r="CG611" s="188"/>
      <c r="CH611" s="188"/>
      <c r="CI611" s="188"/>
      <c r="CJ611" s="188"/>
      <c r="CK611" s="188"/>
      <c r="CL611" s="188"/>
      <c r="CM611" s="188"/>
      <c r="CN611" s="188"/>
      <c r="CO611" s="188"/>
      <c r="CP611" s="188"/>
      <c r="CQ611" s="188"/>
      <c r="CR611" s="188"/>
      <c r="CS611" s="188"/>
      <c r="CT611" s="188"/>
      <c r="CU611" s="188"/>
      <c r="CV611" s="188"/>
      <c r="CW611" s="188"/>
      <c r="CX611" s="188"/>
      <c r="CY611" s="188"/>
      <c r="CZ611" s="188"/>
      <c r="DA611" s="188"/>
      <c r="DB611" s="188"/>
      <c r="DC611" s="188"/>
      <c r="DD611" s="188"/>
      <c r="DE611" s="188"/>
      <c r="DF611" s="188"/>
      <c r="DG611" s="188"/>
      <c r="DH611" s="188"/>
      <c r="DI611" s="188"/>
      <c r="DJ611" s="188"/>
      <c r="DK611" s="188"/>
      <c r="DL611" s="188"/>
      <c r="DM611" s="188"/>
      <c r="DN611" s="188"/>
      <c r="DO611" s="188"/>
      <c r="DP611" s="188"/>
      <c r="DQ611" s="188"/>
      <c r="DR611" s="188"/>
      <c r="DS611" s="188"/>
      <c r="DT611" s="188"/>
      <c r="DU611" s="188"/>
      <c r="DV611" s="188"/>
      <c r="DW611" s="188"/>
      <c r="DX611" s="188"/>
      <c r="DY611" s="188"/>
      <c r="DZ611" s="188"/>
      <c r="EA611" s="188"/>
      <c r="EB611" s="188"/>
      <c r="EC611" s="188"/>
      <c r="ED611" s="188"/>
      <c r="EE611" s="188"/>
      <c r="EF611" s="188"/>
      <c r="EG611" s="188"/>
      <c r="EH611" s="188"/>
      <c r="EI611" s="188"/>
      <c r="EJ611" s="188"/>
      <c r="EK611" s="188"/>
      <c r="EL611" s="188"/>
      <c r="EM611" s="188"/>
      <c r="EN611" s="188"/>
      <c r="EO611" s="188"/>
      <c r="EP611" s="188"/>
      <c r="EQ611" s="188"/>
      <c r="ER611" s="188"/>
    </row>
    <row r="612" spans="1:154" s="81" customFormat="1" ht="33" customHeight="1" hidden="1">
      <c r="A612" s="91" t="s">
        <v>535</v>
      </c>
      <c r="B612" s="79"/>
      <c r="C612" s="79"/>
      <c r="D612" s="90">
        <f>D614</f>
        <v>45000</v>
      </c>
      <c r="E612" s="90"/>
      <c r="F612" s="90">
        <f>D612</f>
        <v>45000</v>
      </c>
      <c r="G612" s="90">
        <f>G614</f>
        <v>48000</v>
      </c>
      <c r="H612" s="90"/>
      <c r="I612" s="90"/>
      <c r="J612" s="90">
        <f>G612</f>
        <v>48000</v>
      </c>
      <c r="K612" s="90"/>
      <c r="L612" s="90"/>
      <c r="M612" s="90"/>
      <c r="N612" s="90">
        <f>N614</f>
        <v>50900</v>
      </c>
      <c r="O612" s="90"/>
      <c r="P612" s="90">
        <f>N612</f>
        <v>50900</v>
      </c>
      <c r="ES612" s="82"/>
      <c r="ET612" s="82"/>
      <c r="EU612" s="82"/>
      <c r="EV612" s="82"/>
      <c r="EW612" s="82"/>
      <c r="EX612" s="82"/>
    </row>
    <row r="613" spans="1:154" s="191" customFormat="1" ht="23.25" customHeight="1" hidden="1">
      <c r="A613" s="4" t="s">
        <v>77</v>
      </c>
      <c r="B613" s="190"/>
      <c r="C613" s="19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ES613" s="192"/>
      <c r="ET613" s="192"/>
      <c r="EU613" s="192"/>
      <c r="EV613" s="192"/>
      <c r="EW613" s="192"/>
      <c r="EX613" s="192"/>
    </row>
    <row r="614" spans="1:154" s="191" customFormat="1" ht="37.5" customHeight="1" hidden="1">
      <c r="A614" s="78" t="s">
        <v>395</v>
      </c>
      <c r="B614" s="190"/>
      <c r="C614" s="190"/>
      <c r="D614" s="80">
        <v>45000</v>
      </c>
      <c r="E614" s="80"/>
      <c r="F614" s="80">
        <f>D614</f>
        <v>45000</v>
      </c>
      <c r="G614" s="80">
        <v>48000</v>
      </c>
      <c r="H614" s="80"/>
      <c r="I614" s="80"/>
      <c r="J614" s="80">
        <f>G614</f>
        <v>48000</v>
      </c>
      <c r="K614" s="80"/>
      <c r="L614" s="80"/>
      <c r="M614" s="80"/>
      <c r="N614" s="80">
        <v>50900</v>
      </c>
      <c r="O614" s="80"/>
      <c r="P614" s="80">
        <f>N614</f>
        <v>50900</v>
      </c>
      <c r="ES614" s="192"/>
      <c r="ET614" s="192"/>
      <c r="EU614" s="192"/>
      <c r="EV614" s="192"/>
      <c r="EW614" s="192"/>
      <c r="EX614" s="192"/>
    </row>
    <row r="615" spans="1:154" s="191" customFormat="1" ht="21" customHeight="1" hidden="1">
      <c r="A615" s="171" t="s">
        <v>280</v>
      </c>
      <c r="B615" s="190"/>
      <c r="C615" s="19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ES615" s="192"/>
      <c r="ET615" s="192"/>
      <c r="EU615" s="192"/>
      <c r="EV615" s="192"/>
      <c r="EW615" s="192"/>
      <c r="EX615" s="192"/>
    </row>
    <row r="616" spans="1:154" s="191" customFormat="1" ht="32.25" customHeight="1" hidden="1">
      <c r="A616" s="78" t="s">
        <v>396</v>
      </c>
      <c r="B616" s="190"/>
      <c r="C616" s="190"/>
      <c r="D616" s="80">
        <v>12</v>
      </c>
      <c r="E616" s="80"/>
      <c r="F616" s="80">
        <f>D616</f>
        <v>12</v>
      </c>
      <c r="G616" s="80">
        <v>12</v>
      </c>
      <c r="H616" s="80"/>
      <c r="I616" s="80"/>
      <c r="J616" s="80">
        <f>G616</f>
        <v>12</v>
      </c>
      <c r="K616" s="80"/>
      <c r="L616" s="80"/>
      <c r="M616" s="80"/>
      <c r="N616" s="80">
        <v>12</v>
      </c>
      <c r="O616" s="80"/>
      <c r="P616" s="80">
        <f>N616</f>
        <v>12</v>
      </c>
      <c r="ES616" s="192"/>
      <c r="ET616" s="192"/>
      <c r="EU616" s="192"/>
      <c r="EV616" s="192"/>
      <c r="EW616" s="192"/>
      <c r="EX616" s="192"/>
    </row>
    <row r="617" spans="1:154" s="191" customFormat="1" ht="19.5" customHeight="1" hidden="1">
      <c r="A617" s="171" t="s">
        <v>231</v>
      </c>
      <c r="B617" s="190"/>
      <c r="C617" s="19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ES617" s="192"/>
      <c r="ET617" s="192"/>
      <c r="EU617" s="192"/>
      <c r="EV617" s="192"/>
      <c r="EW617" s="192"/>
      <c r="EX617" s="192"/>
    </row>
    <row r="618" spans="1:154" s="191" customFormat="1" ht="32.25" customHeight="1" hidden="1">
      <c r="A618" s="78" t="s">
        <v>397</v>
      </c>
      <c r="B618" s="190"/>
      <c r="C618" s="190"/>
      <c r="D618" s="80">
        <f>D614/D616</f>
        <v>3750</v>
      </c>
      <c r="E618" s="80"/>
      <c r="F618" s="80">
        <f>D618</f>
        <v>3750</v>
      </c>
      <c r="G618" s="80">
        <f>G614/G616</f>
        <v>4000</v>
      </c>
      <c r="H618" s="80"/>
      <c r="I618" s="80"/>
      <c r="J618" s="80">
        <f>G618</f>
        <v>4000</v>
      </c>
      <c r="K618" s="80"/>
      <c r="L618" s="80"/>
      <c r="M618" s="80"/>
      <c r="N618" s="80">
        <f>N614/N616</f>
        <v>4241.666666666667</v>
      </c>
      <c r="O618" s="80"/>
      <c r="P618" s="80">
        <f>N618</f>
        <v>4241.666666666667</v>
      </c>
      <c r="ES618" s="192"/>
      <c r="ET618" s="192"/>
      <c r="EU618" s="192"/>
      <c r="EV618" s="192"/>
      <c r="EW618" s="192"/>
      <c r="EX618" s="192"/>
    </row>
    <row r="619" spans="1:154" s="191" customFormat="1" ht="21" customHeight="1" hidden="1">
      <c r="A619" s="171" t="s">
        <v>382</v>
      </c>
      <c r="B619" s="190"/>
      <c r="C619" s="19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ES619" s="192"/>
      <c r="ET619" s="192"/>
      <c r="EU619" s="192"/>
      <c r="EV619" s="192"/>
      <c r="EW619" s="192"/>
      <c r="EX619" s="192"/>
    </row>
    <row r="620" spans="1:154" s="191" customFormat="1" ht="45.75" customHeight="1" hidden="1">
      <c r="A620" s="78" t="s">
        <v>398</v>
      </c>
      <c r="B620" s="190"/>
      <c r="C620" s="190"/>
      <c r="D620" s="80"/>
      <c r="E620" s="80"/>
      <c r="F620" s="80"/>
      <c r="G620" s="80">
        <f>G618/D618*100</f>
        <v>106.66666666666667</v>
      </c>
      <c r="H620" s="80"/>
      <c r="I620" s="80"/>
      <c r="J620" s="80">
        <f>G620</f>
        <v>106.66666666666667</v>
      </c>
      <c r="K620" s="80"/>
      <c r="L620" s="80"/>
      <c r="M620" s="80"/>
      <c r="N620" s="80">
        <f>N618/G618*100</f>
        <v>106.04166666666669</v>
      </c>
      <c r="O620" s="80"/>
      <c r="P620" s="80">
        <f>N620</f>
        <v>106.04166666666669</v>
      </c>
      <c r="ES620" s="192"/>
      <c r="ET620" s="192"/>
      <c r="EU620" s="192"/>
      <c r="EV620" s="192"/>
      <c r="EW620" s="192"/>
      <c r="EX620" s="192"/>
    </row>
    <row r="621" spans="1:234" s="167" customFormat="1" ht="54.75" customHeight="1" hidden="1">
      <c r="A621" s="264" t="s">
        <v>447</v>
      </c>
      <c r="B621" s="186"/>
      <c r="C621" s="186"/>
      <c r="D621" s="187">
        <f>D623+D636</f>
        <v>305240</v>
      </c>
      <c r="E621" s="187">
        <f>E659+E675</f>
        <v>594540</v>
      </c>
      <c r="F621" s="187">
        <f>D621+E621</f>
        <v>899780</v>
      </c>
      <c r="G621" s="187">
        <f>G623+G636</f>
        <v>313730</v>
      </c>
      <c r="H621" s="187">
        <f>H659+H675</f>
        <v>630370</v>
      </c>
      <c r="I621" s="187"/>
      <c r="J621" s="187">
        <f>G621+H621</f>
        <v>944100</v>
      </c>
      <c r="K621" s="187" t="e">
        <f>#REF!+#REF!</f>
        <v>#REF!</v>
      </c>
      <c r="L621" s="187" t="e">
        <f>#REF!+#REF!</f>
        <v>#REF!</v>
      </c>
      <c r="M621" s="187" t="e">
        <f>#REF!+#REF!</f>
        <v>#REF!</v>
      </c>
      <c r="N621" s="187">
        <f>N623+N636</f>
        <v>322010</v>
      </c>
      <c r="O621" s="187">
        <f>O659+O675</f>
        <v>664380</v>
      </c>
      <c r="P621" s="187">
        <f>N621+O621</f>
        <v>986390</v>
      </c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  <c r="BN621" s="119"/>
      <c r="BO621" s="119"/>
      <c r="BP621" s="119"/>
      <c r="BQ621" s="119"/>
      <c r="BR621" s="119"/>
      <c r="BS621" s="119"/>
      <c r="BT621" s="119"/>
      <c r="BU621" s="119"/>
      <c r="BV621" s="119"/>
      <c r="BW621" s="119"/>
      <c r="BX621" s="119"/>
      <c r="BY621" s="119"/>
      <c r="BZ621" s="119"/>
      <c r="CA621" s="119"/>
      <c r="CB621" s="119"/>
      <c r="CC621" s="119"/>
      <c r="CD621" s="119"/>
      <c r="CE621" s="119"/>
      <c r="CF621" s="119"/>
      <c r="CG621" s="119"/>
      <c r="CH621" s="119"/>
      <c r="CI621" s="119"/>
      <c r="CJ621" s="119"/>
      <c r="CK621" s="119"/>
      <c r="CL621" s="119"/>
      <c r="CM621" s="119"/>
      <c r="CN621" s="119"/>
      <c r="CO621" s="119"/>
      <c r="CP621" s="119"/>
      <c r="CQ621" s="119"/>
      <c r="CR621" s="119"/>
      <c r="CS621" s="119"/>
      <c r="CT621" s="119"/>
      <c r="CU621" s="119"/>
      <c r="CV621" s="119"/>
      <c r="CW621" s="119"/>
      <c r="CX621" s="119"/>
      <c r="CY621" s="119"/>
      <c r="CZ621" s="119"/>
      <c r="DA621" s="119"/>
      <c r="DB621" s="119"/>
      <c r="DC621" s="119"/>
      <c r="DD621" s="119"/>
      <c r="DE621" s="119"/>
      <c r="DF621" s="119"/>
      <c r="DG621" s="119"/>
      <c r="DH621" s="119"/>
      <c r="DI621" s="119"/>
      <c r="DJ621" s="119"/>
      <c r="DK621" s="119"/>
      <c r="DL621" s="119"/>
      <c r="DM621" s="119"/>
      <c r="DN621" s="119"/>
      <c r="DO621" s="119"/>
      <c r="DP621" s="119"/>
      <c r="DQ621" s="119"/>
      <c r="DR621" s="119"/>
      <c r="DS621" s="119"/>
      <c r="DT621" s="119"/>
      <c r="DU621" s="119"/>
      <c r="DV621" s="119"/>
      <c r="DW621" s="119"/>
      <c r="DX621" s="119"/>
      <c r="DY621" s="119"/>
      <c r="DZ621" s="119"/>
      <c r="EA621" s="119"/>
      <c r="EB621" s="119"/>
      <c r="EC621" s="119"/>
      <c r="ED621" s="119"/>
      <c r="EE621" s="119"/>
      <c r="EF621" s="119"/>
      <c r="EG621" s="119"/>
      <c r="EH621" s="119"/>
      <c r="EI621" s="119"/>
      <c r="EJ621" s="119"/>
      <c r="EK621" s="119"/>
      <c r="EL621" s="119"/>
      <c r="EM621" s="119"/>
      <c r="EN621" s="119"/>
      <c r="EO621" s="119"/>
      <c r="EP621" s="119"/>
      <c r="EQ621" s="119"/>
      <c r="ER621" s="119"/>
      <c r="ES621" s="119"/>
      <c r="ET621" s="119"/>
      <c r="EU621" s="119"/>
      <c r="EV621" s="119"/>
      <c r="EW621" s="119"/>
      <c r="EX621" s="119"/>
      <c r="EY621" s="119"/>
      <c r="EZ621" s="119"/>
      <c r="FA621" s="119"/>
      <c r="FB621" s="119"/>
      <c r="FC621" s="119"/>
      <c r="FD621" s="119"/>
      <c r="FE621" s="119"/>
      <c r="FF621" s="119"/>
      <c r="FG621" s="119"/>
      <c r="FH621" s="119"/>
      <c r="FI621" s="119"/>
      <c r="FJ621" s="119"/>
      <c r="FK621" s="119"/>
      <c r="FL621" s="119"/>
      <c r="FM621" s="119"/>
      <c r="FN621" s="119"/>
      <c r="FO621" s="119"/>
      <c r="FP621" s="119"/>
      <c r="FQ621" s="119"/>
      <c r="FR621" s="119"/>
      <c r="FS621" s="119"/>
      <c r="FT621" s="119"/>
      <c r="FU621" s="119"/>
      <c r="FV621" s="119"/>
      <c r="FW621" s="119"/>
      <c r="FX621" s="119"/>
      <c r="FY621" s="119"/>
      <c r="FZ621" s="119"/>
      <c r="GA621" s="119"/>
      <c r="GB621" s="119"/>
      <c r="GC621" s="119"/>
      <c r="GD621" s="119"/>
      <c r="GE621" s="119"/>
      <c r="GF621" s="119"/>
      <c r="GG621" s="119"/>
      <c r="GH621" s="119"/>
      <c r="GI621" s="119"/>
      <c r="GJ621" s="119"/>
      <c r="GK621" s="119"/>
      <c r="GL621" s="119"/>
      <c r="GM621" s="119"/>
      <c r="GN621" s="119"/>
      <c r="GO621" s="119"/>
      <c r="GP621" s="119"/>
      <c r="GQ621" s="119"/>
      <c r="GR621" s="119"/>
      <c r="GS621" s="119"/>
      <c r="GT621" s="119"/>
      <c r="GU621" s="119"/>
      <c r="GV621" s="119"/>
      <c r="GW621" s="119"/>
      <c r="GX621" s="119"/>
      <c r="GY621" s="119"/>
      <c r="GZ621" s="119"/>
      <c r="HA621" s="119"/>
      <c r="HB621" s="119"/>
      <c r="HC621" s="119"/>
      <c r="HD621" s="119"/>
      <c r="HE621" s="119"/>
      <c r="HF621" s="119"/>
      <c r="HG621" s="119"/>
      <c r="HH621" s="119"/>
      <c r="HI621" s="119"/>
      <c r="HJ621" s="119"/>
      <c r="HK621" s="119"/>
      <c r="HL621" s="119"/>
      <c r="HM621" s="119"/>
      <c r="HN621" s="119"/>
      <c r="HO621" s="119"/>
      <c r="HP621" s="119"/>
      <c r="HQ621" s="119"/>
      <c r="HR621" s="119"/>
      <c r="HS621" s="119"/>
      <c r="HT621" s="119"/>
      <c r="HU621" s="119"/>
      <c r="HV621" s="119"/>
      <c r="HW621" s="119"/>
      <c r="HX621" s="119"/>
      <c r="HY621" s="119"/>
      <c r="HZ621" s="119"/>
    </row>
    <row r="622" spans="1:234" s="162" customFormat="1" ht="36" customHeight="1" hidden="1">
      <c r="A622" s="78" t="s">
        <v>207</v>
      </c>
      <c r="B622" s="79"/>
      <c r="C622" s="79"/>
      <c r="D622" s="87"/>
      <c r="E622" s="87"/>
      <c r="F622" s="87"/>
      <c r="G622" s="87"/>
      <c r="H622" s="87"/>
      <c r="I622" s="87"/>
      <c r="J622" s="87"/>
      <c r="K622" s="163"/>
      <c r="L622" s="83"/>
      <c r="M622" s="87"/>
      <c r="N622" s="87"/>
      <c r="O622" s="87"/>
      <c r="P622" s="87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  <c r="DI622" s="81"/>
      <c r="DJ622" s="81"/>
      <c r="DK622" s="81"/>
      <c r="DL622" s="81"/>
      <c r="DM622" s="81"/>
      <c r="DN622" s="81"/>
      <c r="DO622" s="81"/>
      <c r="DP622" s="81"/>
      <c r="DQ622" s="81"/>
      <c r="DR622" s="81"/>
      <c r="DS622" s="81"/>
      <c r="DT622" s="81"/>
      <c r="DU622" s="81"/>
      <c r="DV622" s="81"/>
      <c r="DW622" s="81"/>
      <c r="DX622" s="81"/>
      <c r="DY622" s="81"/>
      <c r="DZ622" s="81"/>
      <c r="EA622" s="81"/>
      <c r="EB622" s="81"/>
      <c r="EC622" s="81"/>
      <c r="ED622" s="81"/>
      <c r="EE622" s="81"/>
      <c r="EF622" s="81"/>
      <c r="EG622" s="81"/>
      <c r="EH622" s="81"/>
      <c r="EI622" s="81"/>
      <c r="EJ622" s="81"/>
      <c r="EK622" s="81"/>
      <c r="EL622" s="81"/>
      <c r="EM622" s="81"/>
      <c r="EN622" s="81"/>
      <c r="EO622" s="81"/>
      <c r="EP622" s="81"/>
      <c r="EQ622" s="81"/>
      <c r="ER622" s="81"/>
      <c r="ES622" s="81"/>
      <c r="ET622" s="81"/>
      <c r="EU622" s="81"/>
      <c r="EV622" s="81"/>
      <c r="EW622" s="81"/>
      <c r="EX622" s="81"/>
      <c r="EY622" s="81"/>
      <c r="EZ622" s="81"/>
      <c r="FA622" s="81"/>
      <c r="FB622" s="81"/>
      <c r="FC622" s="81"/>
      <c r="FD622" s="81"/>
      <c r="FE622" s="81"/>
      <c r="FF622" s="81"/>
      <c r="FG622" s="81"/>
      <c r="FH622" s="81"/>
      <c r="FI622" s="81"/>
      <c r="FJ622" s="81"/>
      <c r="FK622" s="81"/>
      <c r="FL622" s="81"/>
      <c r="FM622" s="81"/>
      <c r="FN622" s="81"/>
      <c r="FO622" s="81"/>
      <c r="FP622" s="81"/>
      <c r="FQ622" s="81"/>
      <c r="FR622" s="81"/>
      <c r="FS622" s="81"/>
      <c r="FT622" s="81"/>
      <c r="FU622" s="81"/>
      <c r="FV622" s="81"/>
      <c r="FW622" s="81"/>
      <c r="FX622" s="81"/>
      <c r="FY622" s="81"/>
      <c r="FZ622" s="81"/>
      <c r="GA622" s="81"/>
      <c r="GB622" s="81"/>
      <c r="GC622" s="81"/>
      <c r="GD622" s="81"/>
      <c r="GE622" s="81"/>
      <c r="GF622" s="81"/>
      <c r="GG622" s="81"/>
      <c r="GH622" s="81"/>
      <c r="GI622" s="81"/>
      <c r="GJ622" s="81"/>
      <c r="GK622" s="81"/>
      <c r="GL622" s="81"/>
      <c r="GM622" s="81"/>
      <c r="GN622" s="81"/>
      <c r="GO622" s="81"/>
      <c r="GP622" s="81"/>
      <c r="GQ622" s="81"/>
      <c r="GR622" s="81"/>
      <c r="GS622" s="81"/>
      <c r="GT622" s="81"/>
      <c r="GU622" s="81"/>
      <c r="GV622" s="81"/>
      <c r="GW622" s="81"/>
      <c r="GX622" s="81"/>
      <c r="GY622" s="81"/>
      <c r="GZ622" s="81"/>
      <c r="HA622" s="81"/>
      <c r="HB622" s="81"/>
      <c r="HC622" s="81"/>
      <c r="HD622" s="81"/>
      <c r="HE622" s="81"/>
      <c r="HF622" s="81"/>
      <c r="HG622" s="81"/>
      <c r="HH622" s="81"/>
      <c r="HI622" s="81"/>
      <c r="HJ622" s="81"/>
      <c r="HK622" s="81"/>
      <c r="HL622" s="81"/>
      <c r="HM622" s="81"/>
      <c r="HN622" s="81"/>
      <c r="HO622" s="81"/>
      <c r="HP622" s="81"/>
      <c r="HQ622" s="81"/>
      <c r="HR622" s="81"/>
      <c r="HS622" s="81"/>
      <c r="HT622" s="81"/>
      <c r="HU622" s="81"/>
      <c r="HV622" s="81"/>
      <c r="HW622" s="81"/>
      <c r="HX622" s="81"/>
      <c r="HY622" s="81"/>
      <c r="HZ622" s="81"/>
    </row>
    <row r="623" spans="1:234" s="93" customFormat="1" ht="36.75" customHeight="1" hidden="1">
      <c r="A623" s="132" t="s">
        <v>448</v>
      </c>
      <c r="B623" s="132"/>
      <c r="C623" s="132"/>
      <c r="D623" s="133">
        <f>D625+D626+D627</f>
        <v>177500</v>
      </c>
      <c r="E623" s="133"/>
      <c r="F623" s="133">
        <f>F625+F626+F627</f>
        <v>177500</v>
      </c>
      <c r="G623" s="133">
        <f>G625+G626+G627</f>
        <v>177500</v>
      </c>
      <c r="H623" s="133"/>
      <c r="I623" s="133"/>
      <c r="J623" s="133">
        <f>J625+J626+J627</f>
        <v>177500</v>
      </c>
      <c r="K623" s="133"/>
      <c r="L623" s="131"/>
      <c r="M623" s="131"/>
      <c r="N623" s="133">
        <f>N625+N626+N627</f>
        <v>177500</v>
      </c>
      <c r="O623" s="133"/>
      <c r="P623" s="133">
        <f>P625+P626+P627</f>
        <v>177500</v>
      </c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  <c r="AA623" s="124"/>
      <c r="AB623" s="124"/>
      <c r="AC623" s="124"/>
      <c r="AD623" s="124"/>
      <c r="AE623" s="124"/>
      <c r="AF623" s="124"/>
      <c r="AG623" s="124"/>
      <c r="AH623" s="124"/>
      <c r="AI623" s="124"/>
      <c r="AJ623" s="124"/>
      <c r="AK623" s="124"/>
      <c r="AL623" s="124"/>
      <c r="AM623" s="124"/>
      <c r="AN623" s="124"/>
      <c r="AO623" s="124"/>
      <c r="AP623" s="124"/>
      <c r="AQ623" s="124"/>
      <c r="AR623" s="124"/>
      <c r="AS623" s="124"/>
      <c r="AT623" s="124"/>
      <c r="AU623" s="124"/>
      <c r="AV623" s="124"/>
      <c r="AW623" s="124"/>
      <c r="AX623" s="124"/>
      <c r="AY623" s="124"/>
      <c r="AZ623" s="124"/>
      <c r="BA623" s="124"/>
      <c r="BB623" s="124"/>
      <c r="BC623" s="124"/>
      <c r="BD623" s="124"/>
      <c r="BE623" s="124"/>
      <c r="BF623" s="124"/>
      <c r="BG623" s="124"/>
      <c r="BH623" s="124"/>
      <c r="BI623" s="124"/>
      <c r="BJ623" s="124"/>
      <c r="BK623" s="124"/>
      <c r="BL623" s="124"/>
      <c r="BM623" s="124"/>
      <c r="BN623" s="124"/>
      <c r="BO623" s="124"/>
      <c r="BP623" s="124"/>
      <c r="BQ623" s="124"/>
      <c r="BR623" s="124"/>
      <c r="BS623" s="124"/>
      <c r="BT623" s="124"/>
      <c r="BU623" s="124"/>
      <c r="BV623" s="124"/>
      <c r="BW623" s="124"/>
      <c r="BX623" s="124"/>
      <c r="BY623" s="124"/>
      <c r="BZ623" s="124"/>
      <c r="CA623" s="124"/>
      <c r="CB623" s="124"/>
      <c r="CC623" s="124"/>
      <c r="CD623" s="124"/>
      <c r="CE623" s="124"/>
      <c r="CF623" s="124"/>
      <c r="CG623" s="124"/>
      <c r="CH623" s="124"/>
      <c r="CI623" s="124"/>
      <c r="CJ623" s="124"/>
      <c r="CK623" s="124"/>
      <c r="CL623" s="124"/>
      <c r="CM623" s="124"/>
      <c r="CN623" s="124"/>
      <c r="CO623" s="124"/>
      <c r="CP623" s="124"/>
      <c r="CQ623" s="124"/>
      <c r="CR623" s="124"/>
      <c r="CS623" s="124"/>
      <c r="CT623" s="124"/>
      <c r="CU623" s="124"/>
      <c r="CV623" s="124"/>
      <c r="CW623" s="124"/>
      <c r="CX623" s="124"/>
      <c r="CY623" s="124"/>
      <c r="CZ623" s="124"/>
      <c r="DA623" s="124"/>
      <c r="DB623" s="124"/>
      <c r="DC623" s="124"/>
      <c r="DD623" s="124"/>
      <c r="DE623" s="124"/>
      <c r="DF623" s="124"/>
      <c r="DG623" s="124"/>
      <c r="DH623" s="124"/>
      <c r="DI623" s="124"/>
      <c r="DJ623" s="124"/>
      <c r="DK623" s="124"/>
      <c r="DL623" s="124"/>
      <c r="DM623" s="124"/>
      <c r="DN623" s="124"/>
      <c r="DO623" s="124"/>
      <c r="DP623" s="124"/>
      <c r="DQ623" s="124"/>
      <c r="DR623" s="124"/>
      <c r="DS623" s="124"/>
      <c r="DT623" s="124"/>
      <c r="DU623" s="124"/>
      <c r="DV623" s="124"/>
      <c r="DW623" s="124"/>
      <c r="DX623" s="124"/>
      <c r="DY623" s="124"/>
      <c r="DZ623" s="124"/>
      <c r="EA623" s="124"/>
      <c r="EB623" s="124"/>
      <c r="EC623" s="124"/>
      <c r="ED623" s="124"/>
      <c r="EE623" s="124"/>
      <c r="EF623" s="124"/>
      <c r="EG623" s="124"/>
      <c r="EH623" s="124"/>
      <c r="EI623" s="124"/>
      <c r="EJ623" s="124"/>
      <c r="EK623" s="124"/>
      <c r="EL623" s="124"/>
      <c r="EM623" s="124"/>
      <c r="EN623" s="124"/>
      <c r="EO623" s="124"/>
      <c r="EP623" s="124"/>
      <c r="EQ623" s="124"/>
      <c r="ER623" s="124"/>
      <c r="ES623" s="124"/>
      <c r="ET623" s="124"/>
      <c r="EU623" s="124"/>
      <c r="EV623" s="124"/>
      <c r="EW623" s="124"/>
      <c r="EX623" s="124"/>
      <c r="EY623" s="124"/>
      <c r="EZ623" s="124"/>
      <c r="FA623" s="124"/>
      <c r="FB623" s="124"/>
      <c r="FC623" s="124"/>
      <c r="FD623" s="124"/>
      <c r="FE623" s="124"/>
      <c r="FF623" s="124"/>
      <c r="FG623" s="124"/>
      <c r="FH623" s="124"/>
      <c r="FI623" s="124"/>
      <c r="FJ623" s="124"/>
      <c r="FK623" s="124"/>
      <c r="FL623" s="124"/>
      <c r="FM623" s="124"/>
      <c r="FN623" s="124"/>
      <c r="FO623" s="124"/>
      <c r="FP623" s="124"/>
      <c r="FQ623" s="124"/>
      <c r="FR623" s="124"/>
      <c r="FS623" s="124"/>
      <c r="FT623" s="124"/>
      <c r="FU623" s="124"/>
      <c r="FV623" s="124"/>
      <c r="FW623" s="124"/>
      <c r="FX623" s="124"/>
      <c r="FY623" s="124"/>
      <c r="FZ623" s="124"/>
      <c r="GA623" s="124"/>
      <c r="GB623" s="124"/>
      <c r="GC623" s="124"/>
      <c r="GD623" s="124"/>
      <c r="GE623" s="124"/>
      <c r="GF623" s="124"/>
      <c r="GG623" s="124"/>
      <c r="GH623" s="124"/>
      <c r="GI623" s="124"/>
      <c r="GJ623" s="124"/>
      <c r="GK623" s="124"/>
      <c r="GL623" s="124"/>
      <c r="GM623" s="124"/>
      <c r="GN623" s="124"/>
      <c r="GO623" s="124"/>
      <c r="GP623" s="124"/>
      <c r="GQ623" s="124"/>
      <c r="GR623" s="124"/>
      <c r="GS623" s="124"/>
      <c r="GT623" s="124"/>
      <c r="GU623" s="124"/>
      <c r="GV623" s="124"/>
      <c r="GW623" s="124"/>
      <c r="GX623" s="124"/>
      <c r="GY623" s="124"/>
      <c r="GZ623" s="124"/>
      <c r="HA623" s="124"/>
      <c r="HB623" s="124"/>
      <c r="HC623" s="124"/>
      <c r="HD623" s="124"/>
      <c r="HE623" s="124"/>
      <c r="HF623" s="124"/>
      <c r="HG623" s="124"/>
      <c r="HH623" s="124"/>
      <c r="HI623" s="124"/>
      <c r="HJ623" s="124"/>
      <c r="HK623" s="124"/>
      <c r="HL623" s="124"/>
      <c r="HM623" s="124"/>
      <c r="HN623" s="124"/>
      <c r="HO623" s="124"/>
      <c r="HP623" s="124"/>
      <c r="HQ623" s="124"/>
      <c r="HR623" s="124"/>
      <c r="HS623" s="124"/>
      <c r="HT623" s="124"/>
      <c r="HU623" s="124"/>
      <c r="HV623" s="124"/>
      <c r="HW623" s="124"/>
      <c r="HX623" s="124"/>
      <c r="HY623" s="124"/>
      <c r="HZ623" s="124"/>
    </row>
    <row r="624" spans="1:234" s="162" customFormat="1" ht="11.25" hidden="1">
      <c r="A624" s="134" t="s">
        <v>2</v>
      </c>
      <c r="B624" s="134"/>
      <c r="C624" s="134"/>
      <c r="D624" s="136"/>
      <c r="E624" s="136"/>
      <c r="F624" s="136"/>
      <c r="G624" s="136"/>
      <c r="H624" s="136"/>
      <c r="I624" s="136"/>
      <c r="J624" s="136"/>
      <c r="K624" s="128"/>
      <c r="L624" s="136"/>
      <c r="M624" s="136"/>
      <c r="N624" s="136"/>
      <c r="O624" s="136"/>
      <c r="P624" s="136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  <c r="CF624" s="81"/>
      <c r="CG624" s="81"/>
      <c r="CH624" s="81"/>
      <c r="CI624" s="81"/>
      <c r="CJ624" s="81"/>
      <c r="CK624" s="81"/>
      <c r="CL624" s="81"/>
      <c r="CM624" s="81"/>
      <c r="CN624" s="81"/>
      <c r="CO624" s="81"/>
      <c r="CP624" s="81"/>
      <c r="CQ624" s="81"/>
      <c r="CR624" s="81"/>
      <c r="CS624" s="81"/>
      <c r="CT624" s="81"/>
      <c r="CU624" s="81"/>
      <c r="CV624" s="81"/>
      <c r="CW624" s="81"/>
      <c r="CX624" s="81"/>
      <c r="CY624" s="81"/>
      <c r="CZ624" s="81"/>
      <c r="DA624" s="81"/>
      <c r="DB624" s="81"/>
      <c r="DC624" s="81"/>
      <c r="DD624" s="81"/>
      <c r="DE624" s="81"/>
      <c r="DF624" s="81"/>
      <c r="DG624" s="81"/>
      <c r="DH624" s="81"/>
      <c r="DI624" s="81"/>
      <c r="DJ624" s="81"/>
      <c r="DK624" s="81"/>
      <c r="DL624" s="81"/>
      <c r="DM624" s="81"/>
      <c r="DN624" s="81"/>
      <c r="DO624" s="81"/>
      <c r="DP624" s="81"/>
      <c r="DQ624" s="81"/>
      <c r="DR624" s="81"/>
      <c r="DS624" s="81"/>
      <c r="DT624" s="81"/>
      <c r="DU624" s="81"/>
      <c r="DV624" s="81"/>
      <c r="DW624" s="81"/>
      <c r="DX624" s="81"/>
      <c r="DY624" s="81"/>
      <c r="DZ624" s="81"/>
      <c r="EA624" s="81"/>
      <c r="EB624" s="81"/>
      <c r="EC624" s="81"/>
      <c r="ED624" s="81"/>
      <c r="EE624" s="81"/>
      <c r="EF624" s="81"/>
      <c r="EG624" s="81"/>
      <c r="EH624" s="81"/>
      <c r="EI624" s="81"/>
      <c r="EJ624" s="81"/>
      <c r="EK624" s="81"/>
      <c r="EL624" s="81"/>
      <c r="EM624" s="81"/>
      <c r="EN624" s="81"/>
      <c r="EO624" s="81"/>
      <c r="EP624" s="81"/>
      <c r="EQ624" s="81"/>
      <c r="ER624" s="81"/>
      <c r="ES624" s="81"/>
      <c r="ET624" s="81"/>
      <c r="EU624" s="81"/>
      <c r="EV624" s="81"/>
      <c r="EW624" s="81"/>
      <c r="EX624" s="81"/>
      <c r="EY624" s="81"/>
      <c r="EZ624" s="81"/>
      <c r="FA624" s="81"/>
      <c r="FB624" s="81"/>
      <c r="FC624" s="81"/>
      <c r="FD624" s="81"/>
      <c r="FE624" s="81"/>
      <c r="FF624" s="81"/>
      <c r="FG624" s="81"/>
      <c r="FH624" s="81"/>
      <c r="FI624" s="81"/>
      <c r="FJ624" s="81"/>
      <c r="FK624" s="81"/>
      <c r="FL624" s="81"/>
      <c r="FM624" s="81"/>
      <c r="FN624" s="81"/>
      <c r="FO624" s="81"/>
      <c r="FP624" s="81"/>
      <c r="FQ624" s="81"/>
      <c r="FR624" s="81"/>
      <c r="FS624" s="81"/>
      <c r="FT624" s="81"/>
      <c r="FU624" s="81"/>
      <c r="FV624" s="81"/>
      <c r="FW624" s="81"/>
      <c r="FX624" s="81"/>
      <c r="FY624" s="81"/>
      <c r="FZ624" s="81"/>
      <c r="GA624" s="81"/>
      <c r="GB624" s="81"/>
      <c r="GC624" s="81"/>
      <c r="GD624" s="81"/>
      <c r="GE624" s="81"/>
      <c r="GF624" s="81"/>
      <c r="GG624" s="81"/>
      <c r="GH624" s="81"/>
      <c r="GI624" s="81"/>
      <c r="GJ624" s="81"/>
      <c r="GK624" s="81"/>
      <c r="GL624" s="81"/>
      <c r="GM624" s="81"/>
      <c r="GN624" s="81"/>
      <c r="GO624" s="81"/>
      <c r="GP624" s="81"/>
      <c r="GQ624" s="81"/>
      <c r="GR624" s="81"/>
      <c r="GS624" s="81"/>
      <c r="GT624" s="81"/>
      <c r="GU624" s="81"/>
      <c r="GV624" s="81"/>
      <c r="GW624" s="81"/>
      <c r="GX624" s="81"/>
      <c r="GY624" s="81"/>
      <c r="GZ624" s="81"/>
      <c r="HA624" s="81"/>
      <c r="HB624" s="81"/>
      <c r="HC624" s="81"/>
      <c r="HD624" s="81"/>
      <c r="HE624" s="81"/>
      <c r="HF624" s="81"/>
      <c r="HG624" s="81"/>
      <c r="HH624" s="81"/>
      <c r="HI624" s="81"/>
      <c r="HJ624" s="81"/>
      <c r="HK624" s="81"/>
      <c r="HL624" s="81"/>
      <c r="HM624" s="81"/>
      <c r="HN624" s="81"/>
      <c r="HO624" s="81"/>
      <c r="HP624" s="81"/>
      <c r="HQ624" s="81"/>
      <c r="HR624" s="81"/>
      <c r="HS624" s="81"/>
      <c r="HT624" s="81"/>
      <c r="HU624" s="81"/>
      <c r="HV624" s="81"/>
      <c r="HW624" s="81"/>
      <c r="HX624" s="81"/>
      <c r="HY624" s="81"/>
      <c r="HZ624" s="81"/>
    </row>
    <row r="625" spans="1:234" s="162" customFormat="1" ht="36.75" customHeight="1" hidden="1">
      <c r="A625" s="78" t="s">
        <v>208</v>
      </c>
      <c r="B625" s="134"/>
      <c r="C625" s="134"/>
      <c r="D625" s="128">
        <f>D629*D633</f>
        <v>150000</v>
      </c>
      <c r="E625" s="128"/>
      <c r="F625" s="128">
        <f>D625</f>
        <v>150000</v>
      </c>
      <c r="G625" s="128">
        <f>G629*G633</f>
        <v>150000</v>
      </c>
      <c r="H625" s="128"/>
      <c r="I625" s="128"/>
      <c r="J625" s="128">
        <f>G625</f>
        <v>150000</v>
      </c>
      <c r="K625" s="128"/>
      <c r="L625" s="128"/>
      <c r="M625" s="128"/>
      <c r="N625" s="128">
        <f>N629*N633</f>
        <v>150000</v>
      </c>
      <c r="O625" s="128"/>
      <c r="P625" s="142">
        <f>N625</f>
        <v>150000</v>
      </c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  <c r="CF625" s="81"/>
      <c r="CG625" s="81"/>
      <c r="CH625" s="81"/>
      <c r="CI625" s="81"/>
      <c r="CJ625" s="81"/>
      <c r="CK625" s="81"/>
      <c r="CL625" s="81"/>
      <c r="CM625" s="81"/>
      <c r="CN625" s="81"/>
      <c r="CO625" s="81"/>
      <c r="CP625" s="81"/>
      <c r="CQ625" s="81"/>
      <c r="CR625" s="81"/>
      <c r="CS625" s="81"/>
      <c r="CT625" s="81"/>
      <c r="CU625" s="81"/>
      <c r="CV625" s="81"/>
      <c r="CW625" s="81"/>
      <c r="CX625" s="81"/>
      <c r="CY625" s="81"/>
      <c r="CZ625" s="81"/>
      <c r="DA625" s="81"/>
      <c r="DB625" s="81"/>
      <c r="DC625" s="81"/>
      <c r="DD625" s="81"/>
      <c r="DE625" s="81"/>
      <c r="DF625" s="81"/>
      <c r="DG625" s="81"/>
      <c r="DH625" s="81"/>
      <c r="DI625" s="81"/>
      <c r="DJ625" s="81"/>
      <c r="DK625" s="81"/>
      <c r="DL625" s="81"/>
      <c r="DM625" s="81"/>
      <c r="DN625" s="81"/>
      <c r="DO625" s="81"/>
      <c r="DP625" s="81"/>
      <c r="DQ625" s="81"/>
      <c r="DR625" s="81"/>
      <c r="DS625" s="81"/>
      <c r="DT625" s="81"/>
      <c r="DU625" s="81"/>
      <c r="DV625" s="81"/>
      <c r="DW625" s="81"/>
      <c r="DX625" s="81"/>
      <c r="DY625" s="81"/>
      <c r="DZ625" s="81"/>
      <c r="EA625" s="81"/>
      <c r="EB625" s="81"/>
      <c r="EC625" s="81"/>
      <c r="ED625" s="81"/>
      <c r="EE625" s="81"/>
      <c r="EF625" s="81"/>
      <c r="EG625" s="81"/>
      <c r="EH625" s="81"/>
      <c r="EI625" s="81"/>
      <c r="EJ625" s="81"/>
      <c r="EK625" s="81"/>
      <c r="EL625" s="81"/>
      <c r="EM625" s="81"/>
      <c r="EN625" s="81"/>
      <c r="EO625" s="81"/>
      <c r="EP625" s="81"/>
      <c r="EQ625" s="81"/>
      <c r="ER625" s="81"/>
      <c r="ES625" s="81"/>
      <c r="ET625" s="81"/>
      <c r="EU625" s="81"/>
      <c r="EV625" s="81"/>
      <c r="EW625" s="81"/>
      <c r="EX625" s="81"/>
      <c r="EY625" s="81"/>
      <c r="EZ625" s="81"/>
      <c r="FA625" s="81"/>
      <c r="FB625" s="81"/>
      <c r="FC625" s="81"/>
      <c r="FD625" s="81"/>
      <c r="FE625" s="81"/>
      <c r="FF625" s="81"/>
      <c r="FG625" s="81"/>
      <c r="FH625" s="81"/>
      <c r="FI625" s="81"/>
      <c r="FJ625" s="81"/>
      <c r="FK625" s="81"/>
      <c r="FL625" s="81"/>
      <c r="FM625" s="81"/>
      <c r="FN625" s="81"/>
      <c r="FO625" s="81"/>
      <c r="FP625" s="81"/>
      <c r="FQ625" s="81"/>
      <c r="FR625" s="81"/>
      <c r="FS625" s="81"/>
      <c r="FT625" s="81"/>
      <c r="FU625" s="81"/>
      <c r="FV625" s="81"/>
      <c r="FW625" s="81"/>
      <c r="FX625" s="81"/>
      <c r="FY625" s="81"/>
      <c r="FZ625" s="81"/>
      <c r="GA625" s="81"/>
      <c r="GB625" s="81"/>
      <c r="GC625" s="81"/>
      <c r="GD625" s="81"/>
      <c r="GE625" s="81"/>
      <c r="GF625" s="81"/>
      <c r="GG625" s="81"/>
      <c r="GH625" s="81"/>
      <c r="GI625" s="81"/>
      <c r="GJ625" s="81"/>
      <c r="GK625" s="81"/>
      <c r="GL625" s="81"/>
      <c r="GM625" s="81"/>
      <c r="GN625" s="81"/>
      <c r="GO625" s="81"/>
      <c r="GP625" s="81"/>
      <c r="GQ625" s="81"/>
      <c r="GR625" s="81"/>
      <c r="GS625" s="81"/>
      <c r="GT625" s="81"/>
      <c r="GU625" s="81"/>
      <c r="GV625" s="81"/>
      <c r="GW625" s="81"/>
      <c r="GX625" s="81"/>
      <c r="GY625" s="81"/>
      <c r="GZ625" s="81"/>
      <c r="HA625" s="81"/>
      <c r="HB625" s="81"/>
      <c r="HC625" s="81"/>
      <c r="HD625" s="81"/>
      <c r="HE625" s="81"/>
      <c r="HF625" s="81"/>
      <c r="HG625" s="81"/>
      <c r="HH625" s="81"/>
      <c r="HI625" s="81"/>
      <c r="HJ625" s="81"/>
      <c r="HK625" s="81"/>
      <c r="HL625" s="81"/>
      <c r="HM625" s="81"/>
      <c r="HN625" s="81"/>
      <c r="HO625" s="81"/>
      <c r="HP625" s="81"/>
      <c r="HQ625" s="81"/>
      <c r="HR625" s="81"/>
      <c r="HS625" s="81"/>
      <c r="HT625" s="81"/>
      <c r="HU625" s="81"/>
      <c r="HV625" s="81"/>
      <c r="HW625" s="81"/>
      <c r="HX625" s="81"/>
      <c r="HY625" s="81"/>
      <c r="HZ625" s="81"/>
    </row>
    <row r="626" spans="1:234" s="162" customFormat="1" ht="25.5" customHeight="1" hidden="1">
      <c r="A626" s="78" t="s">
        <v>209</v>
      </c>
      <c r="B626" s="137"/>
      <c r="C626" s="137"/>
      <c r="D626" s="128">
        <f>D630*D634</f>
        <v>20000</v>
      </c>
      <c r="E626" s="128"/>
      <c r="F626" s="128">
        <f>D626</f>
        <v>20000</v>
      </c>
      <c r="G626" s="128">
        <f>G630*G634</f>
        <v>20000</v>
      </c>
      <c r="H626" s="128"/>
      <c r="I626" s="128"/>
      <c r="J626" s="128">
        <f>G626</f>
        <v>20000</v>
      </c>
      <c r="K626" s="128">
        <f>G626/D626*100</f>
        <v>100</v>
      </c>
      <c r="L626" s="128"/>
      <c r="M626" s="128"/>
      <c r="N626" s="128">
        <f>N630*N634</f>
        <v>20000</v>
      </c>
      <c r="O626" s="128"/>
      <c r="P626" s="142">
        <f>N626</f>
        <v>20000</v>
      </c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  <c r="CC626" s="81"/>
      <c r="CD626" s="81"/>
      <c r="CE626" s="81"/>
      <c r="CF626" s="81"/>
      <c r="CG626" s="81"/>
      <c r="CH626" s="81"/>
      <c r="CI626" s="81"/>
      <c r="CJ626" s="81"/>
      <c r="CK626" s="81"/>
      <c r="CL626" s="81"/>
      <c r="CM626" s="81"/>
      <c r="CN626" s="81"/>
      <c r="CO626" s="81"/>
      <c r="CP626" s="81"/>
      <c r="CQ626" s="81"/>
      <c r="CR626" s="81"/>
      <c r="CS626" s="81"/>
      <c r="CT626" s="81"/>
      <c r="CU626" s="81"/>
      <c r="CV626" s="81"/>
      <c r="CW626" s="81"/>
      <c r="CX626" s="81"/>
      <c r="CY626" s="81"/>
      <c r="CZ626" s="81"/>
      <c r="DA626" s="81"/>
      <c r="DB626" s="81"/>
      <c r="DC626" s="81"/>
      <c r="DD626" s="81"/>
      <c r="DE626" s="81"/>
      <c r="DF626" s="81"/>
      <c r="DG626" s="81"/>
      <c r="DH626" s="81"/>
      <c r="DI626" s="81"/>
      <c r="DJ626" s="81"/>
      <c r="DK626" s="81"/>
      <c r="DL626" s="81"/>
      <c r="DM626" s="81"/>
      <c r="DN626" s="81"/>
      <c r="DO626" s="81"/>
      <c r="DP626" s="81"/>
      <c r="DQ626" s="81"/>
      <c r="DR626" s="81"/>
      <c r="DS626" s="81"/>
      <c r="DT626" s="81"/>
      <c r="DU626" s="81"/>
      <c r="DV626" s="81"/>
      <c r="DW626" s="81"/>
      <c r="DX626" s="81"/>
      <c r="DY626" s="81"/>
      <c r="DZ626" s="81"/>
      <c r="EA626" s="81"/>
      <c r="EB626" s="81"/>
      <c r="EC626" s="81"/>
      <c r="ED626" s="81"/>
      <c r="EE626" s="81"/>
      <c r="EF626" s="81"/>
      <c r="EG626" s="81"/>
      <c r="EH626" s="81"/>
      <c r="EI626" s="81"/>
      <c r="EJ626" s="81"/>
      <c r="EK626" s="81"/>
      <c r="EL626" s="81"/>
      <c r="EM626" s="81"/>
      <c r="EN626" s="81"/>
      <c r="EO626" s="81"/>
      <c r="EP626" s="81"/>
      <c r="EQ626" s="81"/>
      <c r="ER626" s="81"/>
      <c r="ES626" s="81"/>
      <c r="ET626" s="81"/>
      <c r="EU626" s="81"/>
      <c r="EV626" s="81"/>
      <c r="EW626" s="81"/>
      <c r="EX626" s="81"/>
      <c r="EY626" s="81"/>
      <c r="EZ626" s="81"/>
      <c r="FA626" s="81"/>
      <c r="FB626" s="81"/>
      <c r="FC626" s="81"/>
      <c r="FD626" s="81"/>
      <c r="FE626" s="81"/>
      <c r="FF626" s="81"/>
      <c r="FG626" s="81"/>
      <c r="FH626" s="81"/>
      <c r="FI626" s="81"/>
      <c r="FJ626" s="81"/>
      <c r="FK626" s="81"/>
      <c r="FL626" s="81"/>
      <c r="FM626" s="81"/>
      <c r="FN626" s="81"/>
      <c r="FO626" s="81"/>
      <c r="FP626" s="81"/>
      <c r="FQ626" s="81"/>
      <c r="FR626" s="81"/>
      <c r="FS626" s="81"/>
      <c r="FT626" s="81"/>
      <c r="FU626" s="81"/>
      <c r="FV626" s="81"/>
      <c r="FW626" s="81"/>
      <c r="FX626" s="81"/>
      <c r="FY626" s="81"/>
      <c r="FZ626" s="81"/>
      <c r="GA626" s="81"/>
      <c r="GB626" s="81"/>
      <c r="GC626" s="81"/>
      <c r="GD626" s="81"/>
      <c r="GE626" s="81"/>
      <c r="GF626" s="81"/>
      <c r="GG626" s="81"/>
      <c r="GH626" s="81"/>
      <c r="GI626" s="81"/>
      <c r="GJ626" s="81"/>
      <c r="GK626" s="81"/>
      <c r="GL626" s="81"/>
      <c r="GM626" s="81"/>
      <c r="GN626" s="81"/>
      <c r="GO626" s="81"/>
      <c r="GP626" s="81"/>
      <c r="GQ626" s="81"/>
      <c r="GR626" s="81"/>
      <c r="GS626" s="81"/>
      <c r="GT626" s="81"/>
      <c r="GU626" s="81"/>
      <c r="GV626" s="81"/>
      <c r="GW626" s="81"/>
      <c r="GX626" s="81"/>
      <c r="GY626" s="81"/>
      <c r="GZ626" s="81"/>
      <c r="HA626" s="81"/>
      <c r="HB626" s="81"/>
      <c r="HC626" s="81"/>
      <c r="HD626" s="81"/>
      <c r="HE626" s="81"/>
      <c r="HF626" s="81"/>
      <c r="HG626" s="81"/>
      <c r="HH626" s="81"/>
      <c r="HI626" s="81"/>
      <c r="HJ626" s="81"/>
      <c r="HK626" s="81"/>
      <c r="HL626" s="81"/>
      <c r="HM626" s="81"/>
      <c r="HN626" s="81"/>
      <c r="HO626" s="81"/>
      <c r="HP626" s="81"/>
      <c r="HQ626" s="81"/>
      <c r="HR626" s="81"/>
      <c r="HS626" s="81"/>
      <c r="HT626" s="81"/>
      <c r="HU626" s="81"/>
      <c r="HV626" s="81"/>
      <c r="HW626" s="81"/>
      <c r="HX626" s="81"/>
      <c r="HY626" s="81"/>
      <c r="HZ626" s="81"/>
    </row>
    <row r="627" spans="1:234" s="162" customFormat="1" ht="25.5" customHeight="1" hidden="1">
      <c r="A627" s="78" t="s">
        <v>210</v>
      </c>
      <c r="B627" s="137"/>
      <c r="C627" s="137"/>
      <c r="D627" s="128">
        <f>D631*D635</f>
        <v>7500</v>
      </c>
      <c r="E627" s="128"/>
      <c r="F627" s="128">
        <f>F631*F635</f>
        <v>7500</v>
      </c>
      <c r="G627" s="128">
        <f>G631*G635</f>
        <v>7500</v>
      </c>
      <c r="H627" s="128"/>
      <c r="I627" s="128"/>
      <c r="J627" s="128">
        <f>J631*J635</f>
        <v>7500</v>
      </c>
      <c r="K627" s="128"/>
      <c r="L627" s="128"/>
      <c r="M627" s="128"/>
      <c r="N627" s="128">
        <f>N631*N635</f>
        <v>7500</v>
      </c>
      <c r="O627" s="128"/>
      <c r="P627" s="128">
        <f>P631*P635</f>
        <v>7500</v>
      </c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  <c r="CC627" s="81"/>
      <c r="CD627" s="81"/>
      <c r="CE627" s="81"/>
      <c r="CF627" s="81"/>
      <c r="CG627" s="81"/>
      <c r="CH627" s="81"/>
      <c r="CI627" s="81"/>
      <c r="CJ627" s="81"/>
      <c r="CK627" s="81"/>
      <c r="CL627" s="81"/>
      <c r="CM627" s="81"/>
      <c r="CN627" s="81"/>
      <c r="CO627" s="81"/>
      <c r="CP627" s="81"/>
      <c r="CQ627" s="81"/>
      <c r="CR627" s="81"/>
      <c r="CS627" s="81"/>
      <c r="CT627" s="81"/>
      <c r="CU627" s="81"/>
      <c r="CV627" s="81"/>
      <c r="CW627" s="81"/>
      <c r="CX627" s="81"/>
      <c r="CY627" s="81"/>
      <c r="CZ627" s="81"/>
      <c r="DA627" s="81"/>
      <c r="DB627" s="81"/>
      <c r="DC627" s="81"/>
      <c r="DD627" s="81"/>
      <c r="DE627" s="81"/>
      <c r="DF627" s="81"/>
      <c r="DG627" s="81"/>
      <c r="DH627" s="81"/>
      <c r="DI627" s="81"/>
      <c r="DJ627" s="81"/>
      <c r="DK627" s="81"/>
      <c r="DL627" s="81"/>
      <c r="DM627" s="81"/>
      <c r="DN627" s="81"/>
      <c r="DO627" s="81"/>
      <c r="DP627" s="81"/>
      <c r="DQ627" s="81"/>
      <c r="DR627" s="81"/>
      <c r="DS627" s="81"/>
      <c r="DT627" s="81"/>
      <c r="DU627" s="81"/>
      <c r="DV627" s="81"/>
      <c r="DW627" s="81"/>
      <c r="DX627" s="81"/>
      <c r="DY627" s="81"/>
      <c r="DZ627" s="81"/>
      <c r="EA627" s="81"/>
      <c r="EB627" s="81"/>
      <c r="EC627" s="81"/>
      <c r="ED627" s="81"/>
      <c r="EE627" s="81"/>
      <c r="EF627" s="81"/>
      <c r="EG627" s="81"/>
      <c r="EH627" s="81"/>
      <c r="EI627" s="81"/>
      <c r="EJ627" s="81"/>
      <c r="EK627" s="81"/>
      <c r="EL627" s="81"/>
      <c r="EM627" s="81"/>
      <c r="EN627" s="81"/>
      <c r="EO627" s="81"/>
      <c r="EP627" s="81"/>
      <c r="EQ627" s="81"/>
      <c r="ER627" s="81"/>
      <c r="ES627" s="81"/>
      <c r="ET627" s="81"/>
      <c r="EU627" s="81"/>
      <c r="EV627" s="81"/>
      <c r="EW627" s="81"/>
      <c r="EX627" s="81"/>
      <c r="EY627" s="81"/>
      <c r="EZ627" s="81"/>
      <c r="FA627" s="81"/>
      <c r="FB627" s="81"/>
      <c r="FC627" s="81"/>
      <c r="FD627" s="81"/>
      <c r="FE627" s="81"/>
      <c r="FF627" s="81"/>
      <c r="FG627" s="81"/>
      <c r="FH627" s="81"/>
      <c r="FI627" s="81"/>
      <c r="FJ627" s="81"/>
      <c r="FK627" s="81"/>
      <c r="FL627" s="81"/>
      <c r="FM627" s="81"/>
      <c r="FN627" s="81"/>
      <c r="FO627" s="81"/>
      <c r="FP627" s="81"/>
      <c r="FQ627" s="81"/>
      <c r="FR627" s="81"/>
      <c r="FS627" s="81"/>
      <c r="FT627" s="81"/>
      <c r="FU627" s="81"/>
      <c r="FV627" s="81"/>
      <c r="FW627" s="81"/>
      <c r="FX627" s="81"/>
      <c r="FY627" s="81"/>
      <c r="FZ627" s="81"/>
      <c r="GA627" s="81"/>
      <c r="GB627" s="81"/>
      <c r="GC627" s="81"/>
      <c r="GD627" s="81"/>
      <c r="GE627" s="81"/>
      <c r="GF627" s="81"/>
      <c r="GG627" s="81"/>
      <c r="GH627" s="81"/>
      <c r="GI627" s="81"/>
      <c r="GJ627" s="81"/>
      <c r="GK627" s="81"/>
      <c r="GL627" s="81"/>
      <c r="GM627" s="81"/>
      <c r="GN627" s="81"/>
      <c r="GO627" s="81"/>
      <c r="GP627" s="81"/>
      <c r="GQ627" s="81"/>
      <c r="GR627" s="81"/>
      <c r="GS627" s="81"/>
      <c r="GT627" s="81"/>
      <c r="GU627" s="81"/>
      <c r="GV627" s="81"/>
      <c r="GW627" s="81"/>
      <c r="GX627" s="81"/>
      <c r="GY627" s="81"/>
      <c r="GZ627" s="81"/>
      <c r="HA627" s="81"/>
      <c r="HB627" s="81"/>
      <c r="HC627" s="81"/>
      <c r="HD627" s="81"/>
      <c r="HE627" s="81"/>
      <c r="HF627" s="81"/>
      <c r="HG627" s="81"/>
      <c r="HH627" s="81"/>
      <c r="HI627" s="81"/>
      <c r="HJ627" s="81"/>
      <c r="HK627" s="81"/>
      <c r="HL627" s="81"/>
      <c r="HM627" s="81"/>
      <c r="HN627" s="81"/>
      <c r="HO627" s="81"/>
      <c r="HP627" s="81"/>
      <c r="HQ627" s="81"/>
      <c r="HR627" s="81"/>
      <c r="HS627" s="81"/>
      <c r="HT627" s="81"/>
      <c r="HU627" s="81"/>
      <c r="HV627" s="81"/>
      <c r="HW627" s="81"/>
      <c r="HX627" s="81"/>
      <c r="HY627" s="81"/>
      <c r="HZ627" s="81"/>
    </row>
    <row r="628" spans="1:234" s="162" customFormat="1" ht="11.25" hidden="1">
      <c r="A628" s="134" t="s">
        <v>3</v>
      </c>
      <c r="B628" s="134"/>
      <c r="C628" s="134"/>
      <c r="D628" s="164"/>
      <c r="E628" s="164"/>
      <c r="F628" s="165"/>
      <c r="G628" s="164"/>
      <c r="H628" s="164"/>
      <c r="I628" s="164"/>
      <c r="J628" s="165"/>
      <c r="K628" s="165"/>
      <c r="L628" s="164"/>
      <c r="M628" s="164"/>
      <c r="N628" s="164"/>
      <c r="O628" s="164"/>
      <c r="P628" s="165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  <c r="CC628" s="81"/>
      <c r="CD628" s="81"/>
      <c r="CE628" s="81"/>
      <c r="CF628" s="81"/>
      <c r="CG628" s="81"/>
      <c r="CH628" s="81"/>
      <c r="CI628" s="81"/>
      <c r="CJ628" s="81"/>
      <c r="CK628" s="81"/>
      <c r="CL628" s="81"/>
      <c r="CM628" s="81"/>
      <c r="CN628" s="81"/>
      <c r="CO628" s="81"/>
      <c r="CP628" s="81"/>
      <c r="CQ628" s="81"/>
      <c r="CR628" s="81"/>
      <c r="CS628" s="81"/>
      <c r="CT628" s="81"/>
      <c r="CU628" s="81"/>
      <c r="CV628" s="81"/>
      <c r="CW628" s="81"/>
      <c r="CX628" s="81"/>
      <c r="CY628" s="81"/>
      <c r="CZ628" s="81"/>
      <c r="DA628" s="81"/>
      <c r="DB628" s="81"/>
      <c r="DC628" s="81"/>
      <c r="DD628" s="81"/>
      <c r="DE628" s="81"/>
      <c r="DF628" s="81"/>
      <c r="DG628" s="81"/>
      <c r="DH628" s="81"/>
      <c r="DI628" s="81"/>
      <c r="DJ628" s="81"/>
      <c r="DK628" s="81"/>
      <c r="DL628" s="81"/>
      <c r="DM628" s="81"/>
      <c r="DN628" s="81"/>
      <c r="DO628" s="81"/>
      <c r="DP628" s="81"/>
      <c r="DQ628" s="81"/>
      <c r="DR628" s="81"/>
      <c r="DS628" s="81"/>
      <c r="DT628" s="81"/>
      <c r="DU628" s="81"/>
      <c r="DV628" s="81"/>
      <c r="DW628" s="81"/>
      <c r="DX628" s="81"/>
      <c r="DY628" s="81"/>
      <c r="DZ628" s="81"/>
      <c r="EA628" s="81"/>
      <c r="EB628" s="81"/>
      <c r="EC628" s="81"/>
      <c r="ED628" s="81"/>
      <c r="EE628" s="81"/>
      <c r="EF628" s="81"/>
      <c r="EG628" s="81"/>
      <c r="EH628" s="81"/>
      <c r="EI628" s="81"/>
      <c r="EJ628" s="81"/>
      <c r="EK628" s="81"/>
      <c r="EL628" s="81"/>
      <c r="EM628" s="81"/>
      <c r="EN628" s="81"/>
      <c r="EO628" s="81"/>
      <c r="EP628" s="81"/>
      <c r="EQ628" s="81"/>
      <c r="ER628" s="81"/>
      <c r="ES628" s="81"/>
      <c r="ET628" s="81"/>
      <c r="EU628" s="81"/>
      <c r="EV628" s="81"/>
      <c r="EW628" s="81"/>
      <c r="EX628" s="81"/>
      <c r="EY628" s="81"/>
      <c r="EZ628" s="81"/>
      <c r="FA628" s="81"/>
      <c r="FB628" s="81"/>
      <c r="FC628" s="81"/>
      <c r="FD628" s="81"/>
      <c r="FE628" s="81"/>
      <c r="FF628" s="81"/>
      <c r="FG628" s="81"/>
      <c r="FH628" s="81"/>
      <c r="FI628" s="81"/>
      <c r="FJ628" s="81"/>
      <c r="FK628" s="81"/>
      <c r="FL628" s="81"/>
      <c r="FM628" s="81"/>
      <c r="FN628" s="81"/>
      <c r="FO628" s="81"/>
      <c r="FP628" s="81"/>
      <c r="FQ628" s="81"/>
      <c r="FR628" s="81"/>
      <c r="FS628" s="81"/>
      <c r="FT628" s="81"/>
      <c r="FU628" s="81"/>
      <c r="FV628" s="81"/>
      <c r="FW628" s="81"/>
      <c r="FX628" s="81"/>
      <c r="FY628" s="81"/>
      <c r="FZ628" s="81"/>
      <c r="GA628" s="81"/>
      <c r="GB628" s="81"/>
      <c r="GC628" s="81"/>
      <c r="GD628" s="81"/>
      <c r="GE628" s="81"/>
      <c r="GF628" s="81"/>
      <c r="GG628" s="81"/>
      <c r="GH628" s="81"/>
      <c r="GI628" s="81"/>
      <c r="GJ628" s="81"/>
      <c r="GK628" s="81"/>
      <c r="GL628" s="81"/>
      <c r="GM628" s="81"/>
      <c r="GN628" s="81"/>
      <c r="GO628" s="81"/>
      <c r="GP628" s="81"/>
      <c r="GQ628" s="81"/>
      <c r="GR628" s="81"/>
      <c r="GS628" s="81"/>
      <c r="GT628" s="81"/>
      <c r="GU628" s="81"/>
      <c r="GV628" s="81"/>
      <c r="GW628" s="81"/>
      <c r="GX628" s="81"/>
      <c r="GY628" s="81"/>
      <c r="GZ628" s="81"/>
      <c r="HA628" s="81"/>
      <c r="HB628" s="81"/>
      <c r="HC628" s="81"/>
      <c r="HD628" s="81"/>
      <c r="HE628" s="81"/>
      <c r="HF628" s="81"/>
      <c r="HG628" s="81"/>
      <c r="HH628" s="81"/>
      <c r="HI628" s="81"/>
      <c r="HJ628" s="81"/>
      <c r="HK628" s="81"/>
      <c r="HL628" s="81"/>
      <c r="HM628" s="81"/>
      <c r="HN628" s="81"/>
      <c r="HO628" s="81"/>
      <c r="HP628" s="81"/>
      <c r="HQ628" s="81"/>
      <c r="HR628" s="81"/>
      <c r="HS628" s="81"/>
      <c r="HT628" s="81"/>
      <c r="HU628" s="81"/>
      <c r="HV628" s="81"/>
      <c r="HW628" s="81"/>
      <c r="HX628" s="81"/>
      <c r="HY628" s="81"/>
      <c r="HZ628" s="81"/>
    </row>
    <row r="629" spans="1:234" s="162" customFormat="1" ht="30" customHeight="1" hidden="1">
      <c r="A629" s="78" t="s">
        <v>211</v>
      </c>
      <c r="B629" s="134"/>
      <c r="C629" s="134"/>
      <c r="D629" s="166">
        <v>15</v>
      </c>
      <c r="E629" s="164"/>
      <c r="F629" s="166">
        <f>D629</f>
        <v>15</v>
      </c>
      <c r="G629" s="166">
        <v>15</v>
      </c>
      <c r="H629" s="164"/>
      <c r="I629" s="164"/>
      <c r="J629" s="166">
        <f>G629</f>
        <v>15</v>
      </c>
      <c r="K629" s="165"/>
      <c r="L629" s="164"/>
      <c r="M629" s="164"/>
      <c r="N629" s="166">
        <v>15</v>
      </c>
      <c r="O629" s="164"/>
      <c r="P629" s="166">
        <f>N629</f>
        <v>15</v>
      </c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  <c r="CF629" s="81"/>
      <c r="CG629" s="81"/>
      <c r="CH629" s="81"/>
      <c r="CI629" s="81"/>
      <c r="CJ629" s="81"/>
      <c r="CK629" s="81"/>
      <c r="CL629" s="81"/>
      <c r="CM629" s="81"/>
      <c r="CN629" s="81"/>
      <c r="CO629" s="81"/>
      <c r="CP629" s="81"/>
      <c r="CQ629" s="81"/>
      <c r="CR629" s="81"/>
      <c r="CS629" s="81"/>
      <c r="CT629" s="81"/>
      <c r="CU629" s="81"/>
      <c r="CV629" s="81"/>
      <c r="CW629" s="81"/>
      <c r="CX629" s="81"/>
      <c r="CY629" s="81"/>
      <c r="CZ629" s="81"/>
      <c r="DA629" s="81"/>
      <c r="DB629" s="81"/>
      <c r="DC629" s="81"/>
      <c r="DD629" s="81"/>
      <c r="DE629" s="81"/>
      <c r="DF629" s="81"/>
      <c r="DG629" s="81"/>
      <c r="DH629" s="81"/>
      <c r="DI629" s="81"/>
      <c r="DJ629" s="81"/>
      <c r="DK629" s="81"/>
      <c r="DL629" s="81"/>
      <c r="DM629" s="81"/>
      <c r="DN629" s="81"/>
      <c r="DO629" s="81"/>
      <c r="DP629" s="81"/>
      <c r="DQ629" s="81"/>
      <c r="DR629" s="81"/>
      <c r="DS629" s="81"/>
      <c r="DT629" s="81"/>
      <c r="DU629" s="81"/>
      <c r="DV629" s="81"/>
      <c r="DW629" s="81"/>
      <c r="DX629" s="81"/>
      <c r="DY629" s="81"/>
      <c r="DZ629" s="81"/>
      <c r="EA629" s="81"/>
      <c r="EB629" s="81"/>
      <c r="EC629" s="81"/>
      <c r="ED629" s="81"/>
      <c r="EE629" s="81"/>
      <c r="EF629" s="81"/>
      <c r="EG629" s="81"/>
      <c r="EH629" s="81"/>
      <c r="EI629" s="81"/>
      <c r="EJ629" s="81"/>
      <c r="EK629" s="81"/>
      <c r="EL629" s="81"/>
      <c r="EM629" s="81"/>
      <c r="EN629" s="81"/>
      <c r="EO629" s="81"/>
      <c r="EP629" s="81"/>
      <c r="EQ629" s="81"/>
      <c r="ER629" s="81"/>
      <c r="ES629" s="81"/>
      <c r="ET629" s="81"/>
      <c r="EU629" s="81"/>
      <c r="EV629" s="81"/>
      <c r="EW629" s="81"/>
      <c r="EX629" s="81"/>
      <c r="EY629" s="81"/>
      <c r="EZ629" s="81"/>
      <c r="FA629" s="81"/>
      <c r="FB629" s="81"/>
      <c r="FC629" s="81"/>
      <c r="FD629" s="81"/>
      <c r="FE629" s="81"/>
      <c r="FF629" s="81"/>
      <c r="FG629" s="81"/>
      <c r="FH629" s="81"/>
      <c r="FI629" s="81"/>
      <c r="FJ629" s="81"/>
      <c r="FK629" s="81"/>
      <c r="FL629" s="81"/>
      <c r="FM629" s="81"/>
      <c r="FN629" s="81"/>
      <c r="FO629" s="81"/>
      <c r="FP629" s="81"/>
      <c r="FQ629" s="81"/>
      <c r="FR629" s="81"/>
      <c r="FS629" s="81"/>
      <c r="FT629" s="81"/>
      <c r="FU629" s="81"/>
      <c r="FV629" s="81"/>
      <c r="FW629" s="81"/>
      <c r="FX629" s="81"/>
      <c r="FY629" s="81"/>
      <c r="FZ629" s="81"/>
      <c r="GA629" s="81"/>
      <c r="GB629" s="81"/>
      <c r="GC629" s="81"/>
      <c r="GD629" s="81"/>
      <c r="GE629" s="81"/>
      <c r="GF629" s="81"/>
      <c r="GG629" s="81"/>
      <c r="GH629" s="81"/>
      <c r="GI629" s="81"/>
      <c r="GJ629" s="81"/>
      <c r="GK629" s="81"/>
      <c r="GL629" s="81"/>
      <c r="GM629" s="81"/>
      <c r="GN629" s="81"/>
      <c r="GO629" s="81"/>
      <c r="GP629" s="81"/>
      <c r="GQ629" s="81"/>
      <c r="GR629" s="81"/>
      <c r="GS629" s="81"/>
      <c r="GT629" s="81"/>
      <c r="GU629" s="81"/>
      <c r="GV629" s="81"/>
      <c r="GW629" s="81"/>
      <c r="GX629" s="81"/>
      <c r="GY629" s="81"/>
      <c r="GZ629" s="81"/>
      <c r="HA629" s="81"/>
      <c r="HB629" s="81"/>
      <c r="HC629" s="81"/>
      <c r="HD629" s="81"/>
      <c r="HE629" s="81"/>
      <c r="HF629" s="81"/>
      <c r="HG629" s="81"/>
      <c r="HH629" s="81"/>
      <c r="HI629" s="81"/>
      <c r="HJ629" s="81"/>
      <c r="HK629" s="81"/>
      <c r="HL629" s="81"/>
      <c r="HM629" s="81"/>
      <c r="HN629" s="81"/>
      <c r="HO629" s="81"/>
      <c r="HP629" s="81"/>
      <c r="HQ629" s="81"/>
      <c r="HR629" s="81"/>
      <c r="HS629" s="81"/>
      <c r="HT629" s="81"/>
      <c r="HU629" s="81"/>
      <c r="HV629" s="81"/>
      <c r="HW629" s="81"/>
      <c r="HX629" s="81"/>
      <c r="HY629" s="81"/>
      <c r="HZ629" s="81"/>
    </row>
    <row r="630" spans="1:234" s="162" customFormat="1" ht="24" customHeight="1" hidden="1">
      <c r="A630" s="78" t="s">
        <v>212</v>
      </c>
      <c r="B630" s="137"/>
      <c r="C630" s="137"/>
      <c r="D630" s="166">
        <v>20</v>
      </c>
      <c r="E630" s="165"/>
      <c r="F630" s="166">
        <f>D630</f>
        <v>20</v>
      </c>
      <c r="G630" s="166">
        <v>20</v>
      </c>
      <c r="H630" s="165"/>
      <c r="I630" s="165"/>
      <c r="J630" s="166">
        <f>G630</f>
        <v>20</v>
      </c>
      <c r="K630" s="165">
        <f>G630/D630*100</f>
        <v>100</v>
      </c>
      <c r="L630" s="165"/>
      <c r="M630" s="165"/>
      <c r="N630" s="166">
        <v>20</v>
      </c>
      <c r="O630" s="165"/>
      <c r="P630" s="166">
        <f>N630</f>
        <v>20</v>
      </c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  <c r="CC630" s="81"/>
      <c r="CD630" s="81"/>
      <c r="CE630" s="81"/>
      <c r="CF630" s="81"/>
      <c r="CG630" s="81"/>
      <c r="CH630" s="81"/>
      <c r="CI630" s="81"/>
      <c r="CJ630" s="81"/>
      <c r="CK630" s="81"/>
      <c r="CL630" s="81"/>
      <c r="CM630" s="81"/>
      <c r="CN630" s="81"/>
      <c r="CO630" s="81"/>
      <c r="CP630" s="81"/>
      <c r="CQ630" s="81"/>
      <c r="CR630" s="81"/>
      <c r="CS630" s="81"/>
      <c r="CT630" s="81"/>
      <c r="CU630" s="81"/>
      <c r="CV630" s="81"/>
      <c r="CW630" s="81"/>
      <c r="CX630" s="81"/>
      <c r="CY630" s="81"/>
      <c r="CZ630" s="81"/>
      <c r="DA630" s="81"/>
      <c r="DB630" s="81"/>
      <c r="DC630" s="81"/>
      <c r="DD630" s="81"/>
      <c r="DE630" s="81"/>
      <c r="DF630" s="81"/>
      <c r="DG630" s="81"/>
      <c r="DH630" s="81"/>
      <c r="DI630" s="81"/>
      <c r="DJ630" s="81"/>
      <c r="DK630" s="81"/>
      <c r="DL630" s="81"/>
      <c r="DM630" s="81"/>
      <c r="DN630" s="81"/>
      <c r="DO630" s="81"/>
      <c r="DP630" s="81"/>
      <c r="DQ630" s="81"/>
      <c r="DR630" s="81"/>
      <c r="DS630" s="81"/>
      <c r="DT630" s="81"/>
      <c r="DU630" s="81"/>
      <c r="DV630" s="81"/>
      <c r="DW630" s="81"/>
      <c r="DX630" s="81"/>
      <c r="DY630" s="81"/>
      <c r="DZ630" s="81"/>
      <c r="EA630" s="81"/>
      <c r="EB630" s="81"/>
      <c r="EC630" s="81"/>
      <c r="ED630" s="81"/>
      <c r="EE630" s="81"/>
      <c r="EF630" s="81"/>
      <c r="EG630" s="81"/>
      <c r="EH630" s="81"/>
      <c r="EI630" s="81"/>
      <c r="EJ630" s="81"/>
      <c r="EK630" s="81"/>
      <c r="EL630" s="81"/>
      <c r="EM630" s="81"/>
      <c r="EN630" s="81"/>
      <c r="EO630" s="81"/>
      <c r="EP630" s="81"/>
      <c r="EQ630" s="81"/>
      <c r="ER630" s="81"/>
      <c r="ES630" s="81"/>
      <c r="ET630" s="81"/>
      <c r="EU630" s="81"/>
      <c r="EV630" s="81"/>
      <c r="EW630" s="81"/>
      <c r="EX630" s="81"/>
      <c r="EY630" s="81"/>
      <c r="EZ630" s="81"/>
      <c r="FA630" s="81"/>
      <c r="FB630" s="81"/>
      <c r="FC630" s="81"/>
      <c r="FD630" s="81"/>
      <c r="FE630" s="81"/>
      <c r="FF630" s="81"/>
      <c r="FG630" s="81"/>
      <c r="FH630" s="81"/>
      <c r="FI630" s="81"/>
      <c r="FJ630" s="81"/>
      <c r="FK630" s="81"/>
      <c r="FL630" s="81"/>
      <c r="FM630" s="81"/>
      <c r="FN630" s="81"/>
      <c r="FO630" s="81"/>
      <c r="FP630" s="81"/>
      <c r="FQ630" s="81"/>
      <c r="FR630" s="81"/>
      <c r="FS630" s="81"/>
      <c r="FT630" s="81"/>
      <c r="FU630" s="81"/>
      <c r="FV630" s="81"/>
      <c r="FW630" s="81"/>
      <c r="FX630" s="81"/>
      <c r="FY630" s="81"/>
      <c r="FZ630" s="81"/>
      <c r="GA630" s="81"/>
      <c r="GB630" s="81"/>
      <c r="GC630" s="81"/>
      <c r="GD630" s="81"/>
      <c r="GE630" s="81"/>
      <c r="GF630" s="81"/>
      <c r="GG630" s="81"/>
      <c r="GH630" s="81"/>
      <c r="GI630" s="81"/>
      <c r="GJ630" s="81"/>
      <c r="GK630" s="81"/>
      <c r="GL630" s="81"/>
      <c r="GM630" s="81"/>
      <c r="GN630" s="81"/>
      <c r="GO630" s="81"/>
      <c r="GP630" s="81"/>
      <c r="GQ630" s="81"/>
      <c r="GR630" s="81"/>
      <c r="GS630" s="81"/>
      <c r="GT630" s="81"/>
      <c r="GU630" s="81"/>
      <c r="GV630" s="81"/>
      <c r="GW630" s="81"/>
      <c r="GX630" s="81"/>
      <c r="GY630" s="81"/>
      <c r="GZ630" s="81"/>
      <c r="HA630" s="81"/>
      <c r="HB630" s="81"/>
      <c r="HC630" s="81"/>
      <c r="HD630" s="81"/>
      <c r="HE630" s="81"/>
      <c r="HF630" s="81"/>
      <c r="HG630" s="81"/>
      <c r="HH630" s="81"/>
      <c r="HI630" s="81"/>
      <c r="HJ630" s="81"/>
      <c r="HK630" s="81"/>
      <c r="HL630" s="81"/>
      <c r="HM630" s="81"/>
      <c r="HN630" s="81"/>
      <c r="HO630" s="81"/>
      <c r="HP630" s="81"/>
      <c r="HQ630" s="81"/>
      <c r="HR630" s="81"/>
      <c r="HS630" s="81"/>
      <c r="HT630" s="81"/>
      <c r="HU630" s="81"/>
      <c r="HV630" s="81"/>
      <c r="HW630" s="81"/>
      <c r="HX630" s="81"/>
      <c r="HY630" s="81"/>
      <c r="HZ630" s="81"/>
    </row>
    <row r="631" spans="1:234" s="162" customFormat="1" ht="24" customHeight="1" hidden="1">
      <c r="A631" s="78" t="s">
        <v>213</v>
      </c>
      <c r="B631" s="137"/>
      <c r="C631" s="137"/>
      <c r="D631" s="166">
        <v>25</v>
      </c>
      <c r="E631" s="165"/>
      <c r="F631" s="166">
        <v>25</v>
      </c>
      <c r="G631" s="166">
        <v>25</v>
      </c>
      <c r="H631" s="165"/>
      <c r="I631" s="165"/>
      <c r="J631" s="166">
        <v>25</v>
      </c>
      <c r="K631" s="165"/>
      <c r="L631" s="165"/>
      <c r="M631" s="165"/>
      <c r="N631" s="166">
        <v>25</v>
      </c>
      <c r="O631" s="165"/>
      <c r="P631" s="166">
        <v>25</v>
      </c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  <c r="CF631" s="81"/>
      <c r="CG631" s="81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1"/>
      <c r="CS631" s="81"/>
      <c r="CT631" s="81"/>
      <c r="CU631" s="81"/>
      <c r="CV631" s="81"/>
      <c r="CW631" s="81"/>
      <c r="CX631" s="81"/>
      <c r="CY631" s="81"/>
      <c r="CZ631" s="81"/>
      <c r="DA631" s="81"/>
      <c r="DB631" s="81"/>
      <c r="DC631" s="81"/>
      <c r="DD631" s="81"/>
      <c r="DE631" s="81"/>
      <c r="DF631" s="81"/>
      <c r="DG631" s="81"/>
      <c r="DH631" s="81"/>
      <c r="DI631" s="81"/>
      <c r="DJ631" s="81"/>
      <c r="DK631" s="81"/>
      <c r="DL631" s="81"/>
      <c r="DM631" s="81"/>
      <c r="DN631" s="81"/>
      <c r="DO631" s="81"/>
      <c r="DP631" s="81"/>
      <c r="DQ631" s="81"/>
      <c r="DR631" s="81"/>
      <c r="DS631" s="81"/>
      <c r="DT631" s="81"/>
      <c r="DU631" s="81"/>
      <c r="DV631" s="81"/>
      <c r="DW631" s="81"/>
      <c r="DX631" s="81"/>
      <c r="DY631" s="81"/>
      <c r="DZ631" s="81"/>
      <c r="EA631" s="81"/>
      <c r="EB631" s="81"/>
      <c r="EC631" s="81"/>
      <c r="ED631" s="81"/>
      <c r="EE631" s="81"/>
      <c r="EF631" s="81"/>
      <c r="EG631" s="81"/>
      <c r="EH631" s="81"/>
      <c r="EI631" s="81"/>
      <c r="EJ631" s="81"/>
      <c r="EK631" s="81"/>
      <c r="EL631" s="81"/>
      <c r="EM631" s="81"/>
      <c r="EN631" s="81"/>
      <c r="EO631" s="81"/>
      <c r="EP631" s="81"/>
      <c r="EQ631" s="81"/>
      <c r="ER631" s="81"/>
      <c r="ES631" s="81"/>
      <c r="ET631" s="81"/>
      <c r="EU631" s="81"/>
      <c r="EV631" s="81"/>
      <c r="EW631" s="81"/>
      <c r="EX631" s="81"/>
      <c r="EY631" s="81"/>
      <c r="EZ631" s="81"/>
      <c r="FA631" s="81"/>
      <c r="FB631" s="81"/>
      <c r="FC631" s="81"/>
      <c r="FD631" s="81"/>
      <c r="FE631" s="81"/>
      <c r="FF631" s="81"/>
      <c r="FG631" s="81"/>
      <c r="FH631" s="81"/>
      <c r="FI631" s="81"/>
      <c r="FJ631" s="81"/>
      <c r="FK631" s="81"/>
      <c r="FL631" s="81"/>
      <c r="FM631" s="81"/>
      <c r="FN631" s="81"/>
      <c r="FO631" s="81"/>
      <c r="FP631" s="81"/>
      <c r="FQ631" s="81"/>
      <c r="FR631" s="81"/>
      <c r="FS631" s="81"/>
      <c r="FT631" s="81"/>
      <c r="FU631" s="81"/>
      <c r="FV631" s="81"/>
      <c r="FW631" s="81"/>
      <c r="FX631" s="81"/>
      <c r="FY631" s="81"/>
      <c r="FZ631" s="81"/>
      <c r="GA631" s="81"/>
      <c r="GB631" s="81"/>
      <c r="GC631" s="81"/>
      <c r="GD631" s="81"/>
      <c r="GE631" s="81"/>
      <c r="GF631" s="81"/>
      <c r="GG631" s="81"/>
      <c r="GH631" s="81"/>
      <c r="GI631" s="81"/>
      <c r="GJ631" s="81"/>
      <c r="GK631" s="81"/>
      <c r="GL631" s="81"/>
      <c r="GM631" s="81"/>
      <c r="GN631" s="81"/>
      <c r="GO631" s="81"/>
      <c r="GP631" s="81"/>
      <c r="GQ631" s="81"/>
      <c r="GR631" s="81"/>
      <c r="GS631" s="81"/>
      <c r="GT631" s="81"/>
      <c r="GU631" s="81"/>
      <c r="GV631" s="81"/>
      <c r="GW631" s="81"/>
      <c r="GX631" s="81"/>
      <c r="GY631" s="81"/>
      <c r="GZ631" s="81"/>
      <c r="HA631" s="81"/>
      <c r="HB631" s="81"/>
      <c r="HC631" s="81"/>
      <c r="HD631" s="81"/>
      <c r="HE631" s="81"/>
      <c r="HF631" s="81"/>
      <c r="HG631" s="81"/>
      <c r="HH631" s="81"/>
      <c r="HI631" s="81"/>
      <c r="HJ631" s="81"/>
      <c r="HK631" s="81"/>
      <c r="HL631" s="81"/>
      <c r="HM631" s="81"/>
      <c r="HN631" s="81"/>
      <c r="HO631" s="81"/>
      <c r="HP631" s="81"/>
      <c r="HQ631" s="81"/>
      <c r="HR631" s="81"/>
      <c r="HS631" s="81"/>
      <c r="HT631" s="81"/>
      <c r="HU631" s="81"/>
      <c r="HV631" s="81"/>
      <c r="HW631" s="81"/>
      <c r="HX631" s="81"/>
      <c r="HY631" s="81"/>
      <c r="HZ631" s="81"/>
    </row>
    <row r="632" spans="1:234" s="162" customFormat="1" ht="11.25" hidden="1">
      <c r="A632" s="134" t="s">
        <v>5</v>
      </c>
      <c r="B632" s="134"/>
      <c r="C632" s="134"/>
      <c r="D632" s="136"/>
      <c r="E632" s="136"/>
      <c r="F632" s="128"/>
      <c r="G632" s="136"/>
      <c r="H632" s="136"/>
      <c r="I632" s="136"/>
      <c r="J632" s="128"/>
      <c r="K632" s="128"/>
      <c r="L632" s="136"/>
      <c r="M632" s="136"/>
      <c r="N632" s="136"/>
      <c r="O632" s="136"/>
      <c r="P632" s="128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1"/>
      <c r="CS632" s="81"/>
      <c r="CT632" s="81"/>
      <c r="CU632" s="81"/>
      <c r="CV632" s="81"/>
      <c r="CW632" s="81"/>
      <c r="CX632" s="81"/>
      <c r="CY632" s="81"/>
      <c r="CZ632" s="81"/>
      <c r="DA632" s="81"/>
      <c r="DB632" s="81"/>
      <c r="DC632" s="81"/>
      <c r="DD632" s="81"/>
      <c r="DE632" s="81"/>
      <c r="DF632" s="81"/>
      <c r="DG632" s="81"/>
      <c r="DH632" s="81"/>
      <c r="DI632" s="81"/>
      <c r="DJ632" s="81"/>
      <c r="DK632" s="81"/>
      <c r="DL632" s="81"/>
      <c r="DM632" s="81"/>
      <c r="DN632" s="81"/>
      <c r="DO632" s="81"/>
      <c r="DP632" s="81"/>
      <c r="DQ632" s="81"/>
      <c r="DR632" s="81"/>
      <c r="DS632" s="81"/>
      <c r="DT632" s="81"/>
      <c r="DU632" s="81"/>
      <c r="DV632" s="81"/>
      <c r="DW632" s="81"/>
      <c r="DX632" s="81"/>
      <c r="DY632" s="81"/>
      <c r="DZ632" s="81"/>
      <c r="EA632" s="81"/>
      <c r="EB632" s="81"/>
      <c r="EC632" s="81"/>
      <c r="ED632" s="81"/>
      <c r="EE632" s="81"/>
      <c r="EF632" s="81"/>
      <c r="EG632" s="81"/>
      <c r="EH632" s="81"/>
      <c r="EI632" s="81"/>
      <c r="EJ632" s="81"/>
      <c r="EK632" s="81"/>
      <c r="EL632" s="81"/>
      <c r="EM632" s="81"/>
      <c r="EN632" s="81"/>
      <c r="EO632" s="81"/>
      <c r="EP632" s="81"/>
      <c r="EQ632" s="81"/>
      <c r="ER632" s="81"/>
      <c r="ES632" s="81"/>
      <c r="ET632" s="81"/>
      <c r="EU632" s="81"/>
      <c r="EV632" s="81"/>
      <c r="EW632" s="81"/>
      <c r="EX632" s="81"/>
      <c r="EY632" s="81"/>
      <c r="EZ632" s="81"/>
      <c r="FA632" s="81"/>
      <c r="FB632" s="81"/>
      <c r="FC632" s="81"/>
      <c r="FD632" s="81"/>
      <c r="FE632" s="81"/>
      <c r="FF632" s="81"/>
      <c r="FG632" s="81"/>
      <c r="FH632" s="81"/>
      <c r="FI632" s="81"/>
      <c r="FJ632" s="81"/>
      <c r="FK632" s="81"/>
      <c r="FL632" s="81"/>
      <c r="FM632" s="81"/>
      <c r="FN632" s="81"/>
      <c r="FO632" s="81"/>
      <c r="FP632" s="81"/>
      <c r="FQ632" s="81"/>
      <c r="FR632" s="81"/>
      <c r="FS632" s="81"/>
      <c r="FT632" s="81"/>
      <c r="FU632" s="81"/>
      <c r="FV632" s="81"/>
      <c r="FW632" s="81"/>
      <c r="FX632" s="81"/>
      <c r="FY632" s="81"/>
      <c r="FZ632" s="81"/>
      <c r="GA632" s="81"/>
      <c r="GB632" s="81"/>
      <c r="GC632" s="81"/>
      <c r="GD632" s="81"/>
      <c r="GE632" s="81"/>
      <c r="GF632" s="81"/>
      <c r="GG632" s="81"/>
      <c r="GH632" s="81"/>
      <c r="GI632" s="81"/>
      <c r="GJ632" s="81"/>
      <c r="GK632" s="81"/>
      <c r="GL632" s="81"/>
      <c r="GM632" s="81"/>
      <c r="GN632" s="81"/>
      <c r="GO632" s="81"/>
      <c r="GP632" s="81"/>
      <c r="GQ632" s="81"/>
      <c r="GR632" s="81"/>
      <c r="GS632" s="81"/>
      <c r="GT632" s="81"/>
      <c r="GU632" s="81"/>
      <c r="GV632" s="81"/>
      <c r="GW632" s="81"/>
      <c r="GX632" s="81"/>
      <c r="GY632" s="81"/>
      <c r="GZ632" s="81"/>
      <c r="HA632" s="81"/>
      <c r="HB632" s="81"/>
      <c r="HC632" s="81"/>
      <c r="HD632" s="81"/>
      <c r="HE632" s="81"/>
      <c r="HF632" s="81"/>
      <c r="HG632" s="81"/>
      <c r="HH632" s="81"/>
      <c r="HI632" s="81"/>
      <c r="HJ632" s="81"/>
      <c r="HK632" s="81"/>
      <c r="HL632" s="81"/>
      <c r="HM632" s="81"/>
      <c r="HN632" s="81"/>
      <c r="HO632" s="81"/>
      <c r="HP632" s="81"/>
      <c r="HQ632" s="81"/>
      <c r="HR632" s="81"/>
      <c r="HS632" s="81"/>
      <c r="HT632" s="81"/>
      <c r="HU632" s="81"/>
      <c r="HV632" s="81"/>
      <c r="HW632" s="81"/>
      <c r="HX632" s="81"/>
      <c r="HY632" s="81"/>
      <c r="HZ632" s="81"/>
    </row>
    <row r="633" spans="1:234" s="162" customFormat="1" ht="33" customHeight="1" hidden="1">
      <c r="A633" s="137" t="s">
        <v>145</v>
      </c>
      <c r="B633" s="137"/>
      <c r="C633" s="137"/>
      <c r="D633" s="142">
        <v>10000</v>
      </c>
      <c r="E633" s="135"/>
      <c r="F633" s="142">
        <f>D633</f>
        <v>10000</v>
      </c>
      <c r="G633" s="142">
        <v>10000</v>
      </c>
      <c r="H633" s="135"/>
      <c r="I633" s="135"/>
      <c r="J633" s="142">
        <f>G633</f>
        <v>10000</v>
      </c>
      <c r="K633" s="128">
        <f>G633/D633*100</f>
        <v>100</v>
      </c>
      <c r="L633" s="135"/>
      <c r="M633" s="142"/>
      <c r="N633" s="142">
        <v>10000</v>
      </c>
      <c r="O633" s="135"/>
      <c r="P633" s="142">
        <f>N633</f>
        <v>10000</v>
      </c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  <c r="CF633" s="81"/>
      <c r="CG633" s="81"/>
      <c r="CH633" s="81"/>
      <c r="CI633" s="81"/>
      <c r="CJ633" s="81"/>
      <c r="CK633" s="81"/>
      <c r="CL633" s="81"/>
      <c r="CM633" s="81"/>
      <c r="CN633" s="81"/>
      <c r="CO633" s="81"/>
      <c r="CP633" s="81"/>
      <c r="CQ633" s="81"/>
      <c r="CR633" s="81"/>
      <c r="CS633" s="81"/>
      <c r="CT633" s="81"/>
      <c r="CU633" s="81"/>
      <c r="CV633" s="81"/>
      <c r="CW633" s="81"/>
      <c r="CX633" s="81"/>
      <c r="CY633" s="81"/>
      <c r="CZ633" s="81"/>
      <c r="DA633" s="81"/>
      <c r="DB633" s="81"/>
      <c r="DC633" s="81"/>
      <c r="DD633" s="81"/>
      <c r="DE633" s="81"/>
      <c r="DF633" s="81"/>
      <c r="DG633" s="81"/>
      <c r="DH633" s="81"/>
      <c r="DI633" s="81"/>
      <c r="DJ633" s="81"/>
      <c r="DK633" s="81"/>
      <c r="DL633" s="81"/>
      <c r="DM633" s="81"/>
      <c r="DN633" s="81"/>
      <c r="DO633" s="81"/>
      <c r="DP633" s="81"/>
      <c r="DQ633" s="81"/>
      <c r="DR633" s="81"/>
      <c r="DS633" s="81"/>
      <c r="DT633" s="81"/>
      <c r="DU633" s="81"/>
      <c r="DV633" s="81"/>
      <c r="DW633" s="81"/>
      <c r="DX633" s="81"/>
      <c r="DY633" s="81"/>
      <c r="DZ633" s="81"/>
      <c r="EA633" s="81"/>
      <c r="EB633" s="81"/>
      <c r="EC633" s="81"/>
      <c r="ED633" s="81"/>
      <c r="EE633" s="81"/>
      <c r="EF633" s="81"/>
      <c r="EG633" s="81"/>
      <c r="EH633" s="81"/>
      <c r="EI633" s="81"/>
      <c r="EJ633" s="81"/>
      <c r="EK633" s="81"/>
      <c r="EL633" s="81"/>
      <c r="EM633" s="81"/>
      <c r="EN633" s="81"/>
      <c r="EO633" s="81"/>
      <c r="EP633" s="81"/>
      <c r="EQ633" s="81"/>
      <c r="ER633" s="81"/>
      <c r="ES633" s="81"/>
      <c r="ET633" s="81"/>
      <c r="EU633" s="81"/>
      <c r="EV633" s="81"/>
      <c r="EW633" s="81"/>
      <c r="EX633" s="81"/>
      <c r="EY633" s="81"/>
      <c r="EZ633" s="81"/>
      <c r="FA633" s="81"/>
      <c r="FB633" s="81"/>
      <c r="FC633" s="81"/>
      <c r="FD633" s="81"/>
      <c r="FE633" s="81"/>
      <c r="FF633" s="81"/>
      <c r="FG633" s="81"/>
      <c r="FH633" s="81"/>
      <c r="FI633" s="81"/>
      <c r="FJ633" s="81"/>
      <c r="FK633" s="81"/>
      <c r="FL633" s="81"/>
      <c r="FM633" s="81"/>
      <c r="FN633" s="81"/>
      <c r="FO633" s="81"/>
      <c r="FP633" s="81"/>
      <c r="FQ633" s="81"/>
      <c r="FR633" s="81"/>
      <c r="FS633" s="81"/>
      <c r="FT633" s="81"/>
      <c r="FU633" s="81"/>
      <c r="FV633" s="81"/>
      <c r="FW633" s="81"/>
      <c r="FX633" s="81"/>
      <c r="FY633" s="81"/>
      <c r="FZ633" s="81"/>
      <c r="GA633" s="81"/>
      <c r="GB633" s="81"/>
      <c r="GC633" s="81"/>
      <c r="GD633" s="81"/>
      <c r="GE633" s="81"/>
      <c r="GF633" s="81"/>
      <c r="GG633" s="81"/>
      <c r="GH633" s="81"/>
      <c r="GI633" s="81"/>
      <c r="GJ633" s="81"/>
      <c r="GK633" s="81"/>
      <c r="GL633" s="81"/>
      <c r="GM633" s="81"/>
      <c r="GN633" s="81"/>
      <c r="GO633" s="81"/>
      <c r="GP633" s="81"/>
      <c r="GQ633" s="81"/>
      <c r="GR633" s="81"/>
      <c r="GS633" s="81"/>
      <c r="GT633" s="81"/>
      <c r="GU633" s="81"/>
      <c r="GV633" s="81"/>
      <c r="GW633" s="81"/>
      <c r="GX633" s="81"/>
      <c r="GY633" s="81"/>
      <c r="GZ633" s="81"/>
      <c r="HA633" s="81"/>
      <c r="HB633" s="81"/>
      <c r="HC633" s="81"/>
      <c r="HD633" s="81"/>
      <c r="HE633" s="81"/>
      <c r="HF633" s="81"/>
      <c r="HG633" s="81"/>
      <c r="HH633" s="81"/>
      <c r="HI633" s="81"/>
      <c r="HJ633" s="81"/>
      <c r="HK633" s="81"/>
      <c r="HL633" s="81"/>
      <c r="HM633" s="81"/>
      <c r="HN633" s="81"/>
      <c r="HO633" s="81"/>
      <c r="HP633" s="81"/>
      <c r="HQ633" s="81"/>
      <c r="HR633" s="81"/>
      <c r="HS633" s="81"/>
      <c r="HT633" s="81"/>
      <c r="HU633" s="81"/>
      <c r="HV633" s="81"/>
      <c r="HW633" s="81"/>
      <c r="HX633" s="81"/>
      <c r="HY633" s="81"/>
      <c r="HZ633" s="81"/>
    </row>
    <row r="634" spans="1:234" s="162" customFormat="1" ht="24" customHeight="1" hidden="1">
      <c r="A634" s="137" t="s">
        <v>146</v>
      </c>
      <c r="B634" s="137"/>
      <c r="C634" s="137"/>
      <c r="D634" s="142">
        <v>1000</v>
      </c>
      <c r="E634" s="135"/>
      <c r="F634" s="142">
        <f>D634</f>
        <v>1000</v>
      </c>
      <c r="G634" s="142">
        <v>1000</v>
      </c>
      <c r="H634" s="135"/>
      <c r="I634" s="135"/>
      <c r="J634" s="142">
        <f>G634</f>
        <v>1000</v>
      </c>
      <c r="K634" s="128">
        <f>G634/D634*100</f>
        <v>100</v>
      </c>
      <c r="L634" s="135"/>
      <c r="M634" s="142"/>
      <c r="N634" s="142">
        <v>1000</v>
      </c>
      <c r="O634" s="135"/>
      <c r="P634" s="142">
        <f>N634</f>
        <v>1000</v>
      </c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1"/>
      <c r="GC634" s="81"/>
      <c r="GD634" s="81"/>
      <c r="GE634" s="81"/>
      <c r="GF634" s="81"/>
      <c r="GG634" s="81"/>
      <c r="GH634" s="81"/>
      <c r="GI634" s="81"/>
      <c r="GJ634" s="81"/>
      <c r="GK634" s="81"/>
      <c r="GL634" s="81"/>
      <c r="GM634" s="81"/>
      <c r="GN634" s="81"/>
      <c r="GO634" s="81"/>
      <c r="GP634" s="81"/>
      <c r="GQ634" s="81"/>
      <c r="GR634" s="81"/>
      <c r="GS634" s="81"/>
      <c r="GT634" s="81"/>
      <c r="GU634" s="81"/>
      <c r="GV634" s="81"/>
      <c r="GW634" s="81"/>
      <c r="GX634" s="81"/>
      <c r="GY634" s="81"/>
      <c r="GZ634" s="81"/>
      <c r="HA634" s="81"/>
      <c r="HB634" s="81"/>
      <c r="HC634" s="81"/>
      <c r="HD634" s="81"/>
      <c r="HE634" s="81"/>
      <c r="HF634" s="81"/>
      <c r="HG634" s="81"/>
      <c r="HH634" s="81"/>
      <c r="HI634" s="81"/>
      <c r="HJ634" s="81"/>
      <c r="HK634" s="81"/>
      <c r="HL634" s="81"/>
      <c r="HM634" s="81"/>
      <c r="HN634" s="81"/>
      <c r="HO634" s="81"/>
      <c r="HP634" s="81"/>
      <c r="HQ634" s="81"/>
      <c r="HR634" s="81"/>
      <c r="HS634" s="81"/>
      <c r="HT634" s="81"/>
      <c r="HU634" s="81"/>
      <c r="HV634" s="81"/>
      <c r="HW634" s="81"/>
      <c r="HX634" s="81"/>
      <c r="HY634" s="81"/>
      <c r="HZ634" s="81"/>
    </row>
    <row r="635" spans="1:234" s="162" customFormat="1" ht="24" customHeight="1" hidden="1">
      <c r="A635" s="137" t="s">
        <v>214</v>
      </c>
      <c r="B635" s="137"/>
      <c r="C635" s="137"/>
      <c r="D635" s="142">
        <v>300</v>
      </c>
      <c r="E635" s="135"/>
      <c r="F635" s="142">
        <f>D635</f>
        <v>300</v>
      </c>
      <c r="G635" s="142">
        <v>300</v>
      </c>
      <c r="H635" s="135"/>
      <c r="I635" s="135"/>
      <c r="J635" s="142">
        <v>300</v>
      </c>
      <c r="K635" s="128"/>
      <c r="L635" s="135"/>
      <c r="M635" s="142"/>
      <c r="N635" s="142">
        <v>300</v>
      </c>
      <c r="O635" s="135"/>
      <c r="P635" s="142">
        <v>300</v>
      </c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1"/>
      <c r="GC635" s="81"/>
      <c r="GD635" s="81"/>
      <c r="GE635" s="81"/>
      <c r="GF635" s="81"/>
      <c r="GG635" s="81"/>
      <c r="GH635" s="81"/>
      <c r="GI635" s="81"/>
      <c r="GJ635" s="81"/>
      <c r="GK635" s="81"/>
      <c r="GL635" s="81"/>
      <c r="GM635" s="81"/>
      <c r="GN635" s="81"/>
      <c r="GO635" s="81"/>
      <c r="GP635" s="81"/>
      <c r="GQ635" s="81"/>
      <c r="GR635" s="81"/>
      <c r="GS635" s="81"/>
      <c r="GT635" s="81"/>
      <c r="GU635" s="81"/>
      <c r="GV635" s="81"/>
      <c r="GW635" s="81"/>
      <c r="GX635" s="81"/>
      <c r="GY635" s="81"/>
      <c r="GZ635" s="81"/>
      <c r="HA635" s="81"/>
      <c r="HB635" s="81"/>
      <c r="HC635" s="81"/>
      <c r="HD635" s="81"/>
      <c r="HE635" s="81"/>
      <c r="HF635" s="81"/>
      <c r="HG635" s="81"/>
      <c r="HH635" s="81"/>
      <c r="HI635" s="81"/>
      <c r="HJ635" s="81"/>
      <c r="HK635" s="81"/>
      <c r="HL635" s="81"/>
      <c r="HM635" s="81"/>
      <c r="HN635" s="81"/>
      <c r="HO635" s="81"/>
      <c r="HP635" s="81"/>
      <c r="HQ635" s="81"/>
      <c r="HR635" s="81"/>
      <c r="HS635" s="81"/>
      <c r="HT635" s="81"/>
      <c r="HU635" s="81"/>
      <c r="HV635" s="81"/>
      <c r="HW635" s="81"/>
      <c r="HX635" s="81"/>
      <c r="HY635" s="81"/>
      <c r="HZ635" s="81"/>
    </row>
    <row r="636" spans="1:234" s="93" customFormat="1" ht="49.5" customHeight="1" hidden="1">
      <c r="A636" s="132" t="s">
        <v>449</v>
      </c>
      <c r="B636" s="132"/>
      <c r="C636" s="132"/>
      <c r="D636" s="133">
        <f>SUM(D638:D643)</f>
        <v>127740</v>
      </c>
      <c r="E636" s="133"/>
      <c r="F636" s="133">
        <f>SUM(F638:F643)</f>
        <v>127740</v>
      </c>
      <c r="G636" s="133">
        <f>SUM(G638:G643)</f>
        <v>136230</v>
      </c>
      <c r="H636" s="133"/>
      <c r="I636" s="133"/>
      <c r="J636" s="133">
        <f>SUM(J638:J643)</f>
        <v>136230</v>
      </c>
      <c r="K636" s="133"/>
      <c r="L636" s="131"/>
      <c r="M636" s="131"/>
      <c r="N636" s="133">
        <f>SUM(N638:N643)</f>
        <v>144510</v>
      </c>
      <c r="O636" s="133"/>
      <c r="P636" s="133">
        <f>SUM(P638:P643)</f>
        <v>144510</v>
      </c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  <c r="AC636" s="124"/>
      <c r="AD636" s="124"/>
      <c r="AE636" s="124"/>
      <c r="AF636" s="124"/>
      <c r="AG636" s="124"/>
      <c r="AH636" s="124"/>
      <c r="AI636" s="124"/>
      <c r="AJ636" s="124"/>
      <c r="AK636" s="124"/>
      <c r="AL636" s="124"/>
      <c r="AM636" s="124"/>
      <c r="AN636" s="124"/>
      <c r="AO636" s="124"/>
      <c r="AP636" s="124"/>
      <c r="AQ636" s="124"/>
      <c r="AR636" s="124"/>
      <c r="AS636" s="124"/>
      <c r="AT636" s="124"/>
      <c r="AU636" s="124"/>
      <c r="AV636" s="124"/>
      <c r="AW636" s="124"/>
      <c r="AX636" s="124"/>
      <c r="AY636" s="124"/>
      <c r="AZ636" s="124"/>
      <c r="BA636" s="124"/>
      <c r="BB636" s="124"/>
      <c r="BC636" s="124"/>
      <c r="BD636" s="124"/>
      <c r="BE636" s="124"/>
      <c r="BF636" s="124"/>
      <c r="BG636" s="124"/>
      <c r="BH636" s="124"/>
      <c r="BI636" s="124"/>
      <c r="BJ636" s="124"/>
      <c r="BK636" s="124"/>
      <c r="BL636" s="124"/>
      <c r="BM636" s="124"/>
      <c r="BN636" s="124"/>
      <c r="BO636" s="124"/>
      <c r="BP636" s="124"/>
      <c r="BQ636" s="124"/>
      <c r="BR636" s="124"/>
      <c r="BS636" s="124"/>
      <c r="BT636" s="124"/>
      <c r="BU636" s="124"/>
      <c r="BV636" s="124"/>
      <c r="BW636" s="124"/>
      <c r="BX636" s="124"/>
      <c r="BY636" s="124"/>
      <c r="BZ636" s="124"/>
      <c r="CA636" s="124"/>
      <c r="CB636" s="124"/>
      <c r="CC636" s="124"/>
      <c r="CD636" s="124"/>
      <c r="CE636" s="124"/>
      <c r="CF636" s="124"/>
      <c r="CG636" s="124"/>
      <c r="CH636" s="124"/>
      <c r="CI636" s="124"/>
      <c r="CJ636" s="124"/>
      <c r="CK636" s="124"/>
      <c r="CL636" s="124"/>
      <c r="CM636" s="124"/>
      <c r="CN636" s="124"/>
      <c r="CO636" s="124"/>
      <c r="CP636" s="124"/>
      <c r="CQ636" s="124"/>
      <c r="CR636" s="124"/>
      <c r="CS636" s="124"/>
      <c r="CT636" s="124"/>
      <c r="CU636" s="124"/>
      <c r="CV636" s="124"/>
      <c r="CW636" s="124"/>
      <c r="CX636" s="124"/>
      <c r="CY636" s="124"/>
      <c r="CZ636" s="124"/>
      <c r="DA636" s="124"/>
      <c r="DB636" s="124"/>
      <c r="DC636" s="124"/>
      <c r="DD636" s="124"/>
      <c r="DE636" s="124"/>
      <c r="DF636" s="124"/>
      <c r="DG636" s="124"/>
      <c r="DH636" s="124"/>
      <c r="DI636" s="124"/>
      <c r="DJ636" s="124"/>
      <c r="DK636" s="124"/>
      <c r="DL636" s="124"/>
      <c r="DM636" s="124"/>
      <c r="DN636" s="124"/>
      <c r="DO636" s="124"/>
      <c r="DP636" s="124"/>
      <c r="DQ636" s="124"/>
      <c r="DR636" s="124"/>
      <c r="DS636" s="124"/>
      <c r="DT636" s="124"/>
      <c r="DU636" s="124"/>
      <c r="DV636" s="124"/>
      <c r="DW636" s="124"/>
      <c r="DX636" s="124"/>
      <c r="DY636" s="124"/>
      <c r="DZ636" s="124"/>
      <c r="EA636" s="124"/>
      <c r="EB636" s="124"/>
      <c r="EC636" s="124"/>
      <c r="ED636" s="124"/>
      <c r="EE636" s="124"/>
      <c r="EF636" s="124"/>
      <c r="EG636" s="124"/>
      <c r="EH636" s="124"/>
      <c r="EI636" s="124"/>
      <c r="EJ636" s="124"/>
      <c r="EK636" s="124"/>
      <c r="EL636" s="124"/>
      <c r="EM636" s="124"/>
      <c r="EN636" s="124"/>
      <c r="EO636" s="124"/>
      <c r="EP636" s="124"/>
      <c r="EQ636" s="124"/>
      <c r="ER636" s="124"/>
      <c r="ES636" s="124"/>
      <c r="ET636" s="124"/>
      <c r="EU636" s="124"/>
      <c r="EV636" s="124"/>
      <c r="EW636" s="124"/>
      <c r="EX636" s="124"/>
      <c r="EY636" s="124"/>
      <c r="EZ636" s="124"/>
      <c r="FA636" s="124"/>
      <c r="FB636" s="124"/>
      <c r="FC636" s="124"/>
      <c r="FD636" s="124"/>
      <c r="FE636" s="124"/>
      <c r="FF636" s="124"/>
      <c r="FG636" s="124"/>
      <c r="FH636" s="124"/>
      <c r="FI636" s="124"/>
      <c r="FJ636" s="124"/>
      <c r="FK636" s="124"/>
      <c r="FL636" s="124"/>
      <c r="FM636" s="124"/>
      <c r="FN636" s="124"/>
      <c r="FO636" s="124"/>
      <c r="FP636" s="124"/>
      <c r="FQ636" s="124"/>
      <c r="FR636" s="124"/>
      <c r="FS636" s="124"/>
      <c r="FT636" s="124"/>
      <c r="FU636" s="124"/>
      <c r="FV636" s="124"/>
      <c r="FW636" s="124"/>
      <c r="FX636" s="124"/>
      <c r="FY636" s="124"/>
      <c r="FZ636" s="124"/>
      <c r="GA636" s="124"/>
      <c r="GB636" s="124"/>
      <c r="GC636" s="124"/>
      <c r="GD636" s="124"/>
      <c r="GE636" s="124"/>
      <c r="GF636" s="124"/>
      <c r="GG636" s="124"/>
      <c r="GH636" s="124"/>
      <c r="GI636" s="124"/>
      <c r="GJ636" s="124"/>
      <c r="GK636" s="124"/>
      <c r="GL636" s="124"/>
      <c r="GM636" s="124"/>
      <c r="GN636" s="124"/>
      <c r="GO636" s="124"/>
      <c r="GP636" s="124"/>
      <c r="GQ636" s="124"/>
      <c r="GR636" s="124"/>
      <c r="GS636" s="124"/>
      <c r="GT636" s="124"/>
      <c r="GU636" s="124"/>
      <c r="GV636" s="124"/>
      <c r="GW636" s="124"/>
      <c r="GX636" s="124"/>
      <c r="GY636" s="124"/>
      <c r="GZ636" s="124"/>
      <c r="HA636" s="124"/>
      <c r="HB636" s="124"/>
      <c r="HC636" s="124"/>
      <c r="HD636" s="124"/>
      <c r="HE636" s="124"/>
      <c r="HF636" s="124"/>
      <c r="HG636" s="124"/>
      <c r="HH636" s="124"/>
      <c r="HI636" s="124"/>
      <c r="HJ636" s="124"/>
      <c r="HK636" s="124"/>
      <c r="HL636" s="124"/>
      <c r="HM636" s="124"/>
      <c r="HN636" s="124"/>
      <c r="HO636" s="124"/>
      <c r="HP636" s="124"/>
      <c r="HQ636" s="124"/>
      <c r="HR636" s="124"/>
      <c r="HS636" s="124"/>
      <c r="HT636" s="124"/>
      <c r="HU636" s="124"/>
      <c r="HV636" s="124"/>
      <c r="HW636" s="124"/>
      <c r="HX636" s="124"/>
      <c r="HY636" s="124"/>
      <c r="HZ636" s="124"/>
    </row>
    <row r="637" spans="1:234" s="93" customFormat="1" ht="11.25" hidden="1">
      <c r="A637" s="134" t="s">
        <v>2</v>
      </c>
      <c r="B637" s="132"/>
      <c r="C637" s="132"/>
      <c r="D637" s="133"/>
      <c r="E637" s="133"/>
      <c r="F637" s="133"/>
      <c r="G637" s="133"/>
      <c r="H637" s="133"/>
      <c r="I637" s="133"/>
      <c r="J637" s="133"/>
      <c r="K637" s="133"/>
      <c r="L637" s="131"/>
      <c r="M637" s="131"/>
      <c r="N637" s="133"/>
      <c r="O637" s="133"/>
      <c r="P637" s="133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  <c r="AA637" s="124"/>
      <c r="AB637" s="124"/>
      <c r="AC637" s="124"/>
      <c r="AD637" s="124"/>
      <c r="AE637" s="124"/>
      <c r="AF637" s="124"/>
      <c r="AG637" s="124"/>
      <c r="AH637" s="124"/>
      <c r="AI637" s="124"/>
      <c r="AJ637" s="124"/>
      <c r="AK637" s="124"/>
      <c r="AL637" s="124"/>
      <c r="AM637" s="124"/>
      <c r="AN637" s="124"/>
      <c r="AO637" s="124"/>
      <c r="AP637" s="124"/>
      <c r="AQ637" s="124"/>
      <c r="AR637" s="124"/>
      <c r="AS637" s="124"/>
      <c r="AT637" s="124"/>
      <c r="AU637" s="124"/>
      <c r="AV637" s="124"/>
      <c r="AW637" s="124"/>
      <c r="AX637" s="124"/>
      <c r="AY637" s="124"/>
      <c r="AZ637" s="124"/>
      <c r="BA637" s="124"/>
      <c r="BB637" s="124"/>
      <c r="BC637" s="124"/>
      <c r="BD637" s="124"/>
      <c r="BE637" s="124"/>
      <c r="BF637" s="124"/>
      <c r="BG637" s="124"/>
      <c r="BH637" s="124"/>
      <c r="BI637" s="124"/>
      <c r="BJ637" s="124"/>
      <c r="BK637" s="124"/>
      <c r="BL637" s="124"/>
      <c r="BM637" s="124"/>
      <c r="BN637" s="124"/>
      <c r="BO637" s="124"/>
      <c r="BP637" s="124"/>
      <c r="BQ637" s="124"/>
      <c r="BR637" s="124"/>
      <c r="BS637" s="124"/>
      <c r="BT637" s="124"/>
      <c r="BU637" s="124"/>
      <c r="BV637" s="124"/>
      <c r="BW637" s="124"/>
      <c r="BX637" s="124"/>
      <c r="BY637" s="124"/>
      <c r="BZ637" s="124"/>
      <c r="CA637" s="124"/>
      <c r="CB637" s="124"/>
      <c r="CC637" s="124"/>
      <c r="CD637" s="124"/>
      <c r="CE637" s="124"/>
      <c r="CF637" s="124"/>
      <c r="CG637" s="124"/>
      <c r="CH637" s="124"/>
      <c r="CI637" s="124"/>
      <c r="CJ637" s="124"/>
      <c r="CK637" s="124"/>
      <c r="CL637" s="124"/>
      <c r="CM637" s="124"/>
      <c r="CN637" s="124"/>
      <c r="CO637" s="124"/>
      <c r="CP637" s="124"/>
      <c r="CQ637" s="124"/>
      <c r="CR637" s="124"/>
      <c r="CS637" s="124"/>
      <c r="CT637" s="124"/>
      <c r="CU637" s="124"/>
      <c r="CV637" s="124"/>
      <c r="CW637" s="124"/>
      <c r="CX637" s="124"/>
      <c r="CY637" s="124"/>
      <c r="CZ637" s="124"/>
      <c r="DA637" s="124"/>
      <c r="DB637" s="124"/>
      <c r="DC637" s="124"/>
      <c r="DD637" s="124"/>
      <c r="DE637" s="124"/>
      <c r="DF637" s="124"/>
      <c r="DG637" s="124"/>
      <c r="DH637" s="124"/>
      <c r="DI637" s="124"/>
      <c r="DJ637" s="124"/>
      <c r="DK637" s="124"/>
      <c r="DL637" s="124"/>
      <c r="DM637" s="124"/>
      <c r="DN637" s="124"/>
      <c r="DO637" s="124"/>
      <c r="DP637" s="124"/>
      <c r="DQ637" s="124"/>
      <c r="DR637" s="124"/>
      <c r="DS637" s="124"/>
      <c r="DT637" s="124"/>
      <c r="DU637" s="124"/>
      <c r="DV637" s="124"/>
      <c r="DW637" s="124"/>
      <c r="DX637" s="124"/>
      <c r="DY637" s="124"/>
      <c r="DZ637" s="124"/>
      <c r="EA637" s="124"/>
      <c r="EB637" s="124"/>
      <c r="EC637" s="124"/>
      <c r="ED637" s="124"/>
      <c r="EE637" s="124"/>
      <c r="EF637" s="124"/>
      <c r="EG637" s="124"/>
      <c r="EH637" s="124"/>
      <c r="EI637" s="124"/>
      <c r="EJ637" s="124"/>
      <c r="EK637" s="124"/>
      <c r="EL637" s="124"/>
      <c r="EM637" s="124"/>
      <c r="EN637" s="124"/>
      <c r="EO637" s="124"/>
      <c r="EP637" s="124"/>
      <c r="EQ637" s="124"/>
      <c r="ER637" s="124"/>
      <c r="ES637" s="124"/>
      <c r="ET637" s="124"/>
      <c r="EU637" s="124"/>
      <c r="EV637" s="124"/>
      <c r="EW637" s="124"/>
      <c r="EX637" s="124"/>
      <c r="EY637" s="124"/>
      <c r="EZ637" s="124"/>
      <c r="FA637" s="124"/>
      <c r="FB637" s="124"/>
      <c r="FC637" s="124"/>
      <c r="FD637" s="124"/>
      <c r="FE637" s="124"/>
      <c r="FF637" s="124"/>
      <c r="FG637" s="124"/>
      <c r="FH637" s="124"/>
      <c r="FI637" s="124"/>
      <c r="FJ637" s="124"/>
      <c r="FK637" s="124"/>
      <c r="FL637" s="124"/>
      <c r="FM637" s="124"/>
      <c r="FN637" s="124"/>
      <c r="FO637" s="124"/>
      <c r="FP637" s="124"/>
      <c r="FQ637" s="124"/>
      <c r="FR637" s="124"/>
      <c r="FS637" s="124"/>
      <c r="FT637" s="124"/>
      <c r="FU637" s="124"/>
      <c r="FV637" s="124"/>
      <c r="FW637" s="124"/>
      <c r="FX637" s="124"/>
      <c r="FY637" s="124"/>
      <c r="FZ637" s="124"/>
      <c r="GA637" s="124"/>
      <c r="GB637" s="124"/>
      <c r="GC637" s="124"/>
      <c r="GD637" s="124"/>
      <c r="GE637" s="124"/>
      <c r="GF637" s="124"/>
      <c r="GG637" s="124"/>
      <c r="GH637" s="124"/>
      <c r="GI637" s="124"/>
      <c r="GJ637" s="124"/>
      <c r="GK637" s="124"/>
      <c r="GL637" s="124"/>
      <c r="GM637" s="124"/>
      <c r="GN637" s="124"/>
      <c r="GO637" s="124"/>
      <c r="GP637" s="124"/>
      <c r="GQ637" s="124"/>
      <c r="GR637" s="124"/>
      <c r="GS637" s="124"/>
      <c r="GT637" s="124"/>
      <c r="GU637" s="124"/>
      <c r="GV637" s="124"/>
      <c r="GW637" s="124"/>
      <c r="GX637" s="124"/>
      <c r="GY637" s="124"/>
      <c r="GZ637" s="124"/>
      <c r="HA637" s="124"/>
      <c r="HB637" s="124"/>
      <c r="HC637" s="124"/>
      <c r="HD637" s="124"/>
      <c r="HE637" s="124"/>
      <c r="HF637" s="124"/>
      <c r="HG637" s="124"/>
      <c r="HH637" s="124"/>
      <c r="HI637" s="124"/>
      <c r="HJ637" s="124"/>
      <c r="HK637" s="124"/>
      <c r="HL637" s="124"/>
      <c r="HM637" s="124"/>
      <c r="HN637" s="124"/>
      <c r="HO637" s="124"/>
      <c r="HP637" s="124"/>
      <c r="HQ637" s="124"/>
      <c r="HR637" s="124"/>
      <c r="HS637" s="124"/>
      <c r="HT637" s="124"/>
      <c r="HU637" s="124"/>
      <c r="HV637" s="124"/>
      <c r="HW637" s="124"/>
      <c r="HX637" s="124"/>
      <c r="HY637" s="124"/>
      <c r="HZ637" s="124"/>
    </row>
    <row r="638" spans="1:234" s="93" customFormat="1" ht="28.5" customHeight="1" hidden="1">
      <c r="A638" s="78" t="s">
        <v>215</v>
      </c>
      <c r="B638" s="132"/>
      <c r="C638" s="132"/>
      <c r="D638" s="128">
        <f aca="true" t="shared" si="31" ref="D638:D643">D645*D652</f>
        <v>9000</v>
      </c>
      <c r="E638" s="133"/>
      <c r="F638" s="128">
        <f aca="true" t="shared" si="32" ref="F638:G641">F645*F652</f>
        <v>9000</v>
      </c>
      <c r="G638" s="128">
        <f t="shared" si="32"/>
        <v>9600</v>
      </c>
      <c r="H638" s="133"/>
      <c r="I638" s="133"/>
      <c r="J638" s="128">
        <f aca="true" t="shared" si="33" ref="J638:J643">J645*J652</f>
        <v>9600</v>
      </c>
      <c r="K638" s="133"/>
      <c r="L638" s="131"/>
      <c r="M638" s="131"/>
      <c r="N638" s="128">
        <f aca="true" t="shared" si="34" ref="N638:N643">N645*N652</f>
        <v>10200</v>
      </c>
      <c r="O638" s="133"/>
      <c r="P638" s="128">
        <f aca="true" t="shared" si="35" ref="P638:P643">P645*P652</f>
        <v>10200</v>
      </c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  <c r="AC638" s="124"/>
      <c r="AD638" s="124"/>
      <c r="AE638" s="124"/>
      <c r="AF638" s="124"/>
      <c r="AG638" s="124"/>
      <c r="AH638" s="124"/>
      <c r="AI638" s="124"/>
      <c r="AJ638" s="124"/>
      <c r="AK638" s="124"/>
      <c r="AL638" s="124"/>
      <c r="AM638" s="124"/>
      <c r="AN638" s="124"/>
      <c r="AO638" s="124"/>
      <c r="AP638" s="124"/>
      <c r="AQ638" s="124"/>
      <c r="AR638" s="124"/>
      <c r="AS638" s="124"/>
      <c r="AT638" s="124"/>
      <c r="AU638" s="124"/>
      <c r="AV638" s="124"/>
      <c r="AW638" s="124"/>
      <c r="AX638" s="124"/>
      <c r="AY638" s="124"/>
      <c r="AZ638" s="124"/>
      <c r="BA638" s="124"/>
      <c r="BB638" s="124"/>
      <c r="BC638" s="124"/>
      <c r="BD638" s="124"/>
      <c r="BE638" s="124"/>
      <c r="BF638" s="124"/>
      <c r="BG638" s="124"/>
      <c r="BH638" s="124"/>
      <c r="BI638" s="124"/>
      <c r="BJ638" s="124"/>
      <c r="BK638" s="124"/>
      <c r="BL638" s="124"/>
      <c r="BM638" s="124"/>
      <c r="BN638" s="124"/>
      <c r="BO638" s="124"/>
      <c r="BP638" s="124"/>
      <c r="BQ638" s="124"/>
      <c r="BR638" s="124"/>
      <c r="BS638" s="124"/>
      <c r="BT638" s="124"/>
      <c r="BU638" s="124"/>
      <c r="BV638" s="124"/>
      <c r="BW638" s="124"/>
      <c r="BX638" s="124"/>
      <c r="BY638" s="124"/>
      <c r="BZ638" s="124"/>
      <c r="CA638" s="124"/>
      <c r="CB638" s="124"/>
      <c r="CC638" s="124"/>
      <c r="CD638" s="124"/>
      <c r="CE638" s="124"/>
      <c r="CF638" s="124"/>
      <c r="CG638" s="124"/>
      <c r="CH638" s="124"/>
      <c r="CI638" s="124"/>
      <c r="CJ638" s="124"/>
      <c r="CK638" s="124"/>
      <c r="CL638" s="124"/>
      <c r="CM638" s="124"/>
      <c r="CN638" s="124"/>
      <c r="CO638" s="124"/>
      <c r="CP638" s="124"/>
      <c r="CQ638" s="124"/>
      <c r="CR638" s="124"/>
      <c r="CS638" s="124"/>
      <c r="CT638" s="124"/>
      <c r="CU638" s="124"/>
      <c r="CV638" s="124"/>
      <c r="CW638" s="124"/>
      <c r="CX638" s="124"/>
      <c r="CY638" s="124"/>
      <c r="CZ638" s="124"/>
      <c r="DA638" s="124"/>
      <c r="DB638" s="124"/>
      <c r="DC638" s="124"/>
      <c r="DD638" s="124"/>
      <c r="DE638" s="124"/>
      <c r="DF638" s="124"/>
      <c r="DG638" s="124"/>
      <c r="DH638" s="124"/>
      <c r="DI638" s="124"/>
      <c r="DJ638" s="124"/>
      <c r="DK638" s="124"/>
      <c r="DL638" s="124"/>
      <c r="DM638" s="124"/>
      <c r="DN638" s="124"/>
      <c r="DO638" s="124"/>
      <c r="DP638" s="124"/>
      <c r="DQ638" s="124"/>
      <c r="DR638" s="124"/>
      <c r="DS638" s="124"/>
      <c r="DT638" s="124"/>
      <c r="DU638" s="124"/>
      <c r="DV638" s="124"/>
      <c r="DW638" s="124"/>
      <c r="DX638" s="124"/>
      <c r="DY638" s="124"/>
      <c r="DZ638" s="124"/>
      <c r="EA638" s="124"/>
      <c r="EB638" s="124"/>
      <c r="EC638" s="124"/>
      <c r="ED638" s="124"/>
      <c r="EE638" s="124"/>
      <c r="EF638" s="124"/>
      <c r="EG638" s="124"/>
      <c r="EH638" s="124"/>
      <c r="EI638" s="124"/>
      <c r="EJ638" s="124"/>
      <c r="EK638" s="124"/>
      <c r="EL638" s="124"/>
      <c r="EM638" s="124"/>
      <c r="EN638" s="124"/>
      <c r="EO638" s="124"/>
      <c r="EP638" s="124"/>
      <c r="EQ638" s="124"/>
      <c r="ER638" s="124"/>
      <c r="ES638" s="124"/>
      <c r="ET638" s="124"/>
      <c r="EU638" s="124"/>
      <c r="EV638" s="124"/>
      <c r="EW638" s="124"/>
      <c r="EX638" s="124"/>
      <c r="EY638" s="124"/>
      <c r="EZ638" s="124"/>
      <c r="FA638" s="124"/>
      <c r="FB638" s="124"/>
      <c r="FC638" s="124"/>
      <c r="FD638" s="124"/>
      <c r="FE638" s="124"/>
      <c r="FF638" s="124"/>
      <c r="FG638" s="124"/>
      <c r="FH638" s="124"/>
      <c r="FI638" s="124"/>
      <c r="FJ638" s="124"/>
      <c r="FK638" s="124"/>
      <c r="FL638" s="124"/>
      <c r="FM638" s="124"/>
      <c r="FN638" s="124"/>
      <c r="FO638" s="124"/>
      <c r="FP638" s="124"/>
      <c r="FQ638" s="124"/>
      <c r="FR638" s="124"/>
      <c r="FS638" s="124"/>
      <c r="FT638" s="124"/>
      <c r="FU638" s="124"/>
      <c r="FV638" s="124"/>
      <c r="FW638" s="124"/>
      <c r="FX638" s="124"/>
      <c r="FY638" s="124"/>
      <c r="FZ638" s="124"/>
      <c r="GA638" s="124"/>
      <c r="GB638" s="124"/>
      <c r="GC638" s="124"/>
      <c r="GD638" s="124"/>
      <c r="GE638" s="124"/>
      <c r="GF638" s="124"/>
      <c r="GG638" s="124"/>
      <c r="GH638" s="124"/>
      <c r="GI638" s="124"/>
      <c r="GJ638" s="124"/>
      <c r="GK638" s="124"/>
      <c r="GL638" s="124"/>
      <c r="GM638" s="124"/>
      <c r="GN638" s="124"/>
      <c r="GO638" s="124"/>
      <c r="GP638" s="124"/>
      <c r="GQ638" s="124"/>
      <c r="GR638" s="124"/>
      <c r="GS638" s="124"/>
      <c r="GT638" s="124"/>
      <c r="GU638" s="124"/>
      <c r="GV638" s="124"/>
      <c r="GW638" s="124"/>
      <c r="GX638" s="124"/>
      <c r="GY638" s="124"/>
      <c r="GZ638" s="124"/>
      <c r="HA638" s="124"/>
      <c r="HB638" s="124"/>
      <c r="HC638" s="124"/>
      <c r="HD638" s="124"/>
      <c r="HE638" s="124"/>
      <c r="HF638" s="124"/>
      <c r="HG638" s="124"/>
      <c r="HH638" s="124"/>
      <c r="HI638" s="124"/>
      <c r="HJ638" s="124"/>
      <c r="HK638" s="124"/>
      <c r="HL638" s="124"/>
      <c r="HM638" s="124"/>
      <c r="HN638" s="124"/>
      <c r="HO638" s="124"/>
      <c r="HP638" s="124"/>
      <c r="HQ638" s="124"/>
      <c r="HR638" s="124"/>
      <c r="HS638" s="124"/>
      <c r="HT638" s="124"/>
      <c r="HU638" s="124"/>
      <c r="HV638" s="124"/>
      <c r="HW638" s="124"/>
      <c r="HX638" s="124"/>
      <c r="HY638" s="124"/>
      <c r="HZ638" s="124"/>
    </row>
    <row r="639" spans="1:234" s="93" customFormat="1" ht="22.5" hidden="1">
      <c r="A639" s="78" t="s">
        <v>216</v>
      </c>
      <c r="B639" s="132"/>
      <c r="C639" s="132"/>
      <c r="D639" s="128">
        <f t="shared" si="31"/>
        <v>28200</v>
      </c>
      <c r="E639" s="133"/>
      <c r="F639" s="128">
        <f t="shared" si="32"/>
        <v>28200</v>
      </c>
      <c r="G639" s="128">
        <f t="shared" si="32"/>
        <v>30000</v>
      </c>
      <c r="H639" s="133"/>
      <c r="I639" s="133"/>
      <c r="J639" s="128">
        <f t="shared" si="33"/>
        <v>30000</v>
      </c>
      <c r="K639" s="133"/>
      <c r="L639" s="131"/>
      <c r="M639" s="131"/>
      <c r="N639" s="128">
        <f t="shared" si="34"/>
        <v>31800</v>
      </c>
      <c r="O639" s="133"/>
      <c r="P639" s="128">
        <f t="shared" si="35"/>
        <v>31800</v>
      </c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  <c r="AC639" s="124"/>
      <c r="AD639" s="124"/>
      <c r="AE639" s="124"/>
      <c r="AF639" s="124"/>
      <c r="AG639" s="124"/>
      <c r="AH639" s="124"/>
      <c r="AI639" s="124"/>
      <c r="AJ639" s="124"/>
      <c r="AK639" s="124"/>
      <c r="AL639" s="124"/>
      <c r="AM639" s="124"/>
      <c r="AN639" s="124"/>
      <c r="AO639" s="124"/>
      <c r="AP639" s="124"/>
      <c r="AQ639" s="124"/>
      <c r="AR639" s="124"/>
      <c r="AS639" s="124"/>
      <c r="AT639" s="124"/>
      <c r="AU639" s="124"/>
      <c r="AV639" s="124"/>
      <c r="AW639" s="124"/>
      <c r="AX639" s="124"/>
      <c r="AY639" s="124"/>
      <c r="AZ639" s="124"/>
      <c r="BA639" s="124"/>
      <c r="BB639" s="124"/>
      <c r="BC639" s="124"/>
      <c r="BD639" s="124"/>
      <c r="BE639" s="124"/>
      <c r="BF639" s="124"/>
      <c r="BG639" s="124"/>
      <c r="BH639" s="124"/>
      <c r="BI639" s="124"/>
      <c r="BJ639" s="124"/>
      <c r="BK639" s="124"/>
      <c r="BL639" s="124"/>
      <c r="BM639" s="124"/>
      <c r="BN639" s="124"/>
      <c r="BO639" s="124"/>
      <c r="BP639" s="124"/>
      <c r="BQ639" s="124"/>
      <c r="BR639" s="124"/>
      <c r="BS639" s="124"/>
      <c r="BT639" s="124"/>
      <c r="BU639" s="124"/>
      <c r="BV639" s="124"/>
      <c r="BW639" s="124"/>
      <c r="BX639" s="124"/>
      <c r="BY639" s="124"/>
      <c r="BZ639" s="124"/>
      <c r="CA639" s="124"/>
      <c r="CB639" s="124"/>
      <c r="CC639" s="124"/>
      <c r="CD639" s="124"/>
      <c r="CE639" s="124"/>
      <c r="CF639" s="124"/>
      <c r="CG639" s="124"/>
      <c r="CH639" s="124"/>
      <c r="CI639" s="124"/>
      <c r="CJ639" s="124"/>
      <c r="CK639" s="124"/>
      <c r="CL639" s="124"/>
      <c r="CM639" s="124"/>
      <c r="CN639" s="124"/>
      <c r="CO639" s="124"/>
      <c r="CP639" s="124"/>
      <c r="CQ639" s="124"/>
      <c r="CR639" s="124"/>
      <c r="CS639" s="124"/>
      <c r="CT639" s="124"/>
      <c r="CU639" s="124"/>
      <c r="CV639" s="124"/>
      <c r="CW639" s="124"/>
      <c r="CX639" s="124"/>
      <c r="CY639" s="124"/>
      <c r="CZ639" s="124"/>
      <c r="DA639" s="124"/>
      <c r="DB639" s="124"/>
      <c r="DC639" s="124"/>
      <c r="DD639" s="124"/>
      <c r="DE639" s="124"/>
      <c r="DF639" s="124"/>
      <c r="DG639" s="124"/>
      <c r="DH639" s="124"/>
      <c r="DI639" s="124"/>
      <c r="DJ639" s="124"/>
      <c r="DK639" s="124"/>
      <c r="DL639" s="124"/>
      <c r="DM639" s="124"/>
      <c r="DN639" s="124"/>
      <c r="DO639" s="124"/>
      <c r="DP639" s="124"/>
      <c r="DQ639" s="124"/>
      <c r="DR639" s="124"/>
      <c r="DS639" s="124"/>
      <c r="DT639" s="124"/>
      <c r="DU639" s="124"/>
      <c r="DV639" s="124"/>
      <c r="DW639" s="124"/>
      <c r="DX639" s="124"/>
      <c r="DY639" s="124"/>
      <c r="DZ639" s="124"/>
      <c r="EA639" s="124"/>
      <c r="EB639" s="124"/>
      <c r="EC639" s="124"/>
      <c r="ED639" s="124"/>
      <c r="EE639" s="124"/>
      <c r="EF639" s="124"/>
      <c r="EG639" s="124"/>
      <c r="EH639" s="124"/>
      <c r="EI639" s="124"/>
      <c r="EJ639" s="124"/>
      <c r="EK639" s="124"/>
      <c r="EL639" s="124"/>
      <c r="EM639" s="124"/>
      <c r="EN639" s="124"/>
      <c r="EO639" s="124"/>
      <c r="EP639" s="124"/>
      <c r="EQ639" s="124"/>
      <c r="ER639" s="124"/>
      <c r="ES639" s="124"/>
      <c r="ET639" s="124"/>
      <c r="EU639" s="124"/>
      <c r="EV639" s="124"/>
      <c r="EW639" s="124"/>
      <c r="EX639" s="124"/>
      <c r="EY639" s="124"/>
      <c r="EZ639" s="124"/>
      <c r="FA639" s="124"/>
      <c r="FB639" s="124"/>
      <c r="FC639" s="124"/>
      <c r="FD639" s="124"/>
      <c r="FE639" s="124"/>
      <c r="FF639" s="124"/>
      <c r="FG639" s="124"/>
      <c r="FH639" s="124"/>
      <c r="FI639" s="124"/>
      <c r="FJ639" s="124"/>
      <c r="FK639" s="124"/>
      <c r="FL639" s="124"/>
      <c r="FM639" s="124"/>
      <c r="FN639" s="124"/>
      <c r="FO639" s="124"/>
      <c r="FP639" s="124"/>
      <c r="FQ639" s="124"/>
      <c r="FR639" s="124"/>
      <c r="FS639" s="124"/>
      <c r="FT639" s="124"/>
      <c r="FU639" s="124"/>
      <c r="FV639" s="124"/>
      <c r="FW639" s="124"/>
      <c r="FX639" s="124"/>
      <c r="FY639" s="124"/>
      <c r="FZ639" s="124"/>
      <c r="GA639" s="124"/>
      <c r="GB639" s="124"/>
      <c r="GC639" s="124"/>
      <c r="GD639" s="124"/>
      <c r="GE639" s="124"/>
      <c r="GF639" s="124"/>
      <c r="GG639" s="124"/>
      <c r="GH639" s="124"/>
      <c r="GI639" s="124"/>
      <c r="GJ639" s="124"/>
      <c r="GK639" s="124"/>
      <c r="GL639" s="124"/>
      <c r="GM639" s="124"/>
      <c r="GN639" s="124"/>
      <c r="GO639" s="124"/>
      <c r="GP639" s="124"/>
      <c r="GQ639" s="124"/>
      <c r="GR639" s="124"/>
      <c r="GS639" s="124"/>
      <c r="GT639" s="124"/>
      <c r="GU639" s="124"/>
      <c r="GV639" s="124"/>
      <c r="GW639" s="124"/>
      <c r="GX639" s="124"/>
      <c r="GY639" s="124"/>
      <c r="GZ639" s="124"/>
      <c r="HA639" s="124"/>
      <c r="HB639" s="124"/>
      <c r="HC639" s="124"/>
      <c r="HD639" s="124"/>
      <c r="HE639" s="124"/>
      <c r="HF639" s="124"/>
      <c r="HG639" s="124"/>
      <c r="HH639" s="124"/>
      <c r="HI639" s="124"/>
      <c r="HJ639" s="124"/>
      <c r="HK639" s="124"/>
      <c r="HL639" s="124"/>
      <c r="HM639" s="124"/>
      <c r="HN639" s="124"/>
      <c r="HO639" s="124"/>
      <c r="HP639" s="124"/>
      <c r="HQ639" s="124"/>
      <c r="HR639" s="124"/>
      <c r="HS639" s="124"/>
      <c r="HT639" s="124"/>
      <c r="HU639" s="124"/>
      <c r="HV639" s="124"/>
      <c r="HW639" s="124"/>
      <c r="HX639" s="124"/>
      <c r="HY639" s="124"/>
      <c r="HZ639" s="124"/>
    </row>
    <row r="640" spans="1:234" s="93" customFormat="1" ht="33.75" hidden="1">
      <c r="A640" s="78" t="s">
        <v>217</v>
      </c>
      <c r="B640" s="132"/>
      <c r="C640" s="132"/>
      <c r="D640" s="128">
        <f t="shared" si="31"/>
        <v>49950</v>
      </c>
      <c r="E640" s="133"/>
      <c r="F640" s="128">
        <f t="shared" si="32"/>
        <v>49950</v>
      </c>
      <c r="G640" s="128">
        <f t="shared" si="32"/>
        <v>53250</v>
      </c>
      <c r="H640" s="133"/>
      <c r="I640" s="133"/>
      <c r="J640" s="128">
        <f t="shared" si="33"/>
        <v>53250</v>
      </c>
      <c r="K640" s="133"/>
      <c r="L640" s="131"/>
      <c r="M640" s="131"/>
      <c r="N640" s="128">
        <f t="shared" si="34"/>
        <v>56400</v>
      </c>
      <c r="O640" s="133"/>
      <c r="P640" s="128">
        <f t="shared" si="35"/>
        <v>56400</v>
      </c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  <c r="AA640" s="124"/>
      <c r="AB640" s="124"/>
      <c r="AC640" s="124"/>
      <c r="AD640" s="124"/>
      <c r="AE640" s="124"/>
      <c r="AF640" s="124"/>
      <c r="AG640" s="124"/>
      <c r="AH640" s="124"/>
      <c r="AI640" s="124"/>
      <c r="AJ640" s="124"/>
      <c r="AK640" s="124"/>
      <c r="AL640" s="124"/>
      <c r="AM640" s="124"/>
      <c r="AN640" s="124"/>
      <c r="AO640" s="124"/>
      <c r="AP640" s="124"/>
      <c r="AQ640" s="124"/>
      <c r="AR640" s="124"/>
      <c r="AS640" s="124"/>
      <c r="AT640" s="124"/>
      <c r="AU640" s="124"/>
      <c r="AV640" s="124"/>
      <c r="AW640" s="124"/>
      <c r="AX640" s="124"/>
      <c r="AY640" s="124"/>
      <c r="AZ640" s="124"/>
      <c r="BA640" s="124"/>
      <c r="BB640" s="124"/>
      <c r="BC640" s="124"/>
      <c r="BD640" s="124"/>
      <c r="BE640" s="124"/>
      <c r="BF640" s="124"/>
      <c r="BG640" s="124"/>
      <c r="BH640" s="124"/>
      <c r="BI640" s="124"/>
      <c r="BJ640" s="124"/>
      <c r="BK640" s="124"/>
      <c r="BL640" s="124"/>
      <c r="BM640" s="124"/>
      <c r="BN640" s="124"/>
      <c r="BO640" s="124"/>
      <c r="BP640" s="124"/>
      <c r="BQ640" s="124"/>
      <c r="BR640" s="124"/>
      <c r="BS640" s="124"/>
      <c r="BT640" s="124"/>
      <c r="BU640" s="124"/>
      <c r="BV640" s="124"/>
      <c r="BW640" s="124"/>
      <c r="BX640" s="124"/>
      <c r="BY640" s="124"/>
      <c r="BZ640" s="124"/>
      <c r="CA640" s="124"/>
      <c r="CB640" s="124"/>
      <c r="CC640" s="124"/>
      <c r="CD640" s="124"/>
      <c r="CE640" s="124"/>
      <c r="CF640" s="124"/>
      <c r="CG640" s="124"/>
      <c r="CH640" s="124"/>
      <c r="CI640" s="124"/>
      <c r="CJ640" s="124"/>
      <c r="CK640" s="124"/>
      <c r="CL640" s="124"/>
      <c r="CM640" s="124"/>
      <c r="CN640" s="124"/>
      <c r="CO640" s="124"/>
      <c r="CP640" s="124"/>
      <c r="CQ640" s="124"/>
      <c r="CR640" s="124"/>
      <c r="CS640" s="124"/>
      <c r="CT640" s="124"/>
      <c r="CU640" s="124"/>
      <c r="CV640" s="124"/>
      <c r="CW640" s="124"/>
      <c r="CX640" s="124"/>
      <c r="CY640" s="124"/>
      <c r="CZ640" s="124"/>
      <c r="DA640" s="124"/>
      <c r="DB640" s="124"/>
      <c r="DC640" s="124"/>
      <c r="DD640" s="124"/>
      <c r="DE640" s="124"/>
      <c r="DF640" s="124"/>
      <c r="DG640" s="124"/>
      <c r="DH640" s="124"/>
      <c r="DI640" s="124"/>
      <c r="DJ640" s="124"/>
      <c r="DK640" s="124"/>
      <c r="DL640" s="124"/>
      <c r="DM640" s="124"/>
      <c r="DN640" s="124"/>
      <c r="DO640" s="124"/>
      <c r="DP640" s="124"/>
      <c r="DQ640" s="124"/>
      <c r="DR640" s="124"/>
      <c r="DS640" s="124"/>
      <c r="DT640" s="124"/>
      <c r="DU640" s="124"/>
      <c r="DV640" s="124"/>
      <c r="DW640" s="124"/>
      <c r="DX640" s="124"/>
      <c r="DY640" s="124"/>
      <c r="DZ640" s="124"/>
      <c r="EA640" s="124"/>
      <c r="EB640" s="124"/>
      <c r="EC640" s="124"/>
      <c r="ED640" s="124"/>
      <c r="EE640" s="124"/>
      <c r="EF640" s="124"/>
      <c r="EG640" s="124"/>
      <c r="EH640" s="124"/>
      <c r="EI640" s="124"/>
      <c r="EJ640" s="124"/>
      <c r="EK640" s="124"/>
      <c r="EL640" s="124"/>
      <c r="EM640" s="124"/>
      <c r="EN640" s="124"/>
      <c r="EO640" s="124"/>
      <c r="EP640" s="124"/>
      <c r="EQ640" s="124"/>
      <c r="ER640" s="124"/>
      <c r="ES640" s="124"/>
      <c r="ET640" s="124"/>
      <c r="EU640" s="124"/>
      <c r="EV640" s="124"/>
      <c r="EW640" s="124"/>
      <c r="EX640" s="124"/>
      <c r="EY640" s="124"/>
      <c r="EZ640" s="124"/>
      <c r="FA640" s="124"/>
      <c r="FB640" s="124"/>
      <c r="FC640" s="124"/>
      <c r="FD640" s="124"/>
      <c r="FE640" s="124"/>
      <c r="FF640" s="124"/>
      <c r="FG640" s="124"/>
      <c r="FH640" s="124"/>
      <c r="FI640" s="124"/>
      <c r="FJ640" s="124"/>
      <c r="FK640" s="124"/>
      <c r="FL640" s="124"/>
      <c r="FM640" s="124"/>
      <c r="FN640" s="124"/>
      <c r="FO640" s="124"/>
      <c r="FP640" s="124"/>
      <c r="FQ640" s="124"/>
      <c r="FR640" s="124"/>
      <c r="FS640" s="124"/>
      <c r="FT640" s="124"/>
      <c r="FU640" s="124"/>
      <c r="FV640" s="124"/>
      <c r="FW640" s="124"/>
      <c r="FX640" s="124"/>
      <c r="FY640" s="124"/>
      <c r="FZ640" s="124"/>
      <c r="GA640" s="124"/>
      <c r="GB640" s="124"/>
      <c r="GC640" s="124"/>
      <c r="GD640" s="124"/>
      <c r="GE640" s="124"/>
      <c r="GF640" s="124"/>
      <c r="GG640" s="124"/>
      <c r="GH640" s="124"/>
      <c r="GI640" s="124"/>
      <c r="GJ640" s="124"/>
      <c r="GK640" s="124"/>
      <c r="GL640" s="124"/>
      <c r="GM640" s="124"/>
      <c r="GN640" s="124"/>
      <c r="GO640" s="124"/>
      <c r="GP640" s="124"/>
      <c r="GQ640" s="124"/>
      <c r="GR640" s="124"/>
      <c r="GS640" s="124"/>
      <c r="GT640" s="124"/>
      <c r="GU640" s="124"/>
      <c r="GV640" s="124"/>
      <c r="GW640" s="124"/>
      <c r="GX640" s="124"/>
      <c r="GY640" s="124"/>
      <c r="GZ640" s="124"/>
      <c r="HA640" s="124"/>
      <c r="HB640" s="124"/>
      <c r="HC640" s="124"/>
      <c r="HD640" s="124"/>
      <c r="HE640" s="124"/>
      <c r="HF640" s="124"/>
      <c r="HG640" s="124"/>
      <c r="HH640" s="124"/>
      <c r="HI640" s="124"/>
      <c r="HJ640" s="124"/>
      <c r="HK640" s="124"/>
      <c r="HL640" s="124"/>
      <c r="HM640" s="124"/>
      <c r="HN640" s="124"/>
      <c r="HO640" s="124"/>
      <c r="HP640" s="124"/>
      <c r="HQ640" s="124"/>
      <c r="HR640" s="124"/>
      <c r="HS640" s="124"/>
      <c r="HT640" s="124"/>
      <c r="HU640" s="124"/>
      <c r="HV640" s="124"/>
      <c r="HW640" s="124"/>
      <c r="HX640" s="124"/>
      <c r="HY640" s="124"/>
      <c r="HZ640" s="124"/>
    </row>
    <row r="641" spans="1:234" s="93" customFormat="1" ht="33.75" hidden="1">
      <c r="A641" s="78" t="s">
        <v>218</v>
      </c>
      <c r="B641" s="132"/>
      <c r="C641" s="132"/>
      <c r="D641" s="128">
        <f t="shared" si="31"/>
        <v>31050</v>
      </c>
      <c r="E641" s="128"/>
      <c r="F641" s="128">
        <f t="shared" si="32"/>
        <v>31050</v>
      </c>
      <c r="G641" s="128">
        <f t="shared" si="32"/>
        <v>33300</v>
      </c>
      <c r="H641" s="128"/>
      <c r="I641" s="128"/>
      <c r="J641" s="128">
        <f t="shared" si="33"/>
        <v>33300</v>
      </c>
      <c r="K641" s="128"/>
      <c r="L641" s="135"/>
      <c r="M641" s="135"/>
      <c r="N641" s="128">
        <f t="shared" si="34"/>
        <v>35550</v>
      </c>
      <c r="O641" s="128"/>
      <c r="P641" s="128">
        <f t="shared" si="35"/>
        <v>35550</v>
      </c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  <c r="AC641" s="124"/>
      <c r="AD641" s="124"/>
      <c r="AE641" s="124"/>
      <c r="AF641" s="124"/>
      <c r="AG641" s="124"/>
      <c r="AH641" s="124"/>
      <c r="AI641" s="124"/>
      <c r="AJ641" s="124"/>
      <c r="AK641" s="124"/>
      <c r="AL641" s="124"/>
      <c r="AM641" s="124"/>
      <c r="AN641" s="124"/>
      <c r="AO641" s="124"/>
      <c r="AP641" s="124"/>
      <c r="AQ641" s="124"/>
      <c r="AR641" s="124"/>
      <c r="AS641" s="124"/>
      <c r="AT641" s="124"/>
      <c r="AU641" s="124"/>
      <c r="AV641" s="124"/>
      <c r="AW641" s="124"/>
      <c r="AX641" s="124"/>
      <c r="AY641" s="124"/>
      <c r="AZ641" s="124"/>
      <c r="BA641" s="124"/>
      <c r="BB641" s="124"/>
      <c r="BC641" s="124"/>
      <c r="BD641" s="124"/>
      <c r="BE641" s="124"/>
      <c r="BF641" s="124"/>
      <c r="BG641" s="124"/>
      <c r="BH641" s="124"/>
      <c r="BI641" s="124"/>
      <c r="BJ641" s="124"/>
      <c r="BK641" s="124"/>
      <c r="BL641" s="124"/>
      <c r="BM641" s="124"/>
      <c r="BN641" s="124"/>
      <c r="BO641" s="124"/>
      <c r="BP641" s="124"/>
      <c r="BQ641" s="124"/>
      <c r="BR641" s="124"/>
      <c r="BS641" s="124"/>
      <c r="BT641" s="124"/>
      <c r="BU641" s="124"/>
      <c r="BV641" s="124"/>
      <c r="BW641" s="124"/>
      <c r="BX641" s="124"/>
      <c r="BY641" s="124"/>
      <c r="BZ641" s="124"/>
      <c r="CA641" s="124"/>
      <c r="CB641" s="124"/>
      <c r="CC641" s="124"/>
      <c r="CD641" s="124"/>
      <c r="CE641" s="124"/>
      <c r="CF641" s="124"/>
      <c r="CG641" s="124"/>
      <c r="CH641" s="124"/>
      <c r="CI641" s="124"/>
      <c r="CJ641" s="124"/>
      <c r="CK641" s="124"/>
      <c r="CL641" s="124"/>
      <c r="CM641" s="124"/>
      <c r="CN641" s="124"/>
      <c r="CO641" s="124"/>
      <c r="CP641" s="124"/>
      <c r="CQ641" s="124"/>
      <c r="CR641" s="124"/>
      <c r="CS641" s="124"/>
      <c r="CT641" s="124"/>
      <c r="CU641" s="124"/>
      <c r="CV641" s="124"/>
      <c r="CW641" s="124"/>
      <c r="CX641" s="124"/>
      <c r="CY641" s="124"/>
      <c r="CZ641" s="124"/>
      <c r="DA641" s="124"/>
      <c r="DB641" s="124"/>
      <c r="DC641" s="124"/>
      <c r="DD641" s="124"/>
      <c r="DE641" s="124"/>
      <c r="DF641" s="124"/>
      <c r="DG641" s="124"/>
      <c r="DH641" s="124"/>
      <c r="DI641" s="124"/>
      <c r="DJ641" s="124"/>
      <c r="DK641" s="124"/>
      <c r="DL641" s="124"/>
      <c r="DM641" s="124"/>
      <c r="DN641" s="124"/>
      <c r="DO641" s="124"/>
      <c r="DP641" s="124"/>
      <c r="DQ641" s="124"/>
      <c r="DR641" s="124"/>
      <c r="DS641" s="124"/>
      <c r="DT641" s="124"/>
      <c r="DU641" s="124"/>
      <c r="DV641" s="124"/>
      <c r="DW641" s="124"/>
      <c r="DX641" s="124"/>
      <c r="DY641" s="124"/>
      <c r="DZ641" s="124"/>
      <c r="EA641" s="124"/>
      <c r="EB641" s="124"/>
      <c r="EC641" s="124"/>
      <c r="ED641" s="124"/>
      <c r="EE641" s="124"/>
      <c r="EF641" s="124"/>
      <c r="EG641" s="124"/>
      <c r="EH641" s="124"/>
      <c r="EI641" s="124"/>
      <c r="EJ641" s="124"/>
      <c r="EK641" s="124"/>
      <c r="EL641" s="124"/>
      <c r="EM641" s="124"/>
      <c r="EN641" s="124"/>
      <c r="EO641" s="124"/>
      <c r="EP641" s="124"/>
      <c r="EQ641" s="124"/>
      <c r="ER641" s="124"/>
      <c r="ES641" s="124"/>
      <c r="ET641" s="124"/>
      <c r="EU641" s="124"/>
      <c r="EV641" s="124"/>
      <c r="EW641" s="124"/>
      <c r="EX641" s="124"/>
      <c r="EY641" s="124"/>
      <c r="EZ641" s="124"/>
      <c r="FA641" s="124"/>
      <c r="FB641" s="124"/>
      <c r="FC641" s="124"/>
      <c r="FD641" s="124"/>
      <c r="FE641" s="124"/>
      <c r="FF641" s="124"/>
      <c r="FG641" s="124"/>
      <c r="FH641" s="124"/>
      <c r="FI641" s="124"/>
      <c r="FJ641" s="124"/>
      <c r="FK641" s="124"/>
      <c r="FL641" s="124"/>
      <c r="FM641" s="124"/>
      <c r="FN641" s="124"/>
      <c r="FO641" s="124"/>
      <c r="FP641" s="124"/>
      <c r="FQ641" s="124"/>
      <c r="FR641" s="124"/>
      <c r="FS641" s="124"/>
      <c r="FT641" s="124"/>
      <c r="FU641" s="124"/>
      <c r="FV641" s="124"/>
      <c r="FW641" s="124"/>
      <c r="FX641" s="124"/>
      <c r="FY641" s="124"/>
      <c r="FZ641" s="124"/>
      <c r="GA641" s="124"/>
      <c r="GB641" s="124"/>
      <c r="GC641" s="124"/>
      <c r="GD641" s="124"/>
      <c r="GE641" s="124"/>
      <c r="GF641" s="124"/>
      <c r="GG641" s="124"/>
      <c r="GH641" s="124"/>
      <c r="GI641" s="124"/>
      <c r="GJ641" s="124"/>
      <c r="GK641" s="124"/>
      <c r="GL641" s="124"/>
      <c r="GM641" s="124"/>
      <c r="GN641" s="124"/>
      <c r="GO641" s="124"/>
      <c r="GP641" s="124"/>
      <c r="GQ641" s="124"/>
      <c r="GR641" s="124"/>
      <c r="GS641" s="124"/>
      <c r="GT641" s="124"/>
      <c r="GU641" s="124"/>
      <c r="GV641" s="124"/>
      <c r="GW641" s="124"/>
      <c r="GX641" s="124"/>
      <c r="GY641" s="124"/>
      <c r="GZ641" s="124"/>
      <c r="HA641" s="124"/>
      <c r="HB641" s="124"/>
      <c r="HC641" s="124"/>
      <c r="HD641" s="124"/>
      <c r="HE641" s="124"/>
      <c r="HF641" s="124"/>
      <c r="HG641" s="124"/>
      <c r="HH641" s="124"/>
      <c r="HI641" s="124"/>
      <c r="HJ641" s="124"/>
      <c r="HK641" s="124"/>
      <c r="HL641" s="124"/>
      <c r="HM641" s="124"/>
      <c r="HN641" s="124"/>
      <c r="HO641" s="124"/>
      <c r="HP641" s="124"/>
      <c r="HQ641" s="124"/>
      <c r="HR641" s="124"/>
      <c r="HS641" s="124"/>
      <c r="HT641" s="124"/>
      <c r="HU641" s="124"/>
      <c r="HV641" s="124"/>
      <c r="HW641" s="124"/>
      <c r="HX641" s="124"/>
      <c r="HY641" s="124"/>
      <c r="HZ641" s="124"/>
    </row>
    <row r="642" spans="1:234" s="93" customFormat="1" ht="22.5" hidden="1">
      <c r="A642" s="78" t="s">
        <v>219</v>
      </c>
      <c r="B642" s="132"/>
      <c r="C642" s="132"/>
      <c r="D642" s="128">
        <f t="shared" si="31"/>
        <v>7620</v>
      </c>
      <c r="E642" s="128"/>
      <c r="F642" s="128">
        <f>F649*F656</f>
        <v>7620</v>
      </c>
      <c r="G642" s="128">
        <f>G649*G656</f>
        <v>8160</v>
      </c>
      <c r="H642" s="128"/>
      <c r="I642" s="128"/>
      <c r="J642" s="128">
        <f t="shared" si="33"/>
        <v>8160</v>
      </c>
      <c r="K642" s="128"/>
      <c r="L642" s="135"/>
      <c r="M642" s="135"/>
      <c r="N642" s="128">
        <f t="shared" si="34"/>
        <v>8640</v>
      </c>
      <c r="O642" s="128"/>
      <c r="P642" s="128">
        <f t="shared" si="35"/>
        <v>8640</v>
      </c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  <c r="AA642" s="124"/>
      <c r="AB642" s="124"/>
      <c r="AC642" s="124"/>
      <c r="AD642" s="124"/>
      <c r="AE642" s="124"/>
      <c r="AF642" s="124"/>
      <c r="AG642" s="124"/>
      <c r="AH642" s="124"/>
      <c r="AI642" s="124"/>
      <c r="AJ642" s="124"/>
      <c r="AK642" s="124"/>
      <c r="AL642" s="124"/>
      <c r="AM642" s="124"/>
      <c r="AN642" s="124"/>
      <c r="AO642" s="124"/>
      <c r="AP642" s="124"/>
      <c r="AQ642" s="124"/>
      <c r="AR642" s="124"/>
      <c r="AS642" s="124"/>
      <c r="AT642" s="124"/>
      <c r="AU642" s="124"/>
      <c r="AV642" s="124"/>
      <c r="AW642" s="124"/>
      <c r="AX642" s="124"/>
      <c r="AY642" s="124"/>
      <c r="AZ642" s="124"/>
      <c r="BA642" s="124"/>
      <c r="BB642" s="124"/>
      <c r="BC642" s="124"/>
      <c r="BD642" s="124"/>
      <c r="BE642" s="124"/>
      <c r="BF642" s="124"/>
      <c r="BG642" s="124"/>
      <c r="BH642" s="124"/>
      <c r="BI642" s="124"/>
      <c r="BJ642" s="124"/>
      <c r="BK642" s="124"/>
      <c r="BL642" s="124"/>
      <c r="BM642" s="124"/>
      <c r="BN642" s="124"/>
      <c r="BO642" s="124"/>
      <c r="BP642" s="124"/>
      <c r="BQ642" s="124"/>
      <c r="BR642" s="124"/>
      <c r="BS642" s="124"/>
      <c r="BT642" s="124"/>
      <c r="BU642" s="124"/>
      <c r="BV642" s="124"/>
      <c r="BW642" s="124"/>
      <c r="BX642" s="124"/>
      <c r="BY642" s="124"/>
      <c r="BZ642" s="124"/>
      <c r="CA642" s="124"/>
      <c r="CB642" s="124"/>
      <c r="CC642" s="124"/>
      <c r="CD642" s="124"/>
      <c r="CE642" s="124"/>
      <c r="CF642" s="124"/>
      <c r="CG642" s="124"/>
      <c r="CH642" s="124"/>
      <c r="CI642" s="124"/>
      <c r="CJ642" s="124"/>
      <c r="CK642" s="124"/>
      <c r="CL642" s="124"/>
      <c r="CM642" s="124"/>
      <c r="CN642" s="124"/>
      <c r="CO642" s="124"/>
      <c r="CP642" s="124"/>
      <c r="CQ642" s="124"/>
      <c r="CR642" s="124"/>
      <c r="CS642" s="124"/>
      <c r="CT642" s="124"/>
      <c r="CU642" s="124"/>
      <c r="CV642" s="124"/>
      <c r="CW642" s="124"/>
      <c r="CX642" s="124"/>
      <c r="CY642" s="124"/>
      <c r="CZ642" s="124"/>
      <c r="DA642" s="124"/>
      <c r="DB642" s="124"/>
      <c r="DC642" s="124"/>
      <c r="DD642" s="124"/>
      <c r="DE642" s="124"/>
      <c r="DF642" s="124"/>
      <c r="DG642" s="124"/>
      <c r="DH642" s="124"/>
      <c r="DI642" s="124"/>
      <c r="DJ642" s="124"/>
      <c r="DK642" s="124"/>
      <c r="DL642" s="124"/>
      <c r="DM642" s="124"/>
      <c r="DN642" s="124"/>
      <c r="DO642" s="124"/>
      <c r="DP642" s="124"/>
      <c r="DQ642" s="124"/>
      <c r="DR642" s="124"/>
      <c r="DS642" s="124"/>
      <c r="DT642" s="124"/>
      <c r="DU642" s="124"/>
      <c r="DV642" s="124"/>
      <c r="DW642" s="124"/>
      <c r="DX642" s="124"/>
      <c r="DY642" s="124"/>
      <c r="DZ642" s="124"/>
      <c r="EA642" s="124"/>
      <c r="EB642" s="124"/>
      <c r="EC642" s="124"/>
      <c r="ED642" s="124"/>
      <c r="EE642" s="124"/>
      <c r="EF642" s="124"/>
      <c r="EG642" s="124"/>
      <c r="EH642" s="124"/>
      <c r="EI642" s="124"/>
      <c r="EJ642" s="124"/>
      <c r="EK642" s="124"/>
      <c r="EL642" s="124"/>
      <c r="EM642" s="124"/>
      <c r="EN642" s="124"/>
      <c r="EO642" s="124"/>
      <c r="EP642" s="124"/>
      <c r="EQ642" s="124"/>
      <c r="ER642" s="124"/>
      <c r="ES642" s="124"/>
      <c r="ET642" s="124"/>
      <c r="EU642" s="124"/>
      <c r="EV642" s="124"/>
      <c r="EW642" s="124"/>
      <c r="EX642" s="124"/>
      <c r="EY642" s="124"/>
      <c r="EZ642" s="124"/>
      <c r="FA642" s="124"/>
      <c r="FB642" s="124"/>
      <c r="FC642" s="124"/>
      <c r="FD642" s="124"/>
      <c r="FE642" s="124"/>
      <c r="FF642" s="124"/>
      <c r="FG642" s="124"/>
      <c r="FH642" s="124"/>
      <c r="FI642" s="124"/>
      <c r="FJ642" s="124"/>
      <c r="FK642" s="124"/>
      <c r="FL642" s="124"/>
      <c r="FM642" s="124"/>
      <c r="FN642" s="124"/>
      <c r="FO642" s="124"/>
      <c r="FP642" s="124"/>
      <c r="FQ642" s="124"/>
      <c r="FR642" s="124"/>
      <c r="FS642" s="124"/>
      <c r="FT642" s="124"/>
      <c r="FU642" s="124"/>
      <c r="FV642" s="124"/>
      <c r="FW642" s="124"/>
      <c r="FX642" s="124"/>
      <c r="FY642" s="124"/>
      <c r="FZ642" s="124"/>
      <c r="GA642" s="124"/>
      <c r="GB642" s="124"/>
      <c r="GC642" s="124"/>
      <c r="GD642" s="124"/>
      <c r="GE642" s="124"/>
      <c r="GF642" s="124"/>
      <c r="GG642" s="124"/>
      <c r="GH642" s="124"/>
      <c r="GI642" s="124"/>
      <c r="GJ642" s="124"/>
      <c r="GK642" s="124"/>
      <c r="GL642" s="124"/>
      <c r="GM642" s="124"/>
      <c r="GN642" s="124"/>
      <c r="GO642" s="124"/>
      <c r="GP642" s="124"/>
      <c r="GQ642" s="124"/>
      <c r="GR642" s="124"/>
      <c r="GS642" s="124"/>
      <c r="GT642" s="124"/>
      <c r="GU642" s="124"/>
      <c r="GV642" s="124"/>
      <c r="GW642" s="124"/>
      <c r="GX642" s="124"/>
      <c r="GY642" s="124"/>
      <c r="GZ642" s="124"/>
      <c r="HA642" s="124"/>
      <c r="HB642" s="124"/>
      <c r="HC642" s="124"/>
      <c r="HD642" s="124"/>
      <c r="HE642" s="124"/>
      <c r="HF642" s="124"/>
      <c r="HG642" s="124"/>
      <c r="HH642" s="124"/>
      <c r="HI642" s="124"/>
      <c r="HJ642" s="124"/>
      <c r="HK642" s="124"/>
      <c r="HL642" s="124"/>
      <c r="HM642" s="124"/>
      <c r="HN642" s="124"/>
      <c r="HO642" s="124"/>
      <c r="HP642" s="124"/>
      <c r="HQ642" s="124"/>
      <c r="HR642" s="124"/>
      <c r="HS642" s="124"/>
      <c r="HT642" s="124"/>
      <c r="HU642" s="124"/>
      <c r="HV642" s="124"/>
      <c r="HW642" s="124"/>
      <c r="HX642" s="124"/>
      <c r="HY642" s="124"/>
      <c r="HZ642" s="124"/>
    </row>
    <row r="643" spans="1:234" s="93" customFormat="1" ht="33.75" hidden="1">
      <c r="A643" s="78" t="s">
        <v>198</v>
      </c>
      <c r="B643" s="132"/>
      <c r="C643" s="132"/>
      <c r="D643" s="128">
        <f t="shared" si="31"/>
        <v>1920</v>
      </c>
      <c r="E643" s="128"/>
      <c r="F643" s="128">
        <f>F650*F657</f>
        <v>1920</v>
      </c>
      <c r="G643" s="128">
        <f>G650*G657</f>
        <v>1920</v>
      </c>
      <c r="H643" s="128"/>
      <c r="I643" s="128"/>
      <c r="J643" s="128">
        <f t="shared" si="33"/>
        <v>1920</v>
      </c>
      <c r="K643" s="128"/>
      <c r="L643" s="135"/>
      <c r="M643" s="135"/>
      <c r="N643" s="128">
        <f t="shared" si="34"/>
        <v>1920</v>
      </c>
      <c r="O643" s="128"/>
      <c r="P643" s="128">
        <f t="shared" si="35"/>
        <v>1920</v>
      </c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  <c r="AC643" s="124"/>
      <c r="AD643" s="124"/>
      <c r="AE643" s="124"/>
      <c r="AF643" s="124"/>
      <c r="AG643" s="124"/>
      <c r="AH643" s="124"/>
      <c r="AI643" s="124"/>
      <c r="AJ643" s="124"/>
      <c r="AK643" s="124"/>
      <c r="AL643" s="124"/>
      <c r="AM643" s="124"/>
      <c r="AN643" s="124"/>
      <c r="AO643" s="124"/>
      <c r="AP643" s="124"/>
      <c r="AQ643" s="124"/>
      <c r="AR643" s="124"/>
      <c r="AS643" s="124"/>
      <c r="AT643" s="124"/>
      <c r="AU643" s="124"/>
      <c r="AV643" s="124"/>
      <c r="AW643" s="124"/>
      <c r="AX643" s="124"/>
      <c r="AY643" s="124"/>
      <c r="AZ643" s="124"/>
      <c r="BA643" s="124"/>
      <c r="BB643" s="124"/>
      <c r="BC643" s="124"/>
      <c r="BD643" s="124"/>
      <c r="BE643" s="124"/>
      <c r="BF643" s="124"/>
      <c r="BG643" s="124"/>
      <c r="BH643" s="124"/>
      <c r="BI643" s="124"/>
      <c r="BJ643" s="124"/>
      <c r="BK643" s="124"/>
      <c r="BL643" s="124"/>
      <c r="BM643" s="124"/>
      <c r="BN643" s="124"/>
      <c r="BO643" s="124"/>
      <c r="BP643" s="124"/>
      <c r="BQ643" s="124"/>
      <c r="BR643" s="124"/>
      <c r="BS643" s="124"/>
      <c r="BT643" s="124"/>
      <c r="BU643" s="124"/>
      <c r="BV643" s="124"/>
      <c r="BW643" s="124"/>
      <c r="BX643" s="124"/>
      <c r="BY643" s="124"/>
      <c r="BZ643" s="124"/>
      <c r="CA643" s="124"/>
      <c r="CB643" s="124"/>
      <c r="CC643" s="124"/>
      <c r="CD643" s="124"/>
      <c r="CE643" s="124"/>
      <c r="CF643" s="124"/>
      <c r="CG643" s="124"/>
      <c r="CH643" s="124"/>
      <c r="CI643" s="124"/>
      <c r="CJ643" s="124"/>
      <c r="CK643" s="124"/>
      <c r="CL643" s="124"/>
      <c r="CM643" s="124"/>
      <c r="CN643" s="124"/>
      <c r="CO643" s="124"/>
      <c r="CP643" s="124"/>
      <c r="CQ643" s="124"/>
      <c r="CR643" s="124"/>
      <c r="CS643" s="124"/>
      <c r="CT643" s="124"/>
      <c r="CU643" s="124"/>
      <c r="CV643" s="124"/>
      <c r="CW643" s="124"/>
      <c r="CX643" s="124"/>
      <c r="CY643" s="124"/>
      <c r="CZ643" s="124"/>
      <c r="DA643" s="124"/>
      <c r="DB643" s="124"/>
      <c r="DC643" s="124"/>
      <c r="DD643" s="124"/>
      <c r="DE643" s="124"/>
      <c r="DF643" s="124"/>
      <c r="DG643" s="124"/>
      <c r="DH643" s="124"/>
      <c r="DI643" s="124"/>
      <c r="DJ643" s="124"/>
      <c r="DK643" s="124"/>
      <c r="DL643" s="124"/>
      <c r="DM643" s="124"/>
      <c r="DN643" s="124"/>
      <c r="DO643" s="124"/>
      <c r="DP643" s="124"/>
      <c r="DQ643" s="124"/>
      <c r="DR643" s="124"/>
      <c r="DS643" s="124"/>
      <c r="DT643" s="124"/>
      <c r="DU643" s="124"/>
      <c r="DV643" s="124"/>
      <c r="DW643" s="124"/>
      <c r="DX643" s="124"/>
      <c r="DY643" s="124"/>
      <c r="DZ643" s="124"/>
      <c r="EA643" s="124"/>
      <c r="EB643" s="124"/>
      <c r="EC643" s="124"/>
      <c r="ED643" s="124"/>
      <c r="EE643" s="124"/>
      <c r="EF643" s="124"/>
      <c r="EG643" s="124"/>
      <c r="EH643" s="124"/>
      <c r="EI643" s="124"/>
      <c r="EJ643" s="124"/>
      <c r="EK643" s="124"/>
      <c r="EL643" s="124"/>
      <c r="EM643" s="124"/>
      <c r="EN643" s="124"/>
      <c r="EO643" s="124"/>
      <c r="EP643" s="124"/>
      <c r="EQ643" s="124"/>
      <c r="ER643" s="124"/>
      <c r="ES643" s="124"/>
      <c r="ET643" s="124"/>
      <c r="EU643" s="124"/>
      <c r="EV643" s="124"/>
      <c r="EW643" s="124"/>
      <c r="EX643" s="124"/>
      <c r="EY643" s="124"/>
      <c r="EZ643" s="124"/>
      <c r="FA643" s="124"/>
      <c r="FB643" s="124"/>
      <c r="FC643" s="124"/>
      <c r="FD643" s="124"/>
      <c r="FE643" s="124"/>
      <c r="FF643" s="124"/>
      <c r="FG643" s="124"/>
      <c r="FH643" s="124"/>
      <c r="FI643" s="124"/>
      <c r="FJ643" s="124"/>
      <c r="FK643" s="124"/>
      <c r="FL643" s="124"/>
      <c r="FM643" s="124"/>
      <c r="FN643" s="124"/>
      <c r="FO643" s="124"/>
      <c r="FP643" s="124"/>
      <c r="FQ643" s="124"/>
      <c r="FR643" s="124"/>
      <c r="FS643" s="124"/>
      <c r="FT643" s="124"/>
      <c r="FU643" s="124"/>
      <c r="FV643" s="124"/>
      <c r="FW643" s="124"/>
      <c r="FX643" s="124"/>
      <c r="FY643" s="124"/>
      <c r="FZ643" s="124"/>
      <c r="GA643" s="124"/>
      <c r="GB643" s="124"/>
      <c r="GC643" s="124"/>
      <c r="GD643" s="124"/>
      <c r="GE643" s="124"/>
      <c r="GF643" s="124"/>
      <c r="GG643" s="124"/>
      <c r="GH643" s="124"/>
      <c r="GI643" s="124"/>
      <c r="GJ643" s="124"/>
      <c r="GK643" s="124"/>
      <c r="GL643" s="124"/>
      <c r="GM643" s="124"/>
      <c r="GN643" s="124"/>
      <c r="GO643" s="124"/>
      <c r="GP643" s="124"/>
      <c r="GQ643" s="124"/>
      <c r="GR643" s="124"/>
      <c r="GS643" s="124"/>
      <c r="GT643" s="124"/>
      <c r="GU643" s="124"/>
      <c r="GV643" s="124"/>
      <c r="GW643" s="124"/>
      <c r="GX643" s="124"/>
      <c r="GY643" s="124"/>
      <c r="GZ643" s="124"/>
      <c r="HA643" s="124"/>
      <c r="HB643" s="124"/>
      <c r="HC643" s="124"/>
      <c r="HD643" s="124"/>
      <c r="HE643" s="124"/>
      <c r="HF643" s="124"/>
      <c r="HG643" s="124"/>
      <c r="HH643" s="124"/>
      <c r="HI643" s="124"/>
      <c r="HJ643" s="124"/>
      <c r="HK643" s="124"/>
      <c r="HL643" s="124"/>
      <c r="HM643" s="124"/>
      <c r="HN643" s="124"/>
      <c r="HO643" s="124"/>
      <c r="HP643" s="124"/>
      <c r="HQ643" s="124"/>
      <c r="HR643" s="124"/>
      <c r="HS643" s="124"/>
      <c r="HT643" s="124"/>
      <c r="HU643" s="124"/>
      <c r="HV643" s="124"/>
      <c r="HW643" s="124"/>
      <c r="HX643" s="124"/>
      <c r="HY643" s="124"/>
      <c r="HZ643" s="124"/>
    </row>
    <row r="644" spans="1:234" s="162" customFormat="1" ht="11.25" hidden="1">
      <c r="A644" s="134" t="s">
        <v>3</v>
      </c>
      <c r="B644" s="134"/>
      <c r="C644" s="134"/>
      <c r="D644" s="136"/>
      <c r="E644" s="136"/>
      <c r="F644" s="128"/>
      <c r="G644" s="136"/>
      <c r="H644" s="136"/>
      <c r="I644" s="136"/>
      <c r="J644" s="128"/>
      <c r="K644" s="128"/>
      <c r="L644" s="136"/>
      <c r="M644" s="136"/>
      <c r="N644" s="136"/>
      <c r="O644" s="136"/>
      <c r="P644" s="128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  <c r="DI644" s="81"/>
      <c r="DJ644" s="81"/>
      <c r="DK644" s="81"/>
      <c r="DL644" s="81"/>
      <c r="DM644" s="81"/>
      <c r="DN644" s="81"/>
      <c r="DO644" s="81"/>
      <c r="DP644" s="81"/>
      <c r="DQ644" s="81"/>
      <c r="DR644" s="81"/>
      <c r="DS644" s="81"/>
      <c r="DT644" s="81"/>
      <c r="DU644" s="81"/>
      <c r="DV644" s="81"/>
      <c r="DW644" s="81"/>
      <c r="DX644" s="81"/>
      <c r="DY644" s="81"/>
      <c r="DZ644" s="81"/>
      <c r="EA644" s="81"/>
      <c r="EB644" s="81"/>
      <c r="EC644" s="81"/>
      <c r="ED644" s="81"/>
      <c r="EE644" s="81"/>
      <c r="EF644" s="81"/>
      <c r="EG644" s="81"/>
      <c r="EH644" s="81"/>
      <c r="EI644" s="81"/>
      <c r="EJ644" s="81"/>
      <c r="EK644" s="81"/>
      <c r="EL644" s="81"/>
      <c r="EM644" s="81"/>
      <c r="EN644" s="81"/>
      <c r="EO644" s="81"/>
      <c r="EP644" s="81"/>
      <c r="EQ644" s="81"/>
      <c r="ER644" s="81"/>
      <c r="ES644" s="81"/>
      <c r="ET644" s="81"/>
      <c r="EU644" s="81"/>
      <c r="EV644" s="81"/>
      <c r="EW644" s="81"/>
      <c r="EX644" s="81"/>
      <c r="EY644" s="81"/>
      <c r="EZ644" s="81"/>
      <c r="FA644" s="81"/>
      <c r="FB644" s="81"/>
      <c r="FC644" s="81"/>
      <c r="FD644" s="81"/>
      <c r="FE644" s="81"/>
      <c r="FF644" s="81"/>
      <c r="FG644" s="81"/>
      <c r="FH644" s="81"/>
      <c r="FI644" s="81"/>
      <c r="FJ644" s="81"/>
      <c r="FK644" s="81"/>
      <c r="FL644" s="81"/>
      <c r="FM644" s="81"/>
      <c r="FN644" s="81"/>
      <c r="FO644" s="81"/>
      <c r="FP644" s="81"/>
      <c r="FQ644" s="81"/>
      <c r="FR644" s="81"/>
      <c r="FS644" s="81"/>
      <c r="FT644" s="81"/>
      <c r="FU644" s="81"/>
      <c r="FV644" s="81"/>
      <c r="FW644" s="81"/>
      <c r="FX644" s="81"/>
      <c r="FY644" s="81"/>
      <c r="FZ644" s="81"/>
      <c r="GA644" s="81"/>
      <c r="GB644" s="81"/>
      <c r="GC644" s="81"/>
      <c r="GD644" s="81"/>
      <c r="GE644" s="81"/>
      <c r="GF644" s="81"/>
      <c r="GG644" s="81"/>
      <c r="GH644" s="81"/>
      <c r="GI644" s="81"/>
      <c r="GJ644" s="81"/>
      <c r="GK644" s="81"/>
      <c r="GL644" s="81"/>
      <c r="GM644" s="81"/>
      <c r="GN644" s="81"/>
      <c r="GO644" s="81"/>
      <c r="GP644" s="81"/>
      <c r="GQ644" s="81"/>
      <c r="GR644" s="81"/>
      <c r="GS644" s="81"/>
      <c r="GT644" s="81"/>
      <c r="GU644" s="81"/>
      <c r="GV644" s="81"/>
      <c r="GW644" s="81"/>
      <c r="GX644" s="81"/>
      <c r="GY644" s="81"/>
      <c r="GZ644" s="81"/>
      <c r="HA644" s="81"/>
      <c r="HB644" s="81"/>
      <c r="HC644" s="81"/>
      <c r="HD644" s="81"/>
      <c r="HE644" s="81"/>
      <c r="HF644" s="81"/>
      <c r="HG644" s="81"/>
      <c r="HH644" s="81"/>
      <c r="HI644" s="81"/>
      <c r="HJ644" s="81"/>
      <c r="HK644" s="81"/>
      <c r="HL644" s="81"/>
      <c r="HM644" s="81"/>
      <c r="HN644" s="81"/>
      <c r="HO644" s="81"/>
      <c r="HP644" s="81"/>
      <c r="HQ644" s="81"/>
      <c r="HR644" s="81"/>
      <c r="HS644" s="81"/>
      <c r="HT644" s="81"/>
      <c r="HU644" s="81"/>
      <c r="HV644" s="81"/>
      <c r="HW644" s="81"/>
      <c r="HX644" s="81"/>
      <c r="HY644" s="81"/>
      <c r="HZ644" s="81"/>
    </row>
    <row r="645" spans="1:234" s="162" customFormat="1" ht="33.75" customHeight="1" hidden="1">
      <c r="A645" s="78" t="s">
        <v>147</v>
      </c>
      <c r="B645" s="137"/>
      <c r="C645" s="137"/>
      <c r="D645" s="138">
        <v>30</v>
      </c>
      <c r="E645" s="139"/>
      <c r="F645" s="138">
        <v>30</v>
      </c>
      <c r="G645" s="138">
        <v>30</v>
      </c>
      <c r="H645" s="139"/>
      <c r="I645" s="139"/>
      <c r="J645" s="138">
        <v>30</v>
      </c>
      <c r="K645" s="139"/>
      <c r="L645" s="139"/>
      <c r="M645" s="139"/>
      <c r="N645" s="138">
        <v>30</v>
      </c>
      <c r="O645" s="139"/>
      <c r="P645" s="138">
        <v>30</v>
      </c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  <c r="DI645" s="81"/>
      <c r="DJ645" s="81"/>
      <c r="DK645" s="81"/>
      <c r="DL645" s="81"/>
      <c r="DM645" s="81"/>
      <c r="DN645" s="81"/>
      <c r="DO645" s="81"/>
      <c r="DP645" s="81"/>
      <c r="DQ645" s="81"/>
      <c r="DR645" s="81"/>
      <c r="DS645" s="81"/>
      <c r="DT645" s="81"/>
      <c r="DU645" s="81"/>
      <c r="DV645" s="81"/>
      <c r="DW645" s="81"/>
      <c r="DX645" s="81"/>
      <c r="DY645" s="81"/>
      <c r="DZ645" s="81"/>
      <c r="EA645" s="81"/>
      <c r="EB645" s="81"/>
      <c r="EC645" s="81"/>
      <c r="ED645" s="81"/>
      <c r="EE645" s="81"/>
      <c r="EF645" s="81"/>
      <c r="EG645" s="81"/>
      <c r="EH645" s="81"/>
      <c r="EI645" s="81"/>
      <c r="EJ645" s="81"/>
      <c r="EK645" s="81"/>
      <c r="EL645" s="81"/>
      <c r="EM645" s="81"/>
      <c r="EN645" s="81"/>
      <c r="EO645" s="81"/>
      <c r="EP645" s="81"/>
      <c r="EQ645" s="81"/>
      <c r="ER645" s="81"/>
      <c r="ES645" s="81"/>
      <c r="ET645" s="81"/>
      <c r="EU645" s="81"/>
      <c r="EV645" s="81"/>
      <c r="EW645" s="81"/>
      <c r="EX645" s="81"/>
      <c r="EY645" s="81"/>
      <c r="EZ645" s="81"/>
      <c r="FA645" s="81"/>
      <c r="FB645" s="81"/>
      <c r="FC645" s="81"/>
      <c r="FD645" s="81"/>
      <c r="FE645" s="81"/>
      <c r="FF645" s="81"/>
      <c r="FG645" s="81"/>
      <c r="FH645" s="81"/>
      <c r="FI645" s="81"/>
      <c r="FJ645" s="81"/>
      <c r="FK645" s="81"/>
      <c r="FL645" s="81"/>
      <c r="FM645" s="81"/>
      <c r="FN645" s="81"/>
      <c r="FO645" s="81"/>
      <c r="FP645" s="81"/>
      <c r="FQ645" s="81"/>
      <c r="FR645" s="81"/>
      <c r="FS645" s="81"/>
      <c r="FT645" s="81"/>
      <c r="FU645" s="81"/>
      <c r="FV645" s="81"/>
      <c r="FW645" s="81"/>
      <c r="FX645" s="81"/>
      <c r="FY645" s="81"/>
      <c r="FZ645" s="81"/>
      <c r="GA645" s="81"/>
      <c r="GB645" s="81"/>
      <c r="GC645" s="81"/>
      <c r="GD645" s="81"/>
      <c r="GE645" s="81"/>
      <c r="GF645" s="81"/>
      <c r="GG645" s="81"/>
      <c r="GH645" s="81"/>
      <c r="GI645" s="81"/>
      <c r="GJ645" s="81"/>
      <c r="GK645" s="81"/>
      <c r="GL645" s="81"/>
      <c r="GM645" s="81"/>
      <c r="GN645" s="81"/>
      <c r="GO645" s="81"/>
      <c r="GP645" s="81"/>
      <c r="GQ645" s="81"/>
      <c r="GR645" s="81"/>
      <c r="GS645" s="81"/>
      <c r="GT645" s="81"/>
      <c r="GU645" s="81"/>
      <c r="GV645" s="81"/>
      <c r="GW645" s="81"/>
      <c r="GX645" s="81"/>
      <c r="GY645" s="81"/>
      <c r="GZ645" s="81"/>
      <c r="HA645" s="81"/>
      <c r="HB645" s="81"/>
      <c r="HC645" s="81"/>
      <c r="HD645" s="81"/>
      <c r="HE645" s="81"/>
      <c r="HF645" s="81"/>
      <c r="HG645" s="81"/>
      <c r="HH645" s="81"/>
      <c r="HI645" s="81"/>
      <c r="HJ645" s="81"/>
      <c r="HK645" s="81"/>
      <c r="HL645" s="81"/>
      <c r="HM645" s="81"/>
      <c r="HN645" s="81"/>
      <c r="HO645" s="81"/>
      <c r="HP645" s="81"/>
      <c r="HQ645" s="81"/>
      <c r="HR645" s="81"/>
      <c r="HS645" s="81"/>
      <c r="HT645" s="81"/>
      <c r="HU645" s="81"/>
      <c r="HV645" s="81"/>
      <c r="HW645" s="81"/>
      <c r="HX645" s="81"/>
      <c r="HY645" s="81"/>
      <c r="HZ645" s="81"/>
    </row>
    <row r="646" spans="1:234" s="162" customFormat="1" ht="35.25" customHeight="1" hidden="1">
      <c r="A646" s="78" t="s">
        <v>148</v>
      </c>
      <c r="B646" s="137"/>
      <c r="C646" s="137"/>
      <c r="D646" s="138">
        <v>30</v>
      </c>
      <c r="E646" s="139"/>
      <c r="F646" s="138">
        <v>30</v>
      </c>
      <c r="G646" s="138">
        <v>30</v>
      </c>
      <c r="H646" s="139"/>
      <c r="I646" s="139"/>
      <c r="J646" s="138">
        <v>30</v>
      </c>
      <c r="K646" s="139"/>
      <c r="L646" s="139"/>
      <c r="M646" s="139"/>
      <c r="N646" s="138">
        <v>30</v>
      </c>
      <c r="O646" s="139"/>
      <c r="P646" s="138">
        <v>30</v>
      </c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  <c r="CF646" s="81"/>
      <c r="CG646" s="81"/>
      <c r="CH646" s="81"/>
      <c r="CI646" s="81"/>
      <c r="CJ646" s="81"/>
      <c r="CK646" s="81"/>
      <c r="CL646" s="81"/>
      <c r="CM646" s="81"/>
      <c r="CN646" s="81"/>
      <c r="CO646" s="81"/>
      <c r="CP646" s="81"/>
      <c r="CQ646" s="81"/>
      <c r="CR646" s="81"/>
      <c r="CS646" s="81"/>
      <c r="CT646" s="81"/>
      <c r="CU646" s="81"/>
      <c r="CV646" s="81"/>
      <c r="CW646" s="81"/>
      <c r="CX646" s="81"/>
      <c r="CY646" s="81"/>
      <c r="CZ646" s="81"/>
      <c r="DA646" s="81"/>
      <c r="DB646" s="81"/>
      <c r="DC646" s="81"/>
      <c r="DD646" s="81"/>
      <c r="DE646" s="81"/>
      <c r="DF646" s="81"/>
      <c r="DG646" s="81"/>
      <c r="DH646" s="81"/>
      <c r="DI646" s="81"/>
      <c r="DJ646" s="81"/>
      <c r="DK646" s="81"/>
      <c r="DL646" s="81"/>
      <c r="DM646" s="81"/>
      <c r="DN646" s="81"/>
      <c r="DO646" s="81"/>
      <c r="DP646" s="81"/>
      <c r="DQ646" s="81"/>
      <c r="DR646" s="81"/>
      <c r="DS646" s="81"/>
      <c r="DT646" s="81"/>
      <c r="DU646" s="81"/>
      <c r="DV646" s="81"/>
      <c r="DW646" s="81"/>
      <c r="DX646" s="81"/>
      <c r="DY646" s="81"/>
      <c r="DZ646" s="81"/>
      <c r="EA646" s="81"/>
      <c r="EB646" s="81"/>
      <c r="EC646" s="81"/>
      <c r="ED646" s="81"/>
      <c r="EE646" s="81"/>
      <c r="EF646" s="81"/>
      <c r="EG646" s="81"/>
      <c r="EH646" s="81"/>
      <c r="EI646" s="81"/>
      <c r="EJ646" s="81"/>
      <c r="EK646" s="81"/>
      <c r="EL646" s="81"/>
      <c r="EM646" s="81"/>
      <c r="EN646" s="81"/>
      <c r="EO646" s="81"/>
      <c r="EP646" s="81"/>
      <c r="EQ646" s="81"/>
      <c r="ER646" s="81"/>
      <c r="ES646" s="81"/>
      <c r="ET646" s="81"/>
      <c r="EU646" s="81"/>
      <c r="EV646" s="81"/>
      <c r="EW646" s="81"/>
      <c r="EX646" s="81"/>
      <c r="EY646" s="81"/>
      <c r="EZ646" s="81"/>
      <c r="FA646" s="81"/>
      <c r="FB646" s="81"/>
      <c r="FC646" s="81"/>
      <c r="FD646" s="81"/>
      <c r="FE646" s="81"/>
      <c r="FF646" s="81"/>
      <c r="FG646" s="81"/>
      <c r="FH646" s="81"/>
      <c r="FI646" s="81"/>
      <c r="FJ646" s="81"/>
      <c r="FK646" s="81"/>
      <c r="FL646" s="81"/>
      <c r="FM646" s="81"/>
      <c r="FN646" s="81"/>
      <c r="FO646" s="81"/>
      <c r="FP646" s="81"/>
      <c r="FQ646" s="81"/>
      <c r="FR646" s="81"/>
      <c r="FS646" s="81"/>
      <c r="FT646" s="81"/>
      <c r="FU646" s="81"/>
      <c r="FV646" s="81"/>
      <c r="FW646" s="81"/>
      <c r="FX646" s="81"/>
      <c r="FY646" s="81"/>
      <c r="FZ646" s="81"/>
      <c r="GA646" s="81"/>
      <c r="GB646" s="81"/>
      <c r="GC646" s="81"/>
      <c r="GD646" s="81"/>
      <c r="GE646" s="81"/>
      <c r="GF646" s="81"/>
      <c r="GG646" s="81"/>
      <c r="GH646" s="81"/>
      <c r="GI646" s="81"/>
      <c r="GJ646" s="81"/>
      <c r="GK646" s="81"/>
      <c r="GL646" s="81"/>
      <c r="GM646" s="81"/>
      <c r="GN646" s="81"/>
      <c r="GO646" s="81"/>
      <c r="GP646" s="81"/>
      <c r="GQ646" s="81"/>
      <c r="GR646" s="81"/>
      <c r="GS646" s="81"/>
      <c r="GT646" s="81"/>
      <c r="GU646" s="81"/>
      <c r="GV646" s="81"/>
      <c r="GW646" s="81"/>
      <c r="GX646" s="81"/>
      <c r="GY646" s="81"/>
      <c r="GZ646" s="81"/>
      <c r="HA646" s="81"/>
      <c r="HB646" s="81"/>
      <c r="HC646" s="81"/>
      <c r="HD646" s="81"/>
      <c r="HE646" s="81"/>
      <c r="HF646" s="81"/>
      <c r="HG646" s="81"/>
      <c r="HH646" s="81"/>
      <c r="HI646" s="81"/>
      <c r="HJ646" s="81"/>
      <c r="HK646" s="81"/>
      <c r="HL646" s="81"/>
      <c r="HM646" s="81"/>
      <c r="HN646" s="81"/>
      <c r="HO646" s="81"/>
      <c r="HP646" s="81"/>
      <c r="HQ646" s="81"/>
      <c r="HR646" s="81"/>
      <c r="HS646" s="81"/>
      <c r="HT646" s="81"/>
      <c r="HU646" s="81"/>
      <c r="HV646" s="81"/>
      <c r="HW646" s="81"/>
      <c r="HX646" s="81"/>
      <c r="HY646" s="81"/>
      <c r="HZ646" s="81"/>
    </row>
    <row r="647" spans="1:234" s="162" customFormat="1" ht="39.75" customHeight="1" hidden="1">
      <c r="A647" s="78" t="s">
        <v>220</v>
      </c>
      <c r="B647" s="137"/>
      <c r="C647" s="137"/>
      <c r="D647" s="138">
        <v>30</v>
      </c>
      <c r="E647" s="139"/>
      <c r="F647" s="138">
        <v>30</v>
      </c>
      <c r="G647" s="138">
        <v>30</v>
      </c>
      <c r="H647" s="139"/>
      <c r="I647" s="139"/>
      <c r="J647" s="138">
        <v>30</v>
      </c>
      <c r="K647" s="139"/>
      <c r="L647" s="139"/>
      <c r="M647" s="139"/>
      <c r="N647" s="138">
        <v>30</v>
      </c>
      <c r="O647" s="139"/>
      <c r="P647" s="138">
        <v>30</v>
      </c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  <c r="CF647" s="81"/>
      <c r="CG647" s="81"/>
      <c r="CH647" s="81"/>
      <c r="CI647" s="81"/>
      <c r="CJ647" s="81"/>
      <c r="CK647" s="81"/>
      <c r="CL647" s="81"/>
      <c r="CM647" s="81"/>
      <c r="CN647" s="81"/>
      <c r="CO647" s="81"/>
      <c r="CP647" s="81"/>
      <c r="CQ647" s="81"/>
      <c r="CR647" s="81"/>
      <c r="CS647" s="81"/>
      <c r="CT647" s="81"/>
      <c r="CU647" s="81"/>
      <c r="CV647" s="81"/>
      <c r="CW647" s="81"/>
      <c r="CX647" s="81"/>
      <c r="CY647" s="81"/>
      <c r="CZ647" s="81"/>
      <c r="DA647" s="81"/>
      <c r="DB647" s="81"/>
      <c r="DC647" s="81"/>
      <c r="DD647" s="81"/>
      <c r="DE647" s="81"/>
      <c r="DF647" s="81"/>
      <c r="DG647" s="81"/>
      <c r="DH647" s="81"/>
      <c r="DI647" s="81"/>
      <c r="DJ647" s="81"/>
      <c r="DK647" s="81"/>
      <c r="DL647" s="81"/>
      <c r="DM647" s="81"/>
      <c r="DN647" s="81"/>
      <c r="DO647" s="81"/>
      <c r="DP647" s="81"/>
      <c r="DQ647" s="81"/>
      <c r="DR647" s="81"/>
      <c r="DS647" s="81"/>
      <c r="DT647" s="81"/>
      <c r="DU647" s="81"/>
      <c r="DV647" s="81"/>
      <c r="DW647" s="81"/>
      <c r="DX647" s="81"/>
      <c r="DY647" s="81"/>
      <c r="DZ647" s="81"/>
      <c r="EA647" s="81"/>
      <c r="EB647" s="81"/>
      <c r="EC647" s="81"/>
      <c r="ED647" s="81"/>
      <c r="EE647" s="81"/>
      <c r="EF647" s="81"/>
      <c r="EG647" s="81"/>
      <c r="EH647" s="81"/>
      <c r="EI647" s="81"/>
      <c r="EJ647" s="81"/>
      <c r="EK647" s="81"/>
      <c r="EL647" s="81"/>
      <c r="EM647" s="81"/>
      <c r="EN647" s="81"/>
      <c r="EO647" s="81"/>
      <c r="EP647" s="81"/>
      <c r="EQ647" s="81"/>
      <c r="ER647" s="81"/>
      <c r="ES647" s="81"/>
      <c r="ET647" s="81"/>
      <c r="EU647" s="81"/>
      <c r="EV647" s="81"/>
      <c r="EW647" s="81"/>
      <c r="EX647" s="81"/>
      <c r="EY647" s="81"/>
      <c r="EZ647" s="81"/>
      <c r="FA647" s="81"/>
      <c r="FB647" s="81"/>
      <c r="FC647" s="81"/>
      <c r="FD647" s="81"/>
      <c r="FE647" s="81"/>
      <c r="FF647" s="81"/>
      <c r="FG647" s="81"/>
      <c r="FH647" s="81"/>
      <c r="FI647" s="81"/>
      <c r="FJ647" s="81"/>
      <c r="FK647" s="81"/>
      <c r="FL647" s="81"/>
      <c r="FM647" s="81"/>
      <c r="FN647" s="81"/>
      <c r="FO647" s="81"/>
      <c r="FP647" s="81"/>
      <c r="FQ647" s="81"/>
      <c r="FR647" s="81"/>
      <c r="FS647" s="81"/>
      <c r="FT647" s="81"/>
      <c r="FU647" s="81"/>
      <c r="FV647" s="81"/>
      <c r="FW647" s="81"/>
      <c r="FX647" s="81"/>
      <c r="FY647" s="81"/>
      <c r="FZ647" s="81"/>
      <c r="GA647" s="81"/>
      <c r="GB647" s="81"/>
      <c r="GC647" s="81"/>
      <c r="GD647" s="81"/>
      <c r="GE647" s="81"/>
      <c r="GF647" s="81"/>
      <c r="GG647" s="81"/>
      <c r="GH647" s="81"/>
      <c r="GI647" s="81"/>
      <c r="GJ647" s="81"/>
      <c r="GK647" s="81"/>
      <c r="GL647" s="81"/>
      <c r="GM647" s="81"/>
      <c r="GN647" s="81"/>
      <c r="GO647" s="81"/>
      <c r="GP647" s="81"/>
      <c r="GQ647" s="81"/>
      <c r="GR647" s="81"/>
      <c r="GS647" s="81"/>
      <c r="GT647" s="81"/>
      <c r="GU647" s="81"/>
      <c r="GV647" s="81"/>
      <c r="GW647" s="81"/>
      <c r="GX647" s="81"/>
      <c r="GY647" s="81"/>
      <c r="GZ647" s="81"/>
      <c r="HA647" s="81"/>
      <c r="HB647" s="81"/>
      <c r="HC647" s="81"/>
      <c r="HD647" s="81"/>
      <c r="HE647" s="81"/>
      <c r="HF647" s="81"/>
      <c r="HG647" s="81"/>
      <c r="HH647" s="81"/>
      <c r="HI647" s="81"/>
      <c r="HJ647" s="81"/>
      <c r="HK647" s="81"/>
      <c r="HL647" s="81"/>
      <c r="HM647" s="81"/>
      <c r="HN647" s="81"/>
      <c r="HO647" s="81"/>
      <c r="HP647" s="81"/>
      <c r="HQ647" s="81"/>
      <c r="HR647" s="81"/>
      <c r="HS647" s="81"/>
      <c r="HT647" s="81"/>
      <c r="HU647" s="81"/>
      <c r="HV647" s="81"/>
      <c r="HW647" s="81"/>
      <c r="HX647" s="81"/>
      <c r="HY647" s="81"/>
      <c r="HZ647" s="81"/>
    </row>
    <row r="648" spans="1:234" s="162" customFormat="1" ht="36" customHeight="1" hidden="1">
      <c r="A648" s="78" t="s">
        <v>221</v>
      </c>
      <c r="B648" s="137"/>
      <c r="C648" s="137"/>
      <c r="D648" s="138">
        <v>90</v>
      </c>
      <c r="E648" s="138"/>
      <c r="F648" s="138">
        <v>90</v>
      </c>
      <c r="G648" s="138">
        <v>90</v>
      </c>
      <c r="H648" s="138"/>
      <c r="I648" s="138"/>
      <c r="J648" s="138">
        <v>90</v>
      </c>
      <c r="K648" s="138"/>
      <c r="L648" s="138"/>
      <c r="M648" s="138"/>
      <c r="N648" s="138">
        <v>90</v>
      </c>
      <c r="O648" s="138"/>
      <c r="P648" s="138">
        <v>90</v>
      </c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  <c r="CC648" s="81"/>
      <c r="CD648" s="81"/>
      <c r="CE648" s="81"/>
      <c r="CF648" s="81"/>
      <c r="CG648" s="81"/>
      <c r="CH648" s="81"/>
      <c r="CI648" s="81"/>
      <c r="CJ648" s="81"/>
      <c r="CK648" s="81"/>
      <c r="CL648" s="81"/>
      <c r="CM648" s="81"/>
      <c r="CN648" s="81"/>
      <c r="CO648" s="81"/>
      <c r="CP648" s="81"/>
      <c r="CQ648" s="81"/>
      <c r="CR648" s="81"/>
      <c r="CS648" s="81"/>
      <c r="CT648" s="81"/>
      <c r="CU648" s="81"/>
      <c r="CV648" s="81"/>
      <c r="CW648" s="81"/>
      <c r="CX648" s="81"/>
      <c r="CY648" s="81"/>
      <c r="CZ648" s="81"/>
      <c r="DA648" s="81"/>
      <c r="DB648" s="81"/>
      <c r="DC648" s="81"/>
      <c r="DD648" s="81"/>
      <c r="DE648" s="81"/>
      <c r="DF648" s="81"/>
      <c r="DG648" s="81"/>
      <c r="DH648" s="81"/>
      <c r="DI648" s="81"/>
      <c r="DJ648" s="81"/>
      <c r="DK648" s="81"/>
      <c r="DL648" s="81"/>
      <c r="DM648" s="81"/>
      <c r="DN648" s="81"/>
      <c r="DO648" s="81"/>
      <c r="DP648" s="81"/>
      <c r="DQ648" s="81"/>
      <c r="DR648" s="81"/>
      <c r="DS648" s="81"/>
      <c r="DT648" s="81"/>
      <c r="DU648" s="81"/>
      <c r="DV648" s="81"/>
      <c r="DW648" s="81"/>
      <c r="DX648" s="81"/>
      <c r="DY648" s="81"/>
      <c r="DZ648" s="81"/>
      <c r="EA648" s="81"/>
      <c r="EB648" s="81"/>
      <c r="EC648" s="81"/>
      <c r="ED648" s="81"/>
      <c r="EE648" s="81"/>
      <c r="EF648" s="81"/>
      <c r="EG648" s="81"/>
      <c r="EH648" s="81"/>
      <c r="EI648" s="81"/>
      <c r="EJ648" s="81"/>
      <c r="EK648" s="81"/>
      <c r="EL648" s="81"/>
      <c r="EM648" s="81"/>
      <c r="EN648" s="81"/>
      <c r="EO648" s="81"/>
      <c r="EP648" s="81"/>
      <c r="EQ648" s="81"/>
      <c r="ER648" s="81"/>
      <c r="ES648" s="81"/>
      <c r="ET648" s="81"/>
      <c r="EU648" s="81"/>
      <c r="EV648" s="81"/>
      <c r="EW648" s="81"/>
      <c r="EX648" s="81"/>
      <c r="EY648" s="81"/>
      <c r="EZ648" s="81"/>
      <c r="FA648" s="81"/>
      <c r="FB648" s="81"/>
      <c r="FC648" s="81"/>
      <c r="FD648" s="81"/>
      <c r="FE648" s="81"/>
      <c r="FF648" s="81"/>
      <c r="FG648" s="81"/>
      <c r="FH648" s="81"/>
      <c r="FI648" s="81"/>
      <c r="FJ648" s="81"/>
      <c r="FK648" s="81"/>
      <c r="FL648" s="81"/>
      <c r="FM648" s="81"/>
      <c r="FN648" s="81"/>
      <c r="FO648" s="81"/>
      <c r="FP648" s="81"/>
      <c r="FQ648" s="81"/>
      <c r="FR648" s="81"/>
      <c r="FS648" s="81"/>
      <c r="FT648" s="81"/>
      <c r="FU648" s="81"/>
      <c r="FV648" s="81"/>
      <c r="FW648" s="81"/>
      <c r="FX648" s="81"/>
      <c r="FY648" s="81"/>
      <c r="FZ648" s="81"/>
      <c r="GA648" s="81"/>
      <c r="GB648" s="81"/>
      <c r="GC648" s="81"/>
      <c r="GD648" s="81"/>
      <c r="GE648" s="81"/>
      <c r="GF648" s="81"/>
      <c r="GG648" s="81"/>
      <c r="GH648" s="81"/>
      <c r="GI648" s="81"/>
      <c r="GJ648" s="81"/>
      <c r="GK648" s="81"/>
      <c r="GL648" s="81"/>
      <c r="GM648" s="81"/>
      <c r="GN648" s="81"/>
      <c r="GO648" s="81"/>
      <c r="GP648" s="81"/>
      <c r="GQ648" s="81"/>
      <c r="GR648" s="81"/>
      <c r="GS648" s="81"/>
      <c r="GT648" s="81"/>
      <c r="GU648" s="81"/>
      <c r="GV648" s="81"/>
      <c r="GW648" s="81"/>
      <c r="GX648" s="81"/>
      <c r="GY648" s="81"/>
      <c r="GZ648" s="81"/>
      <c r="HA648" s="81"/>
      <c r="HB648" s="81"/>
      <c r="HC648" s="81"/>
      <c r="HD648" s="81"/>
      <c r="HE648" s="81"/>
      <c r="HF648" s="81"/>
      <c r="HG648" s="81"/>
      <c r="HH648" s="81"/>
      <c r="HI648" s="81"/>
      <c r="HJ648" s="81"/>
      <c r="HK648" s="81"/>
      <c r="HL648" s="81"/>
      <c r="HM648" s="81"/>
      <c r="HN648" s="81"/>
      <c r="HO648" s="81"/>
      <c r="HP648" s="81"/>
      <c r="HQ648" s="81"/>
      <c r="HR648" s="81"/>
      <c r="HS648" s="81"/>
      <c r="HT648" s="81"/>
      <c r="HU648" s="81"/>
      <c r="HV648" s="81"/>
      <c r="HW648" s="81"/>
      <c r="HX648" s="81"/>
      <c r="HY648" s="81"/>
      <c r="HZ648" s="81"/>
    </row>
    <row r="649" spans="1:234" s="162" customFormat="1" ht="31.5" customHeight="1" hidden="1">
      <c r="A649" s="78" t="s">
        <v>222</v>
      </c>
      <c r="B649" s="137"/>
      <c r="C649" s="137"/>
      <c r="D649" s="138">
        <v>12</v>
      </c>
      <c r="E649" s="138"/>
      <c r="F649" s="138">
        <f>D649</f>
        <v>12</v>
      </c>
      <c r="G649" s="138">
        <v>12</v>
      </c>
      <c r="H649" s="139"/>
      <c r="I649" s="139"/>
      <c r="J649" s="138">
        <v>12</v>
      </c>
      <c r="K649" s="139"/>
      <c r="L649" s="139"/>
      <c r="M649" s="139"/>
      <c r="N649" s="138">
        <v>12</v>
      </c>
      <c r="O649" s="139"/>
      <c r="P649" s="138">
        <v>12</v>
      </c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  <c r="CC649" s="81"/>
      <c r="CD649" s="81"/>
      <c r="CE649" s="81"/>
      <c r="CF649" s="81"/>
      <c r="CG649" s="81"/>
      <c r="CH649" s="81"/>
      <c r="CI649" s="81"/>
      <c r="CJ649" s="81"/>
      <c r="CK649" s="81"/>
      <c r="CL649" s="81"/>
      <c r="CM649" s="81"/>
      <c r="CN649" s="81"/>
      <c r="CO649" s="81"/>
      <c r="CP649" s="81"/>
      <c r="CQ649" s="81"/>
      <c r="CR649" s="81"/>
      <c r="CS649" s="81"/>
      <c r="CT649" s="81"/>
      <c r="CU649" s="81"/>
      <c r="CV649" s="81"/>
      <c r="CW649" s="81"/>
      <c r="CX649" s="81"/>
      <c r="CY649" s="81"/>
      <c r="CZ649" s="81"/>
      <c r="DA649" s="81"/>
      <c r="DB649" s="81"/>
      <c r="DC649" s="81"/>
      <c r="DD649" s="81"/>
      <c r="DE649" s="81"/>
      <c r="DF649" s="81"/>
      <c r="DG649" s="81"/>
      <c r="DH649" s="81"/>
      <c r="DI649" s="81"/>
      <c r="DJ649" s="81"/>
      <c r="DK649" s="81"/>
      <c r="DL649" s="81"/>
      <c r="DM649" s="81"/>
      <c r="DN649" s="81"/>
      <c r="DO649" s="81"/>
      <c r="DP649" s="81"/>
      <c r="DQ649" s="81"/>
      <c r="DR649" s="81"/>
      <c r="DS649" s="81"/>
      <c r="DT649" s="81"/>
      <c r="DU649" s="81"/>
      <c r="DV649" s="81"/>
      <c r="DW649" s="81"/>
      <c r="DX649" s="81"/>
      <c r="DY649" s="81"/>
      <c r="DZ649" s="81"/>
      <c r="EA649" s="81"/>
      <c r="EB649" s="81"/>
      <c r="EC649" s="81"/>
      <c r="ED649" s="81"/>
      <c r="EE649" s="81"/>
      <c r="EF649" s="81"/>
      <c r="EG649" s="81"/>
      <c r="EH649" s="81"/>
      <c r="EI649" s="81"/>
      <c r="EJ649" s="81"/>
      <c r="EK649" s="81"/>
      <c r="EL649" s="81"/>
      <c r="EM649" s="81"/>
      <c r="EN649" s="81"/>
      <c r="EO649" s="81"/>
      <c r="EP649" s="81"/>
      <c r="EQ649" s="81"/>
      <c r="ER649" s="81"/>
      <c r="ES649" s="81"/>
      <c r="ET649" s="81"/>
      <c r="EU649" s="81"/>
      <c r="EV649" s="81"/>
      <c r="EW649" s="81"/>
      <c r="EX649" s="81"/>
      <c r="EY649" s="81"/>
      <c r="EZ649" s="81"/>
      <c r="FA649" s="81"/>
      <c r="FB649" s="81"/>
      <c r="FC649" s="81"/>
      <c r="FD649" s="81"/>
      <c r="FE649" s="81"/>
      <c r="FF649" s="81"/>
      <c r="FG649" s="81"/>
      <c r="FH649" s="81"/>
      <c r="FI649" s="81"/>
      <c r="FJ649" s="81"/>
      <c r="FK649" s="81"/>
      <c r="FL649" s="81"/>
      <c r="FM649" s="81"/>
      <c r="FN649" s="81"/>
      <c r="FO649" s="81"/>
      <c r="FP649" s="81"/>
      <c r="FQ649" s="81"/>
      <c r="FR649" s="81"/>
      <c r="FS649" s="81"/>
      <c r="FT649" s="81"/>
      <c r="FU649" s="81"/>
      <c r="FV649" s="81"/>
      <c r="FW649" s="81"/>
      <c r="FX649" s="81"/>
      <c r="FY649" s="81"/>
      <c r="FZ649" s="81"/>
      <c r="GA649" s="81"/>
      <c r="GB649" s="81"/>
      <c r="GC649" s="81"/>
      <c r="GD649" s="81"/>
      <c r="GE649" s="81"/>
      <c r="GF649" s="81"/>
      <c r="GG649" s="81"/>
      <c r="GH649" s="81"/>
      <c r="GI649" s="81"/>
      <c r="GJ649" s="81"/>
      <c r="GK649" s="81"/>
      <c r="GL649" s="81"/>
      <c r="GM649" s="81"/>
      <c r="GN649" s="81"/>
      <c r="GO649" s="81"/>
      <c r="GP649" s="81"/>
      <c r="GQ649" s="81"/>
      <c r="GR649" s="81"/>
      <c r="GS649" s="81"/>
      <c r="GT649" s="81"/>
      <c r="GU649" s="81"/>
      <c r="GV649" s="81"/>
      <c r="GW649" s="81"/>
      <c r="GX649" s="81"/>
      <c r="GY649" s="81"/>
      <c r="GZ649" s="81"/>
      <c r="HA649" s="81"/>
      <c r="HB649" s="81"/>
      <c r="HC649" s="81"/>
      <c r="HD649" s="81"/>
      <c r="HE649" s="81"/>
      <c r="HF649" s="81"/>
      <c r="HG649" s="81"/>
      <c r="HH649" s="81"/>
      <c r="HI649" s="81"/>
      <c r="HJ649" s="81"/>
      <c r="HK649" s="81"/>
      <c r="HL649" s="81"/>
      <c r="HM649" s="81"/>
      <c r="HN649" s="81"/>
      <c r="HO649" s="81"/>
      <c r="HP649" s="81"/>
      <c r="HQ649" s="81"/>
      <c r="HR649" s="81"/>
      <c r="HS649" s="81"/>
      <c r="HT649" s="81"/>
      <c r="HU649" s="81"/>
      <c r="HV649" s="81"/>
      <c r="HW649" s="81"/>
      <c r="HX649" s="81"/>
      <c r="HY649" s="81"/>
      <c r="HZ649" s="81"/>
    </row>
    <row r="650" spans="1:234" s="162" customFormat="1" ht="23.25" customHeight="1" hidden="1">
      <c r="A650" s="78" t="s">
        <v>223</v>
      </c>
      <c r="B650" s="137"/>
      <c r="C650" s="137"/>
      <c r="D650" s="138">
        <v>12</v>
      </c>
      <c r="E650" s="138"/>
      <c r="F650" s="138">
        <f>D650</f>
        <v>12</v>
      </c>
      <c r="G650" s="138">
        <v>12</v>
      </c>
      <c r="H650" s="138"/>
      <c r="I650" s="138"/>
      <c r="J650" s="138">
        <v>12</v>
      </c>
      <c r="K650" s="138"/>
      <c r="L650" s="138"/>
      <c r="M650" s="138"/>
      <c r="N650" s="138">
        <v>12</v>
      </c>
      <c r="O650" s="138"/>
      <c r="P650" s="138">
        <v>12</v>
      </c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  <c r="CC650" s="81"/>
      <c r="CD650" s="81"/>
      <c r="CE650" s="81"/>
      <c r="CF650" s="81"/>
      <c r="CG650" s="81"/>
      <c r="CH650" s="81"/>
      <c r="CI650" s="81"/>
      <c r="CJ650" s="81"/>
      <c r="CK650" s="81"/>
      <c r="CL650" s="81"/>
      <c r="CM650" s="81"/>
      <c r="CN650" s="81"/>
      <c r="CO650" s="81"/>
      <c r="CP650" s="81"/>
      <c r="CQ650" s="81"/>
      <c r="CR650" s="81"/>
      <c r="CS650" s="81"/>
      <c r="CT650" s="81"/>
      <c r="CU650" s="81"/>
      <c r="CV650" s="81"/>
      <c r="CW650" s="81"/>
      <c r="CX650" s="81"/>
      <c r="CY650" s="81"/>
      <c r="CZ650" s="81"/>
      <c r="DA650" s="81"/>
      <c r="DB650" s="81"/>
      <c r="DC650" s="81"/>
      <c r="DD650" s="81"/>
      <c r="DE650" s="81"/>
      <c r="DF650" s="81"/>
      <c r="DG650" s="81"/>
      <c r="DH650" s="81"/>
      <c r="DI650" s="81"/>
      <c r="DJ650" s="81"/>
      <c r="DK650" s="81"/>
      <c r="DL650" s="81"/>
      <c r="DM650" s="81"/>
      <c r="DN650" s="81"/>
      <c r="DO650" s="81"/>
      <c r="DP650" s="81"/>
      <c r="DQ650" s="81"/>
      <c r="DR650" s="81"/>
      <c r="DS650" s="81"/>
      <c r="DT650" s="81"/>
      <c r="DU650" s="81"/>
      <c r="DV650" s="81"/>
      <c r="DW650" s="81"/>
      <c r="DX650" s="81"/>
      <c r="DY650" s="81"/>
      <c r="DZ650" s="81"/>
      <c r="EA650" s="81"/>
      <c r="EB650" s="81"/>
      <c r="EC650" s="81"/>
      <c r="ED650" s="81"/>
      <c r="EE650" s="81"/>
      <c r="EF650" s="81"/>
      <c r="EG650" s="81"/>
      <c r="EH650" s="81"/>
      <c r="EI650" s="81"/>
      <c r="EJ650" s="81"/>
      <c r="EK650" s="81"/>
      <c r="EL650" s="81"/>
      <c r="EM650" s="81"/>
      <c r="EN650" s="81"/>
      <c r="EO650" s="81"/>
      <c r="EP650" s="81"/>
      <c r="EQ650" s="81"/>
      <c r="ER650" s="81"/>
      <c r="ES650" s="81"/>
      <c r="ET650" s="81"/>
      <c r="EU650" s="81"/>
      <c r="EV650" s="81"/>
      <c r="EW650" s="81"/>
      <c r="EX650" s="81"/>
      <c r="EY650" s="81"/>
      <c r="EZ650" s="81"/>
      <c r="FA650" s="81"/>
      <c r="FB650" s="81"/>
      <c r="FC650" s="81"/>
      <c r="FD650" s="81"/>
      <c r="FE650" s="81"/>
      <c r="FF650" s="81"/>
      <c r="FG650" s="81"/>
      <c r="FH650" s="81"/>
      <c r="FI650" s="81"/>
      <c r="FJ650" s="81"/>
      <c r="FK650" s="81"/>
      <c r="FL650" s="81"/>
      <c r="FM650" s="81"/>
      <c r="FN650" s="81"/>
      <c r="FO650" s="81"/>
      <c r="FP650" s="81"/>
      <c r="FQ650" s="81"/>
      <c r="FR650" s="81"/>
      <c r="FS650" s="81"/>
      <c r="FT650" s="81"/>
      <c r="FU650" s="81"/>
      <c r="FV650" s="81"/>
      <c r="FW650" s="81"/>
      <c r="FX650" s="81"/>
      <c r="FY650" s="81"/>
      <c r="FZ650" s="81"/>
      <c r="GA650" s="81"/>
      <c r="GB650" s="81"/>
      <c r="GC650" s="81"/>
      <c r="GD650" s="81"/>
      <c r="GE650" s="81"/>
      <c r="GF650" s="81"/>
      <c r="GG650" s="81"/>
      <c r="GH650" s="81"/>
      <c r="GI650" s="81"/>
      <c r="GJ650" s="81"/>
      <c r="GK650" s="81"/>
      <c r="GL650" s="81"/>
      <c r="GM650" s="81"/>
      <c r="GN650" s="81"/>
      <c r="GO650" s="81"/>
      <c r="GP650" s="81"/>
      <c r="GQ650" s="81"/>
      <c r="GR650" s="81"/>
      <c r="GS650" s="81"/>
      <c r="GT650" s="81"/>
      <c r="GU650" s="81"/>
      <c r="GV650" s="81"/>
      <c r="GW650" s="81"/>
      <c r="GX650" s="81"/>
      <c r="GY650" s="81"/>
      <c r="GZ650" s="81"/>
      <c r="HA650" s="81"/>
      <c r="HB650" s="81"/>
      <c r="HC650" s="81"/>
      <c r="HD650" s="81"/>
      <c r="HE650" s="81"/>
      <c r="HF650" s="81"/>
      <c r="HG650" s="81"/>
      <c r="HH650" s="81"/>
      <c r="HI650" s="81"/>
      <c r="HJ650" s="81"/>
      <c r="HK650" s="81"/>
      <c r="HL650" s="81"/>
      <c r="HM650" s="81"/>
      <c r="HN650" s="81"/>
      <c r="HO650" s="81"/>
      <c r="HP650" s="81"/>
      <c r="HQ650" s="81"/>
      <c r="HR650" s="81"/>
      <c r="HS650" s="81"/>
      <c r="HT650" s="81"/>
      <c r="HU650" s="81"/>
      <c r="HV650" s="81"/>
      <c r="HW650" s="81"/>
      <c r="HX650" s="81"/>
      <c r="HY650" s="81"/>
      <c r="HZ650" s="81"/>
    </row>
    <row r="651" spans="1:234" s="162" customFormat="1" ht="11.25" hidden="1">
      <c r="A651" s="134" t="s">
        <v>5</v>
      </c>
      <c r="B651" s="134"/>
      <c r="C651" s="134"/>
      <c r="D651" s="140"/>
      <c r="E651" s="136"/>
      <c r="F651" s="140"/>
      <c r="G651" s="140"/>
      <c r="H651" s="136"/>
      <c r="I651" s="136"/>
      <c r="J651" s="140"/>
      <c r="K651" s="128"/>
      <c r="L651" s="136"/>
      <c r="M651" s="136"/>
      <c r="N651" s="140"/>
      <c r="O651" s="136"/>
      <c r="P651" s="140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  <c r="CF651" s="81"/>
      <c r="CG651" s="81"/>
      <c r="CH651" s="81"/>
      <c r="CI651" s="81"/>
      <c r="CJ651" s="81"/>
      <c r="CK651" s="81"/>
      <c r="CL651" s="81"/>
      <c r="CM651" s="81"/>
      <c r="CN651" s="81"/>
      <c r="CO651" s="81"/>
      <c r="CP651" s="81"/>
      <c r="CQ651" s="81"/>
      <c r="CR651" s="81"/>
      <c r="CS651" s="81"/>
      <c r="CT651" s="81"/>
      <c r="CU651" s="81"/>
      <c r="CV651" s="81"/>
      <c r="CW651" s="81"/>
      <c r="CX651" s="81"/>
      <c r="CY651" s="81"/>
      <c r="CZ651" s="81"/>
      <c r="DA651" s="81"/>
      <c r="DB651" s="81"/>
      <c r="DC651" s="81"/>
      <c r="DD651" s="81"/>
      <c r="DE651" s="81"/>
      <c r="DF651" s="81"/>
      <c r="DG651" s="81"/>
      <c r="DH651" s="81"/>
      <c r="DI651" s="81"/>
      <c r="DJ651" s="81"/>
      <c r="DK651" s="81"/>
      <c r="DL651" s="81"/>
      <c r="DM651" s="81"/>
      <c r="DN651" s="81"/>
      <c r="DO651" s="81"/>
      <c r="DP651" s="81"/>
      <c r="DQ651" s="81"/>
      <c r="DR651" s="81"/>
      <c r="DS651" s="81"/>
      <c r="DT651" s="81"/>
      <c r="DU651" s="81"/>
      <c r="DV651" s="81"/>
      <c r="DW651" s="81"/>
      <c r="DX651" s="81"/>
      <c r="DY651" s="81"/>
      <c r="DZ651" s="81"/>
      <c r="EA651" s="81"/>
      <c r="EB651" s="81"/>
      <c r="EC651" s="81"/>
      <c r="ED651" s="81"/>
      <c r="EE651" s="81"/>
      <c r="EF651" s="81"/>
      <c r="EG651" s="81"/>
      <c r="EH651" s="81"/>
      <c r="EI651" s="81"/>
      <c r="EJ651" s="81"/>
      <c r="EK651" s="81"/>
      <c r="EL651" s="81"/>
      <c r="EM651" s="81"/>
      <c r="EN651" s="81"/>
      <c r="EO651" s="81"/>
      <c r="EP651" s="81"/>
      <c r="EQ651" s="81"/>
      <c r="ER651" s="81"/>
      <c r="ES651" s="81"/>
      <c r="ET651" s="81"/>
      <c r="EU651" s="81"/>
      <c r="EV651" s="81"/>
      <c r="EW651" s="81"/>
      <c r="EX651" s="81"/>
      <c r="EY651" s="81"/>
      <c r="EZ651" s="81"/>
      <c r="FA651" s="81"/>
      <c r="FB651" s="81"/>
      <c r="FC651" s="81"/>
      <c r="FD651" s="81"/>
      <c r="FE651" s="81"/>
      <c r="FF651" s="81"/>
      <c r="FG651" s="81"/>
      <c r="FH651" s="81"/>
      <c r="FI651" s="81"/>
      <c r="FJ651" s="81"/>
      <c r="FK651" s="81"/>
      <c r="FL651" s="81"/>
      <c r="FM651" s="81"/>
      <c r="FN651" s="81"/>
      <c r="FO651" s="81"/>
      <c r="FP651" s="81"/>
      <c r="FQ651" s="81"/>
      <c r="FR651" s="81"/>
      <c r="FS651" s="81"/>
      <c r="FT651" s="81"/>
      <c r="FU651" s="81"/>
      <c r="FV651" s="81"/>
      <c r="FW651" s="81"/>
      <c r="FX651" s="81"/>
      <c r="FY651" s="81"/>
      <c r="FZ651" s="81"/>
      <c r="GA651" s="81"/>
      <c r="GB651" s="81"/>
      <c r="GC651" s="81"/>
      <c r="GD651" s="81"/>
      <c r="GE651" s="81"/>
      <c r="GF651" s="81"/>
      <c r="GG651" s="81"/>
      <c r="GH651" s="81"/>
      <c r="GI651" s="81"/>
      <c r="GJ651" s="81"/>
      <c r="GK651" s="81"/>
      <c r="GL651" s="81"/>
      <c r="GM651" s="81"/>
      <c r="GN651" s="81"/>
      <c r="GO651" s="81"/>
      <c r="GP651" s="81"/>
      <c r="GQ651" s="81"/>
      <c r="GR651" s="81"/>
      <c r="GS651" s="81"/>
      <c r="GT651" s="81"/>
      <c r="GU651" s="81"/>
      <c r="GV651" s="81"/>
      <c r="GW651" s="81"/>
      <c r="GX651" s="81"/>
      <c r="GY651" s="81"/>
      <c r="GZ651" s="81"/>
      <c r="HA651" s="81"/>
      <c r="HB651" s="81"/>
      <c r="HC651" s="81"/>
      <c r="HD651" s="81"/>
      <c r="HE651" s="81"/>
      <c r="HF651" s="81"/>
      <c r="HG651" s="81"/>
      <c r="HH651" s="81"/>
      <c r="HI651" s="81"/>
      <c r="HJ651" s="81"/>
      <c r="HK651" s="81"/>
      <c r="HL651" s="81"/>
      <c r="HM651" s="81"/>
      <c r="HN651" s="81"/>
      <c r="HO651" s="81"/>
      <c r="HP651" s="81"/>
      <c r="HQ651" s="81"/>
      <c r="HR651" s="81"/>
      <c r="HS651" s="81"/>
      <c r="HT651" s="81"/>
      <c r="HU651" s="81"/>
      <c r="HV651" s="81"/>
      <c r="HW651" s="81"/>
      <c r="HX651" s="81"/>
      <c r="HY651" s="81"/>
      <c r="HZ651" s="81"/>
    </row>
    <row r="652" spans="1:234" s="162" customFormat="1" ht="39" customHeight="1" hidden="1">
      <c r="A652" s="137" t="s">
        <v>224</v>
      </c>
      <c r="B652" s="137"/>
      <c r="C652" s="137"/>
      <c r="D652" s="142">
        <v>300</v>
      </c>
      <c r="E652" s="135"/>
      <c r="F652" s="128">
        <f aca="true" t="shared" si="36" ref="F652:F657">D652</f>
        <v>300</v>
      </c>
      <c r="G652" s="142">
        <v>320</v>
      </c>
      <c r="H652" s="135"/>
      <c r="I652" s="135"/>
      <c r="J652" s="128">
        <f aca="true" t="shared" si="37" ref="J652:J657">G652</f>
        <v>320</v>
      </c>
      <c r="K652" s="143"/>
      <c r="L652" s="144"/>
      <c r="M652" s="145"/>
      <c r="N652" s="142">
        <v>340</v>
      </c>
      <c r="O652" s="135"/>
      <c r="P652" s="128">
        <f aca="true" t="shared" si="38" ref="P652:P657">N652</f>
        <v>340</v>
      </c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  <c r="CF652" s="81"/>
      <c r="CG652" s="81"/>
      <c r="CH652" s="81"/>
      <c r="CI652" s="81"/>
      <c r="CJ652" s="81"/>
      <c r="CK652" s="81"/>
      <c r="CL652" s="81"/>
      <c r="CM652" s="81"/>
      <c r="CN652" s="81"/>
      <c r="CO652" s="81"/>
      <c r="CP652" s="81"/>
      <c r="CQ652" s="81"/>
      <c r="CR652" s="81"/>
      <c r="CS652" s="81"/>
      <c r="CT652" s="81"/>
      <c r="CU652" s="81"/>
      <c r="CV652" s="81"/>
      <c r="CW652" s="81"/>
      <c r="CX652" s="81"/>
      <c r="CY652" s="81"/>
      <c r="CZ652" s="81"/>
      <c r="DA652" s="81"/>
      <c r="DB652" s="81"/>
      <c r="DC652" s="81"/>
      <c r="DD652" s="81"/>
      <c r="DE652" s="81"/>
      <c r="DF652" s="81"/>
      <c r="DG652" s="81"/>
      <c r="DH652" s="81"/>
      <c r="DI652" s="81"/>
      <c r="DJ652" s="81"/>
      <c r="DK652" s="81"/>
      <c r="DL652" s="81"/>
      <c r="DM652" s="81"/>
      <c r="DN652" s="81"/>
      <c r="DO652" s="81"/>
      <c r="DP652" s="81"/>
      <c r="DQ652" s="81"/>
      <c r="DR652" s="81"/>
      <c r="DS652" s="81"/>
      <c r="DT652" s="81"/>
      <c r="DU652" s="81"/>
      <c r="DV652" s="81"/>
      <c r="DW652" s="81"/>
      <c r="DX652" s="81"/>
      <c r="DY652" s="81"/>
      <c r="DZ652" s="81"/>
      <c r="EA652" s="81"/>
      <c r="EB652" s="81"/>
      <c r="EC652" s="81"/>
      <c r="ED652" s="81"/>
      <c r="EE652" s="81"/>
      <c r="EF652" s="81"/>
      <c r="EG652" s="81"/>
      <c r="EH652" s="81"/>
      <c r="EI652" s="81"/>
      <c r="EJ652" s="81"/>
      <c r="EK652" s="81"/>
      <c r="EL652" s="81"/>
      <c r="EM652" s="81"/>
      <c r="EN652" s="81"/>
      <c r="EO652" s="81"/>
      <c r="EP652" s="81"/>
      <c r="EQ652" s="81"/>
      <c r="ER652" s="81"/>
      <c r="ES652" s="81"/>
      <c r="ET652" s="81"/>
      <c r="EU652" s="81"/>
      <c r="EV652" s="81"/>
      <c r="EW652" s="81"/>
      <c r="EX652" s="81"/>
      <c r="EY652" s="81"/>
      <c r="EZ652" s="81"/>
      <c r="FA652" s="81"/>
      <c r="FB652" s="81"/>
      <c r="FC652" s="81"/>
      <c r="FD652" s="81"/>
      <c r="FE652" s="81"/>
      <c r="FF652" s="81"/>
      <c r="FG652" s="81"/>
      <c r="FH652" s="81"/>
      <c r="FI652" s="81"/>
      <c r="FJ652" s="81"/>
      <c r="FK652" s="81"/>
      <c r="FL652" s="81"/>
      <c r="FM652" s="81"/>
      <c r="FN652" s="81"/>
      <c r="FO652" s="81"/>
      <c r="FP652" s="81"/>
      <c r="FQ652" s="81"/>
      <c r="FR652" s="81"/>
      <c r="FS652" s="81"/>
      <c r="FT652" s="81"/>
      <c r="FU652" s="81"/>
      <c r="FV652" s="81"/>
      <c r="FW652" s="81"/>
      <c r="FX652" s="81"/>
      <c r="FY652" s="81"/>
      <c r="FZ652" s="81"/>
      <c r="GA652" s="81"/>
      <c r="GB652" s="81"/>
      <c r="GC652" s="81"/>
      <c r="GD652" s="81"/>
      <c r="GE652" s="81"/>
      <c r="GF652" s="81"/>
      <c r="GG652" s="81"/>
      <c r="GH652" s="81"/>
      <c r="GI652" s="81"/>
      <c r="GJ652" s="81"/>
      <c r="GK652" s="81"/>
      <c r="GL652" s="81"/>
      <c r="GM652" s="81"/>
      <c r="GN652" s="81"/>
      <c r="GO652" s="81"/>
      <c r="GP652" s="81"/>
      <c r="GQ652" s="81"/>
      <c r="GR652" s="81"/>
      <c r="GS652" s="81"/>
      <c r="GT652" s="81"/>
      <c r="GU652" s="81"/>
      <c r="GV652" s="81"/>
      <c r="GW652" s="81"/>
      <c r="GX652" s="81"/>
      <c r="GY652" s="81"/>
      <c r="GZ652" s="81"/>
      <c r="HA652" s="81"/>
      <c r="HB652" s="81"/>
      <c r="HC652" s="81"/>
      <c r="HD652" s="81"/>
      <c r="HE652" s="81"/>
      <c r="HF652" s="81"/>
      <c r="HG652" s="81"/>
      <c r="HH652" s="81"/>
      <c r="HI652" s="81"/>
      <c r="HJ652" s="81"/>
      <c r="HK652" s="81"/>
      <c r="HL652" s="81"/>
      <c r="HM652" s="81"/>
      <c r="HN652" s="81"/>
      <c r="HO652" s="81"/>
      <c r="HP652" s="81"/>
      <c r="HQ652" s="81"/>
      <c r="HR652" s="81"/>
      <c r="HS652" s="81"/>
      <c r="HT652" s="81"/>
      <c r="HU652" s="81"/>
      <c r="HV652" s="81"/>
      <c r="HW652" s="81"/>
      <c r="HX652" s="81"/>
      <c r="HY652" s="81"/>
      <c r="HZ652" s="81"/>
    </row>
    <row r="653" spans="1:234" s="162" customFormat="1" ht="33.75" hidden="1">
      <c r="A653" s="137" t="s">
        <v>225</v>
      </c>
      <c r="B653" s="137"/>
      <c r="C653" s="137"/>
      <c r="D653" s="142">
        <v>940</v>
      </c>
      <c r="E653" s="135"/>
      <c r="F653" s="128">
        <f t="shared" si="36"/>
        <v>940</v>
      </c>
      <c r="G653" s="142">
        <v>1000</v>
      </c>
      <c r="H653" s="135"/>
      <c r="I653" s="135"/>
      <c r="J653" s="128">
        <f t="shared" si="37"/>
        <v>1000</v>
      </c>
      <c r="K653" s="128"/>
      <c r="L653" s="135"/>
      <c r="M653" s="142"/>
      <c r="N653" s="142">
        <v>1060</v>
      </c>
      <c r="O653" s="135"/>
      <c r="P653" s="128">
        <f t="shared" si="38"/>
        <v>1060</v>
      </c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  <c r="CF653" s="81"/>
      <c r="CG653" s="81"/>
      <c r="CH653" s="81"/>
      <c r="CI653" s="81"/>
      <c r="CJ653" s="81"/>
      <c r="CK653" s="81"/>
      <c r="CL653" s="81"/>
      <c r="CM653" s="81"/>
      <c r="CN653" s="81"/>
      <c r="CO653" s="81"/>
      <c r="CP653" s="81"/>
      <c r="CQ653" s="81"/>
      <c r="CR653" s="81"/>
      <c r="CS653" s="81"/>
      <c r="CT653" s="81"/>
      <c r="CU653" s="81"/>
      <c r="CV653" s="81"/>
      <c r="CW653" s="81"/>
      <c r="CX653" s="81"/>
      <c r="CY653" s="81"/>
      <c r="CZ653" s="81"/>
      <c r="DA653" s="81"/>
      <c r="DB653" s="81"/>
      <c r="DC653" s="81"/>
      <c r="DD653" s="81"/>
      <c r="DE653" s="81"/>
      <c r="DF653" s="81"/>
      <c r="DG653" s="81"/>
      <c r="DH653" s="81"/>
      <c r="DI653" s="81"/>
      <c r="DJ653" s="81"/>
      <c r="DK653" s="81"/>
      <c r="DL653" s="81"/>
      <c r="DM653" s="81"/>
      <c r="DN653" s="81"/>
      <c r="DO653" s="81"/>
      <c r="DP653" s="81"/>
      <c r="DQ653" s="81"/>
      <c r="DR653" s="81"/>
      <c r="DS653" s="81"/>
      <c r="DT653" s="81"/>
      <c r="DU653" s="81"/>
      <c r="DV653" s="81"/>
      <c r="DW653" s="81"/>
      <c r="DX653" s="81"/>
      <c r="DY653" s="81"/>
      <c r="DZ653" s="81"/>
      <c r="EA653" s="81"/>
      <c r="EB653" s="81"/>
      <c r="EC653" s="81"/>
      <c r="ED653" s="81"/>
      <c r="EE653" s="81"/>
      <c r="EF653" s="81"/>
      <c r="EG653" s="81"/>
      <c r="EH653" s="81"/>
      <c r="EI653" s="81"/>
      <c r="EJ653" s="81"/>
      <c r="EK653" s="81"/>
      <c r="EL653" s="81"/>
      <c r="EM653" s="81"/>
      <c r="EN653" s="81"/>
      <c r="EO653" s="81"/>
      <c r="EP653" s="81"/>
      <c r="EQ653" s="81"/>
      <c r="ER653" s="81"/>
      <c r="ES653" s="81"/>
      <c r="ET653" s="81"/>
      <c r="EU653" s="81"/>
      <c r="EV653" s="81"/>
      <c r="EW653" s="81"/>
      <c r="EX653" s="81"/>
      <c r="EY653" s="81"/>
      <c r="EZ653" s="81"/>
      <c r="FA653" s="81"/>
      <c r="FB653" s="81"/>
      <c r="FC653" s="81"/>
      <c r="FD653" s="81"/>
      <c r="FE653" s="81"/>
      <c r="FF653" s="81"/>
      <c r="FG653" s="81"/>
      <c r="FH653" s="81"/>
      <c r="FI653" s="81"/>
      <c r="FJ653" s="81"/>
      <c r="FK653" s="81"/>
      <c r="FL653" s="81"/>
      <c r="FM653" s="81"/>
      <c r="FN653" s="81"/>
      <c r="FO653" s="81"/>
      <c r="FP653" s="81"/>
      <c r="FQ653" s="81"/>
      <c r="FR653" s="81"/>
      <c r="FS653" s="81"/>
      <c r="FT653" s="81"/>
      <c r="FU653" s="81"/>
      <c r="FV653" s="81"/>
      <c r="FW653" s="81"/>
      <c r="FX653" s="81"/>
      <c r="FY653" s="81"/>
      <c r="FZ653" s="81"/>
      <c r="GA653" s="81"/>
      <c r="GB653" s="81"/>
      <c r="GC653" s="81"/>
      <c r="GD653" s="81"/>
      <c r="GE653" s="81"/>
      <c r="GF653" s="81"/>
      <c r="GG653" s="81"/>
      <c r="GH653" s="81"/>
      <c r="GI653" s="81"/>
      <c r="GJ653" s="81"/>
      <c r="GK653" s="81"/>
      <c r="GL653" s="81"/>
      <c r="GM653" s="81"/>
      <c r="GN653" s="81"/>
      <c r="GO653" s="81"/>
      <c r="GP653" s="81"/>
      <c r="GQ653" s="81"/>
      <c r="GR653" s="81"/>
      <c r="GS653" s="81"/>
      <c r="GT653" s="81"/>
      <c r="GU653" s="81"/>
      <c r="GV653" s="81"/>
      <c r="GW653" s="81"/>
      <c r="GX653" s="81"/>
      <c r="GY653" s="81"/>
      <c r="GZ653" s="81"/>
      <c r="HA653" s="81"/>
      <c r="HB653" s="81"/>
      <c r="HC653" s="81"/>
      <c r="HD653" s="81"/>
      <c r="HE653" s="81"/>
      <c r="HF653" s="81"/>
      <c r="HG653" s="81"/>
      <c r="HH653" s="81"/>
      <c r="HI653" s="81"/>
      <c r="HJ653" s="81"/>
      <c r="HK653" s="81"/>
      <c r="HL653" s="81"/>
      <c r="HM653" s="81"/>
      <c r="HN653" s="81"/>
      <c r="HO653" s="81"/>
      <c r="HP653" s="81"/>
      <c r="HQ653" s="81"/>
      <c r="HR653" s="81"/>
      <c r="HS653" s="81"/>
      <c r="HT653" s="81"/>
      <c r="HU653" s="81"/>
      <c r="HV653" s="81"/>
      <c r="HW653" s="81"/>
      <c r="HX653" s="81"/>
      <c r="HY653" s="81"/>
      <c r="HZ653" s="81"/>
    </row>
    <row r="654" spans="1:234" s="162" customFormat="1" ht="33.75" hidden="1">
      <c r="A654" s="137" t="s">
        <v>226</v>
      </c>
      <c r="B654" s="137"/>
      <c r="C654" s="137"/>
      <c r="D654" s="142">
        <v>1665</v>
      </c>
      <c r="E654" s="135"/>
      <c r="F654" s="128">
        <f t="shared" si="36"/>
        <v>1665</v>
      </c>
      <c r="G654" s="142">
        <v>1775</v>
      </c>
      <c r="H654" s="135"/>
      <c r="I654" s="135"/>
      <c r="J654" s="128">
        <f t="shared" si="37"/>
        <v>1775</v>
      </c>
      <c r="K654" s="128"/>
      <c r="L654" s="135"/>
      <c r="M654" s="142"/>
      <c r="N654" s="142">
        <v>1880</v>
      </c>
      <c r="O654" s="135"/>
      <c r="P654" s="128">
        <f t="shared" si="38"/>
        <v>1880</v>
      </c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  <c r="CF654" s="81"/>
      <c r="CG654" s="81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81"/>
      <c r="CU654" s="81"/>
      <c r="CV654" s="81"/>
      <c r="CW654" s="81"/>
      <c r="CX654" s="81"/>
      <c r="CY654" s="81"/>
      <c r="CZ654" s="81"/>
      <c r="DA654" s="81"/>
      <c r="DB654" s="81"/>
      <c r="DC654" s="81"/>
      <c r="DD654" s="81"/>
      <c r="DE654" s="81"/>
      <c r="DF654" s="81"/>
      <c r="DG654" s="81"/>
      <c r="DH654" s="81"/>
      <c r="DI654" s="81"/>
      <c r="DJ654" s="81"/>
      <c r="DK654" s="81"/>
      <c r="DL654" s="81"/>
      <c r="DM654" s="81"/>
      <c r="DN654" s="81"/>
      <c r="DO654" s="81"/>
      <c r="DP654" s="81"/>
      <c r="DQ654" s="81"/>
      <c r="DR654" s="81"/>
      <c r="DS654" s="81"/>
      <c r="DT654" s="81"/>
      <c r="DU654" s="81"/>
      <c r="DV654" s="81"/>
      <c r="DW654" s="81"/>
      <c r="DX654" s="81"/>
      <c r="DY654" s="81"/>
      <c r="DZ654" s="81"/>
      <c r="EA654" s="81"/>
      <c r="EB654" s="81"/>
      <c r="EC654" s="81"/>
      <c r="ED654" s="81"/>
      <c r="EE654" s="81"/>
      <c r="EF654" s="81"/>
      <c r="EG654" s="81"/>
      <c r="EH654" s="81"/>
      <c r="EI654" s="81"/>
      <c r="EJ654" s="81"/>
      <c r="EK654" s="81"/>
      <c r="EL654" s="81"/>
      <c r="EM654" s="81"/>
      <c r="EN654" s="81"/>
      <c r="EO654" s="81"/>
      <c r="EP654" s="81"/>
      <c r="EQ654" s="81"/>
      <c r="ER654" s="81"/>
      <c r="ES654" s="81"/>
      <c r="ET654" s="81"/>
      <c r="EU654" s="81"/>
      <c r="EV654" s="81"/>
      <c r="EW654" s="81"/>
      <c r="EX654" s="81"/>
      <c r="EY654" s="81"/>
      <c r="EZ654" s="81"/>
      <c r="FA654" s="81"/>
      <c r="FB654" s="81"/>
      <c r="FC654" s="81"/>
      <c r="FD654" s="81"/>
      <c r="FE654" s="81"/>
      <c r="FF654" s="81"/>
      <c r="FG654" s="81"/>
      <c r="FH654" s="81"/>
      <c r="FI654" s="81"/>
      <c r="FJ654" s="81"/>
      <c r="FK654" s="81"/>
      <c r="FL654" s="81"/>
      <c r="FM654" s="81"/>
      <c r="FN654" s="81"/>
      <c r="FO654" s="81"/>
      <c r="FP654" s="81"/>
      <c r="FQ654" s="81"/>
      <c r="FR654" s="81"/>
      <c r="FS654" s="81"/>
      <c r="FT654" s="81"/>
      <c r="FU654" s="81"/>
      <c r="FV654" s="81"/>
      <c r="FW654" s="81"/>
      <c r="FX654" s="81"/>
      <c r="FY654" s="81"/>
      <c r="FZ654" s="81"/>
      <c r="GA654" s="81"/>
      <c r="GB654" s="81"/>
      <c r="GC654" s="81"/>
      <c r="GD654" s="81"/>
      <c r="GE654" s="81"/>
      <c r="GF654" s="81"/>
      <c r="GG654" s="81"/>
      <c r="GH654" s="81"/>
      <c r="GI654" s="81"/>
      <c r="GJ654" s="81"/>
      <c r="GK654" s="81"/>
      <c r="GL654" s="81"/>
      <c r="GM654" s="81"/>
      <c r="GN654" s="81"/>
      <c r="GO654" s="81"/>
      <c r="GP654" s="81"/>
      <c r="GQ654" s="81"/>
      <c r="GR654" s="81"/>
      <c r="GS654" s="81"/>
      <c r="GT654" s="81"/>
      <c r="GU654" s="81"/>
      <c r="GV654" s="81"/>
      <c r="GW654" s="81"/>
      <c r="GX654" s="81"/>
      <c r="GY654" s="81"/>
      <c r="GZ654" s="81"/>
      <c r="HA654" s="81"/>
      <c r="HB654" s="81"/>
      <c r="HC654" s="81"/>
      <c r="HD654" s="81"/>
      <c r="HE654" s="81"/>
      <c r="HF654" s="81"/>
      <c r="HG654" s="81"/>
      <c r="HH654" s="81"/>
      <c r="HI654" s="81"/>
      <c r="HJ654" s="81"/>
      <c r="HK654" s="81"/>
      <c r="HL654" s="81"/>
      <c r="HM654" s="81"/>
      <c r="HN654" s="81"/>
      <c r="HO654" s="81"/>
      <c r="HP654" s="81"/>
      <c r="HQ654" s="81"/>
      <c r="HR654" s="81"/>
      <c r="HS654" s="81"/>
      <c r="HT654" s="81"/>
      <c r="HU654" s="81"/>
      <c r="HV654" s="81"/>
      <c r="HW654" s="81"/>
      <c r="HX654" s="81"/>
      <c r="HY654" s="81"/>
      <c r="HZ654" s="81"/>
    </row>
    <row r="655" spans="1:234" s="162" customFormat="1" ht="33.75" hidden="1">
      <c r="A655" s="137" t="s">
        <v>227</v>
      </c>
      <c r="B655" s="137"/>
      <c r="C655" s="137"/>
      <c r="D655" s="142">
        <v>345</v>
      </c>
      <c r="E655" s="135"/>
      <c r="F655" s="128">
        <f t="shared" si="36"/>
        <v>345</v>
      </c>
      <c r="G655" s="142">
        <v>370</v>
      </c>
      <c r="H655" s="135"/>
      <c r="I655" s="135"/>
      <c r="J655" s="128">
        <f t="shared" si="37"/>
        <v>370</v>
      </c>
      <c r="K655" s="128"/>
      <c r="L655" s="135"/>
      <c r="M655" s="142"/>
      <c r="N655" s="142">
        <v>395</v>
      </c>
      <c r="O655" s="135"/>
      <c r="P655" s="128">
        <f t="shared" si="38"/>
        <v>395</v>
      </c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  <c r="CF655" s="81"/>
      <c r="CG655" s="81"/>
      <c r="CH655" s="81"/>
      <c r="CI655" s="81"/>
      <c r="CJ655" s="81"/>
      <c r="CK655" s="81"/>
      <c r="CL655" s="81"/>
      <c r="CM655" s="81"/>
      <c r="CN655" s="81"/>
      <c r="CO655" s="81"/>
      <c r="CP655" s="81"/>
      <c r="CQ655" s="81"/>
      <c r="CR655" s="81"/>
      <c r="CS655" s="81"/>
      <c r="CT655" s="81"/>
      <c r="CU655" s="81"/>
      <c r="CV655" s="81"/>
      <c r="CW655" s="81"/>
      <c r="CX655" s="81"/>
      <c r="CY655" s="81"/>
      <c r="CZ655" s="81"/>
      <c r="DA655" s="81"/>
      <c r="DB655" s="81"/>
      <c r="DC655" s="81"/>
      <c r="DD655" s="81"/>
      <c r="DE655" s="81"/>
      <c r="DF655" s="81"/>
      <c r="DG655" s="81"/>
      <c r="DH655" s="81"/>
      <c r="DI655" s="81"/>
      <c r="DJ655" s="81"/>
      <c r="DK655" s="81"/>
      <c r="DL655" s="81"/>
      <c r="DM655" s="81"/>
      <c r="DN655" s="81"/>
      <c r="DO655" s="81"/>
      <c r="DP655" s="81"/>
      <c r="DQ655" s="81"/>
      <c r="DR655" s="81"/>
      <c r="DS655" s="81"/>
      <c r="DT655" s="81"/>
      <c r="DU655" s="81"/>
      <c r="DV655" s="81"/>
      <c r="DW655" s="81"/>
      <c r="DX655" s="81"/>
      <c r="DY655" s="81"/>
      <c r="DZ655" s="81"/>
      <c r="EA655" s="81"/>
      <c r="EB655" s="81"/>
      <c r="EC655" s="81"/>
      <c r="ED655" s="81"/>
      <c r="EE655" s="81"/>
      <c r="EF655" s="81"/>
      <c r="EG655" s="81"/>
      <c r="EH655" s="81"/>
      <c r="EI655" s="81"/>
      <c r="EJ655" s="81"/>
      <c r="EK655" s="81"/>
      <c r="EL655" s="81"/>
      <c r="EM655" s="81"/>
      <c r="EN655" s="81"/>
      <c r="EO655" s="81"/>
      <c r="EP655" s="81"/>
      <c r="EQ655" s="81"/>
      <c r="ER655" s="81"/>
      <c r="ES655" s="81"/>
      <c r="ET655" s="81"/>
      <c r="EU655" s="81"/>
      <c r="EV655" s="81"/>
      <c r="EW655" s="81"/>
      <c r="EX655" s="81"/>
      <c r="EY655" s="81"/>
      <c r="EZ655" s="81"/>
      <c r="FA655" s="81"/>
      <c r="FB655" s="81"/>
      <c r="FC655" s="81"/>
      <c r="FD655" s="81"/>
      <c r="FE655" s="81"/>
      <c r="FF655" s="81"/>
      <c r="FG655" s="81"/>
      <c r="FH655" s="81"/>
      <c r="FI655" s="81"/>
      <c r="FJ655" s="81"/>
      <c r="FK655" s="81"/>
      <c r="FL655" s="81"/>
      <c r="FM655" s="81"/>
      <c r="FN655" s="81"/>
      <c r="FO655" s="81"/>
      <c r="FP655" s="81"/>
      <c r="FQ655" s="81"/>
      <c r="FR655" s="81"/>
      <c r="FS655" s="81"/>
      <c r="FT655" s="81"/>
      <c r="FU655" s="81"/>
      <c r="FV655" s="81"/>
      <c r="FW655" s="81"/>
      <c r="FX655" s="81"/>
      <c r="FY655" s="81"/>
      <c r="FZ655" s="81"/>
      <c r="GA655" s="81"/>
      <c r="GB655" s="81"/>
      <c r="GC655" s="81"/>
      <c r="GD655" s="81"/>
      <c r="GE655" s="81"/>
      <c r="GF655" s="81"/>
      <c r="GG655" s="81"/>
      <c r="GH655" s="81"/>
      <c r="GI655" s="81"/>
      <c r="GJ655" s="81"/>
      <c r="GK655" s="81"/>
      <c r="GL655" s="81"/>
      <c r="GM655" s="81"/>
      <c r="GN655" s="81"/>
      <c r="GO655" s="81"/>
      <c r="GP655" s="81"/>
      <c r="GQ655" s="81"/>
      <c r="GR655" s="81"/>
      <c r="GS655" s="81"/>
      <c r="GT655" s="81"/>
      <c r="GU655" s="81"/>
      <c r="GV655" s="81"/>
      <c r="GW655" s="81"/>
      <c r="GX655" s="81"/>
      <c r="GY655" s="81"/>
      <c r="GZ655" s="81"/>
      <c r="HA655" s="81"/>
      <c r="HB655" s="81"/>
      <c r="HC655" s="81"/>
      <c r="HD655" s="81"/>
      <c r="HE655" s="81"/>
      <c r="HF655" s="81"/>
      <c r="HG655" s="81"/>
      <c r="HH655" s="81"/>
      <c r="HI655" s="81"/>
      <c r="HJ655" s="81"/>
      <c r="HK655" s="81"/>
      <c r="HL655" s="81"/>
      <c r="HM655" s="81"/>
      <c r="HN655" s="81"/>
      <c r="HO655" s="81"/>
      <c r="HP655" s="81"/>
      <c r="HQ655" s="81"/>
      <c r="HR655" s="81"/>
      <c r="HS655" s="81"/>
      <c r="HT655" s="81"/>
      <c r="HU655" s="81"/>
      <c r="HV655" s="81"/>
      <c r="HW655" s="81"/>
      <c r="HX655" s="81"/>
      <c r="HY655" s="81"/>
      <c r="HZ655" s="81"/>
    </row>
    <row r="656" spans="1:234" s="162" customFormat="1" ht="23.25" customHeight="1" hidden="1">
      <c r="A656" s="137" t="s">
        <v>228</v>
      </c>
      <c r="B656" s="137"/>
      <c r="C656" s="137"/>
      <c r="D656" s="142">
        <v>635</v>
      </c>
      <c r="E656" s="135"/>
      <c r="F656" s="128">
        <f t="shared" si="36"/>
        <v>635</v>
      </c>
      <c r="G656" s="142">
        <v>680</v>
      </c>
      <c r="H656" s="135"/>
      <c r="I656" s="135"/>
      <c r="J656" s="128">
        <f t="shared" si="37"/>
        <v>680</v>
      </c>
      <c r="K656" s="128"/>
      <c r="L656" s="135"/>
      <c r="M656" s="142"/>
      <c r="N656" s="142">
        <v>720</v>
      </c>
      <c r="O656" s="135"/>
      <c r="P656" s="128">
        <f t="shared" si="38"/>
        <v>720</v>
      </c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  <c r="CF656" s="81"/>
      <c r="CG656" s="81"/>
      <c r="CH656" s="81"/>
      <c r="CI656" s="81"/>
      <c r="CJ656" s="81"/>
      <c r="CK656" s="81"/>
      <c r="CL656" s="81"/>
      <c r="CM656" s="81"/>
      <c r="CN656" s="81"/>
      <c r="CO656" s="81"/>
      <c r="CP656" s="81"/>
      <c r="CQ656" s="81"/>
      <c r="CR656" s="81"/>
      <c r="CS656" s="81"/>
      <c r="CT656" s="81"/>
      <c r="CU656" s="81"/>
      <c r="CV656" s="81"/>
      <c r="CW656" s="81"/>
      <c r="CX656" s="81"/>
      <c r="CY656" s="81"/>
      <c r="CZ656" s="81"/>
      <c r="DA656" s="81"/>
      <c r="DB656" s="81"/>
      <c r="DC656" s="81"/>
      <c r="DD656" s="81"/>
      <c r="DE656" s="81"/>
      <c r="DF656" s="81"/>
      <c r="DG656" s="81"/>
      <c r="DH656" s="81"/>
      <c r="DI656" s="81"/>
      <c r="DJ656" s="81"/>
      <c r="DK656" s="81"/>
      <c r="DL656" s="81"/>
      <c r="DM656" s="81"/>
      <c r="DN656" s="81"/>
      <c r="DO656" s="81"/>
      <c r="DP656" s="81"/>
      <c r="DQ656" s="81"/>
      <c r="DR656" s="81"/>
      <c r="DS656" s="81"/>
      <c r="DT656" s="81"/>
      <c r="DU656" s="81"/>
      <c r="DV656" s="81"/>
      <c r="DW656" s="81"/>
      <c r="DX656" s="81"/>
      <c r="DY656" s="81"/>
      <c r="DZ656" s="81"/>
      <c r="EA656" s="81"/>
      <c r="EB656" s="81"/>
      <c r="EC656" s="81"/>
      <c r="ED656" s="81"/>
      <c r="EE656" s="81"/>
      <c r="EF656" s="81"/>
      <c r="EG656" s="81"/>
      <c r="EH656" s="81"/>
      <c r="EI656" s="81"/>
      <c r="EJ656" s="81"/>
      <c r="EK656" s="81"/>
      <c r="EL656" s="81"/>
      <c r="EM656" s="81"/>
      <c r="EN656" s="81"/>
      <c r="EO656" s="81"/>
      <c r="EP656" s="81"/>
      <c r="EQ656" s="81"/>
      <c r="ER656" s="81"/>
      <c r="ES656" s="81"/>
      <c r="ET656" s="81"/>
      <c r="EU656" s="81"/>
      <c r="EV656" s="81"/>
      <c r="EW656" s="81"/>
      <c r="EX656" s="81"/>
      <c r="EY656" s="81"/>
      <c r="EZ656" s="81"/>
      <c r="FA656" s="81"/>
      <c r="FB656" s="81"/>
      <c r="FC656" s="81"/>
      <c r="FD656" s="81"/>
      <c r="FE656" s="81"/>
      <c r="FF656" s="81"/>
      <c r="FG656" s="81"/>
      <c r="FH656" s="81"/>
      <c r="FI656" s="81"/>
      <c r="FJ656" s="81"/>
      <c r="FK656" s="81"/>
      <c r="FL656" s="81"/>
      <c r="FM656" s="81"/>
      <c r="FN656" s="81"/>
      <c r="FO656" s="81"/>
      <c r="FP656" s="81"/>
      <c r="FQ656" s="81"/>
      <c r="FR656" s="81"/>
      <c r="FS656" s="81"/>
      <c r="FT656" s="81"/>
      <c r="FU656" s="81"/>
      <c r="FV656" s="81"/>
      <c r="FW656" s="81"/>
      <c r="FX656" s="81"/>
      <c r="FY656" s="81"/>
      <c r="FZ656" s="81"/>
      <c r="GA656" s="81"/>
      <c r="GB656" s="81"/>
      <c r="GC656" s="81"/>
      <c r="GD656" s="81"/>
      <c r="GE656" s="81"/>
      <c r="GF656" s="81"/>
      <c r="GG656" s="81"/>
      <c r="GH656" s="81"/>
      <c r="GI656" s="81"/>
      <c r="GJ656" s="81"/>
      <c r="GK656" s="81"/>
      <c r="GL656" s="81"/>
      <c r="GM656" s="81"/>
      <c r="GN656" s="81"/>
      <c r="GO656" s="81"/>
      <c r="GP656" s="81"/>
      <c r="GQ656" s="81"/>
      <c r="GR656" s="81"/>
      <c r="GS656" s="81"/>
      <c r="GT656" s="81"/>
      <c r="GU656" s="81"/>
      <c r="GV656" s="81"/>
      <c r="GW656" s="81"/>
      <c r="GX656" s="81"/>
      <c r="GY656" s="81"/>
      <c r="GZ656" s="81"/>
      <c r="HA656" s="81"/>
      <c r="HB656" s="81"/>
      <c r="HC656" s="81"/>
      <c r="HD656" s="81"/>
      <c r="HE656" s="81"/>
      <c r="HF656" s="81"/>
      <c r="HG656" s="81"/>
      <c r="HH656" s="81"/>
      <c r="HI656" s="81"/>
      <c r="HJ656" s="81"/>
      <c r="HK656" s="81"/>
      <c r="HL656" s="81"/>
      <c r="HM656" s="81"/>
      <c r="HN656" s="81"/>
      <c r="HO656" s="81"/>
      <c r="HP656" s="81"/>
      <c r="HQ656" s="81"/>
      <c r="HR656" s="81"/>
      <c r="HS656" s="81"/>
      <c r="HT656" s="81"/>
      <c r="HU656" s="81"/>
      <c r="HV656" s="81"/>
      <c r="HW656" s="81"/>
      <c r="HX656" s="81"/>
      <c r="HY656" s="81"/>
      <c r="HZ656" s="81"/>
    </row>
    <row r="657" spans="1:234" s="162" customFormat="1" ht="34.5" customHeight="1" hidden="1">
      <c r="A657" s="137" t="s">
        <v>229</v>
      </c>
      <c r="B657" s="137"/>
      <c r="C657" s="137"/>
      <c r="D657" s="142">
        <v>160</v>
      </c>
      <c r="E657" s="135"/>
      <c r="F657" s="128">
        <f t="shared" si="36"/>
        <v>160</v>
      </c>
      <c r="G657" s="142">
        <v>160</v>
      </c>
      <c r="H657" s="135"/>
      <c r="I657" s="142"/>
      <c r="J657" s="128">
        <f t="shared" si="37"/>
        <v>160</v>
      </c>
      <c r="K657" s="128"/>
      <c r="L657" s="135"/>
      <c r="M657" s="142"/>
      <c r="N657" s="142">
        <v>160</v>
      </c>
      <c r="O657" s="135"/>
      <c r="P657" s="128">
        <f t="shared" si="38"/>
        <v>160</v>
      </c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  <c r="CF657" s="81"/>
      <c r="CG657" s="81"/>
      <c r="CH657" s="81"/>
      <c r="CI657" s="81"/>
      <c r="CJ657" s="81"/>
      <c r="CK657" s="81"/>
      <c r="CL657" s="81"/>
      <c r="CM657" s="81"/>
      <c r="CN657" s="81"/>
      <c r="CO657" s="81"/>
      <c r="CP657" s="81"/>
      <c r="CQ657" s="81"/>
      <c r="CR657" s="81"/>
      <c r="CS657" s="81"/>
      <c r="CT657" s="81"/>
      <c r="CU657" s="81"/>
      <c r="CV657" s="81"/>
      <c r="CW657" s="81"/>
      <c r="CX657" s="81"/>
      <c r="CY657" s="81"/>
      <c r="CZ657" s="81"/>
      <c r="DA657" s="81"/>
      <c r="DB657" s="81"/>
      <c r="DC657" s="81"/>
      <c r="DD657" s="81"/>
      <c r="DE657" s="81"/>
      <c r="DF657" s="81"/>
      <c r="DG657" s="81"/>
      <c r="DH657" s="81"/>
      <c r="DI657" s="81"/>
      <c r="DJ657" s="81"/>
      <c r="DK657" s="81"/>
      <c r="DL657" s="81"/>
      <c r="DM657" s="81"/>
      <c r="DN657" s="81"/>
      <c r="DO657" s="81"/>
      <c r="DP657" s="81"/>
      <c r="DQ657" s="81"/>
      <c r="DR657" s="81"/>
      <c r="DS657" s="81"/>
      <c r="DT657" s="81"/>
      <c r="DU657" s="81"/>
      <c r="DV657" s="81"/>
      <c r="DW657" s="81"/>
      <c r="DX657" s="81"/>
      <c r="DY657" s="81"/>
      <c r="DZ657" s="81"/>
      <c r="EA657" s="81"/>
      <c r="EB657" s="81"/>
      <c r="EC657" s="81"/>
      <c r="ED657" s="81"/>
      <c r="EE657" s="81"/>
      <c r="EF657" s="81"/>
      <c r="EG657" s="81"/>
      <c r="EH657" s="81"/>
      <c r="EI657" s="81"/>
      <c r="EJ657" s="81"/>
      <c r="EK657" s="81"/>
      <c r="EL657" s="81"/>
      <c r="EM657" s="81"/>
      <c r="EN657" s="81"/>
      <c r="EO657" s="81"/>
      <c r="EP657" s="81"/>
      <c r="EQ657" s="81"/>
      <c r="ER657" s="81"/>
      <c r="ES657" s="81"/>
      <c r="ET657" s="81"/>
      <c r="EU657" s="81"/>
      <c r="EV657" s="81"/>
      <c r="EW657" s="81"/>
      <c r="EX657" s="81"/>
      <c r="EY657" s="81"/>
      <c r="EZ657" s="81"/>
      <c r="FA657" s="81"/>
      <c r="FB657" s="81"/>
      <c r="FC657" s="81"/>
      <c r="FD657" s="81"/>
      <c r="FE657" s="81"/>
      <c r="FF657" s="81"/>
      <c r="FG657" s="81"/>
      <c r="FH657" s="81"/>
      <c r="FI657" s="81"/>
      <c r="FJ657" s="81"/>
      <c r="FK657" s="81"/>
      <c r="FL657" s="81"/>
      <c r="FM657" s="81"/>
      <c r="FN657" s="81"/>
      <c r="FO657" s="81"/>
      <c r="FP657" s="81"/>
      <c r="FQ657" s="81"/>
      <c r="FR657" s="81"/>
      <c r="FS657" s="81"/>
      <c r="FT657" s="81"/>
      <c r="FU657" s="81"/>
      <c r="FV657" s="81"/>
      <c r="FW657" s="81"/>
      <c r="FX657" s="81"/>
      <c r="FY657" s="81"/>
      <c r="FZ657" s="81"/>
      <c r="GA657" s="81"/>
      <c r="GB657" s="81"/>
      <c r="GC657" s="81"/>
      <c r="GD657" s="81"/>
      <c r="GE657" s="81"/>
      <c r="GF657" s="81"/>
      <c r="GG657" s="81"/>
      <c r="GH657" s="81"/>
      <c r="GI657" s="81"/>
      <c r="GJ657" s="81"/>
      <c r="GK657" s="81"/>
      <c r="GL657" s="81"/>
      <c r="GM657" s="81"/>
      <c r="GN657" s="81"/>
      <c r="GO657" s="81"/>
      <c r="GP657" s="81"/>
      <c r="GQ657" s="81"/>
      <c r="GR657" s="81"/>
      <c r="GS657" s="81"/>
      <c r="GT657" s="81"/>
      <c r="GU657" s="81"/>
      <c r="GV657" s="81"/>
      <c r="GW657" s="81"/>
      <c r="GX657" s="81"/>
      <c r="GY657" s="81"/>
      <c r="GZ657" s="81"/>
      <c r="HA657" s="81"/>
      <c r="HB657" s="81"/>
      <c r="HC657" s="81"/>
      <c r="HD657" s="81"/>
      <c r="HE657" s="81"/>
      <c r="HF657" s="81"/>
      <c r="HG657" s="81"/>
      <c r="HH657" s="81"/>
      <c r="HI657" s="81"/>
      <c r="HJ657" s="81"/>
      <c r="HK657" s="81"/>
      <c r="HL657" s="81"/>
      <c r="HM657" s="81"/>
      <c r="HN657" s="81"/>
      <c r="HO657" s="81"/>
      <c r="HP657" s="81"/>
      <c r="HQ657" s="81"/>
      <c r="HR657" s="81"/>
      <c r="HS657" s="81"/>
      <c r="HT657" s="81"/>
      <c r="HU657" s="81"/>
      <c r="HV657" s="81"/>
      <c r="HW657" s="81"/>
      <c r="HX657" s="81"/>
      <c r="HY657" s="81"/>
      <c r="HZ657" s="81"/>
    </row>
    <row r="658" spans="1:16" ht="75.75" customHeight="1" hidden="1">
      <c r="A658" s="129" t="s">
        <v>194</v>
      </c>
      <c r="B658" s="129"/>
      <c r="C658" s="129"/>
      <c r="D658" s="130"/>
      <c r="E658" s="130"/>
      <c r="F658" s="130"/>
      <c r="G658" s="130"/>
      <c r="H658" s="130"/>
      <c r="I658" s="130"/>
      <c r="J658" s="130"/>
      <c r="K658" s="128"/>
      <c r="L658" s="131"/>
      <c r="M658" s="130"/>
      <c r="N658" s="130"/>
      <c r="O658" s="130"/>
      <c r="P658" s="130"/>
    </row>
    <row r="659" spans="1:16" ht="71.25" customHeight="1" hidden="1">
      <c r="A659" s="132" t="s">
        <v>450</v>
      </c>
      <c r="B659" s="132"/>
      <c r="C659" s="132"/>
      <c r="D659" s="133"/>
      <c r="E659" s="133">
        <f>SUM(E661:E664)</f>
        <v>527340</v>
      </c>
      <c r="F659" s="133">
        <f>SUM(F661:F664)</f>
        <v>527340</v>
      </c>
      <c r="G659" s="133"/>
      <c r="H659" s="133">
        <f>SUM(H661:H664)</f>
        <v>563170</v>
      </c>
      <c r="I659" s="133"/>
      <c r="J659" s="133">
        <f>SUM(J661:J664)</f>
        <v>563170</v>
      </c>
      <c r="K659" s="128"/>
      <c r="L659" s="131"/>
      <c r="M659" s="131"/>
      <c r="N659" s="133"/>
      <c r="O659" s="133">
        <f>SUM(O661:O664)</f>
        <v>597180</v>
      </c>
      <c r="P659" s="133">
        <f>SUM(P661:P664)</f>
        <v>597180</v>
      </c>
    </row>
    <row r="660" spans="1:16" ht="21.75" customHeight="1" hidden="1">
      <c r="A660" s="134" t="s">
        <v>2</v>
      </c>
      <c r="B660" s="132"/>
      <c r="C660" s="132"/>
      <c r="D660" s="133"/>
      <c r="E660" s="133"/>
      <c r="F660" s="133"/>
      <c r="G660" s="133"/>
      <c r="H660" s="133"/>
      <c r="I660" s="133"/>
      <c r="J660" s="133"/>
      <c r="K660" s="133"/>
      <c r="L660" s="131"/>
      <c r="M660" s="131"/>
      <c r="N660" s="133"/>
      <c r="O660" s="133"/>
      <c r="P660" s="133"/>
    </row>
    <row r="661" spans="1:16" ht="39" customHeight="1" hidden="1">
      <c r="A661" s="78" t="s">
        <v>195</v>
      </c>
      <c r="B661" s="132"/>
      <c r="C661" s="132"/>
      <c r="D661" s="128"/>
      <c r="E661" s="128">
        <f>E666*E671</f>
        <v>476250</v>
      </c>
      <c r="F661" s="128">
        <f>F666*F671</f>
        <v>476250</v>
      </c>
      <c r="G661" s="128"/>
      <c r="H661" s="128">
        <f>H666*H671</f>
        <v>508750</v>
      </c>
      <c r="I661" s="133"/>
      <c r="J661" s="128">
        <f>J666*J671</f>
        <v>508750</v>
      </c>
      <c r="K661" s="133"/>
      <c r="L661" s="131"/>
      <c r="M661" s="131"/>
      <c r="N661" s="128"/>
      <c r="O661" s="128">
        <f>O666*O671</f>
        <v>540000</v>
      </c>
      <c r="P661" s="128">
        <f>P666*P671</f>
        <v>540000</v>
      </c>
    </row>
    <row r="662" spans="1:16" ht="21.75" customHeight="1" hidden="1">
      <c r="A662" s="78" t="s">
        <v>196</v>
      </c>
      <c r="B662" s="132"/>
      <c r="C662" s="132"/>
      <c r="D662" s="128"/>
      <c r="E662" s="128">
        <f aca="true" t="shared" si="39" ref="E662:F664">E667*E672</f>
        <v>15240</v>
      </c>
      <c r="F662" s="128">
        <f t="shared" si="39"/>
        <v>15240</v>
      </c>
      <c r="G662" s="128"/>
      <c r="H662" s="128">
        <f>H667*H672</f>
        <v>16320</v>
      </c>
      <c r="I662" s="133"/>
      <c r="J662" s="128">
        <f>J667*J672</f>
        <v>16320</v>
      </c>
      <c r="K662" s="133"/>
      <c r="L662" s="131"/>
      <c r="M662" s="131"/>
      <c r="N662" s="128"/>
      <c r="O662" s="128">
        <f aca="true" t="shared" si="40" ref="O662:P664">O667*O672</f>
        <v>17280</v>
      </c>
      <c r="P662" s="128">
        <f t="shared" si="40"/>
        <v>17280</v>
      </c>
    </row>
    <row r="663" spans="1:16" ht="39.75" customHeight="1" hidden="1">
      <c r="A663" s="78" t="s">
        <v>197</v>
      </c>
      <c r="B663" s="132"/>
      <c r="C663" s="132"/>
      <c r="D663" s="128"/>
      <c r="E663" s="128">
        <f t="shared" si="39"/>
        <v>31050</v>
      </c>
      <c r="F663" s="128">
        <f t="shared" si="39"/>
        <v>31050</v>
      </c>
      <c r="G663" s="128"/>
      <c r="H663" s="128">
        <f>H668*H673</f>
        <v>33300</v>
      </c>
      <c r="I663" s="133"/>
      <c r="J663" s="128">
        <f>J668*J673</f>
        <v>33300</v>
      </c>
      <c r="K663" s="133"/>
      <c r="L663" s="131"/>
      <c r="M663" s="131"/>
      <c r="N663" s="128"/>
      <c r="O663" s="128">
        <f t="shared" si="40"/>
        <v>35100</v>
      </c>
      <c r="P663" s="128">
        <f t="shared" si="40"/>
        <v>35100</v>
      </c>
    </row>
    <row r="664" spans="1:16" ht="41.25" customHeight="1" hidden="1">
      <c r="A664" s="78" t="s">
        <v>198</v>
      </c>
      <c r="B664" s="132"/>
      <c r="C664" s="132"/>
      <c r="D664" s="128"/>
      <c r="E664" s="128">
        <f t="shared" si="39"/>
        <v>4800</v>
      </c>
      <c r="F664" s="128">
        <f t="shared" si="39"/>
        <v>4800</v>
      </c>
      <c r="G664" s="128"/>
      <c r="H664" s="128">
        <f>H669*H674</f>
        <v>4800</v>
      </c>
      <c r="I664" s="128"/>
      <c r="J664" s="128">
        <f>J669*J674</f>
        <v>4800</v>
      </c>
      <c r="K664" s="128"/>
      <c r="L664" s="135"/>
      <c r="M664" s="135"/>
      <c r="N664" s="128"/>
      <c r="O664" s="128">
        <f t="shared" si="40"/>
        <v>4800</v>
      </c>
      <c r="P664" s="128">
        <f t="shared" si="40"/>
        <v>4800</v>
      </c>
    </row>
    <row r="665" spans="1:16" ht="21.75" customHeight="1" hidden="1">
      <c r="A665" s="134" t="s">
        <v>3</v>
      </c>
      <c r="B665" s="134"/>
      <c r="C665" s="134"/>
      <c r="D665" s="136"/>
      <c r="E665" s="136"/>
      <c r="F665" s="128"/>
      <c r="G665" s="136"/>
      <c r="H665" s="136"/>
      <c r="I665" s="136"/>
      <c r="J665" s="128"/>
      <c r="K665" s="128"/>
      <c r="L665" s="136"/>
      <c r="M665" s="136"/>
      <c r="N665" s="136"/>
      <c r="O665" s="136"/>
      <c r="P665" s="128"/>
    </row>
    <row r="666" spans="1:16" ht="39" customHeight="1" hidden="1">
      <c r="A666" s="78" t="s">
        <v>150</v>
      </c>
      <c r="B666" s="137"/>
      <c r="C666" s="137"/>
      <c r="D666" s="138"/>
      <c r="E666" s="138">
        <f>60+160+30</f>
        <v>250</v>
      </c>
      <c r="F666" s="138">
        <f>60+160+30</f>
        <v>250</v>
      </c>
      <c r="G666" s="138"/>
      <c r="H666" s="138">
        <f>60+160+30</f>
        <v>250</v>
      </c>
      <c r="I666" s="138"/>
      <c r="J666" s="138">
        <f>60+160+30</f>
        <v>250</v>
      </c>
      <c r="K666" s="138"/>
      <c r="L666" s="138"/>
      <c r="M666" s="138"/>
      <c r="N666" s="138"/>
      <c r="O666" s="138">
        <f>60+160+30</f>
        <v>250</v>
      </c>
      <c r="P666" s="138">
        <f>60+160+30</f>
        <v>250</v>
      </c>
    </row>
    <row r="667" spans="1:16" ht="21.75" customHeight="1" hidden="1">
      <c r="A667" s="78" t="s">
        <v>151</v>
      </c>
      <c r="B667" s="137"/>
      <c r="C667" s="137"/>
      <c r="D667" s="138"/>
      <c r="E667" s="138">
        <v>24</v>
      </c>
      <c r="F667" s="138">
        <v>24</v>
      </c>
      <c r="G667" s="138"/>
      <c r="H667" s="138">
        <v>24</v>
      </c>
      <c r="I667" s="139"/>
      <c r="J667" s="138">
        <v>24</v>
      </c>
      <c r="K667" s="139"/>
      <c r="L667" s="139"/>
      <c r="M667" s="139"/>
      <c r="N667" s="138"/>
      <c r="O667" s="138">
        <v>24</v>
      </c>
      <c r="P667" s="138">
        <v>24</v>
      </c>
    </row>
    <row r="668" spans="1:16" ht="36" customHeight="1" hidden="1">
      <c r="A668" s="78" t="s">
        <v>152</v>
      </c>
      <c r="B668" s="137"/>
      <c r="C668" s="137"/>
      <c r="D668" s="138"/>
      <c r="E668" s="138">
        <v>90</v>
      </c>
      <c r="F668" s="138">
        <v>90</v>
      </c>
      <c r="G668" s="138"/>
      <c r="H668" s="138">
        <v>90</v>
      </c>
      <c r="I668" s="138"/>
      <c r="J668" s="138">
        <v>90</v>
      </c>
      <c r="K668" s="138"/>
      <c r="L668" s="138"/>
      <c r="M668" s="138"/>
      <c r="N668" s="138"/>
      <c r="O668" s="138">
        <v>90</v>
      </c>
      <c r="P668" s="138">
        <v>90</v>
      </c>
    </row>
    <row r="669" spans="1:16" ht="21.75" customHeight="1" hidden="1">
      <c r="A669" s="78" t="s">
        <v>153</v>
      </c>
      <c r="B669" s="137"/>
      <c r="C669" s="137"/>
      <c r="D669" s="138"/>
      <c r="E669" s="138">
        <v>30</v>
      </c>
      <c r="F669" s="138">
        <f>E669</f>
        <v>30</v>
      </c>
      <c r="G669" s="138"/>
      <c r="H669" s="138">
        <v>30</v>
      </c>
      <c r="I669" s="138"/>
      <c r="J669" s="138">
        <v>30</v>
      </c>
      <c r="K669" s="138"/>
      <c r="L669" s="138"/>
      <c r="M669" s="138"/>
      <c r="N669" s="138"/>
      <c r="O669" s="138">
        <v>30</v>
      </c>
      <c r="P669" s="138">
        <v>30</v>
      </c>
    </row>
    <row r="670" spans="1:16" ht="21.75" customHeight="1" hidden="1">
      <c r="A670" s="134" t="s">
        <v>5</v>
      </c>
      <c r="B670" s="134"/>
      <c r="C670" s="134"/>
      <c r="D670" s="140"/>
      <c r="E670" s="141"/>
      <c r="F670" s="141"/>
      <c r="G670" s="140"/>
      <c r="H670" s="141"/>
      <c r="I670" s="136"/>
      <c r="J670" s="141"/>
      <c r="K670" s="128"/>
      <c r="L670" s="136"/>
      <c r="M670" s="136"/>
      <c r="N670" s="140"/>
      <c r="O670" s="141"/>
      <c r="P670" s="141"/>
    </row>
    <row r="671" spans="1:16" ht="24" customHeight="1" hidden="1">
      <c r="A671" s="137" t="s">
        <v>199</v>
      </c>
      <c r="B671" s="137"/>
      <c r="C671" s="137"/>
      <c r="D671" s="142"/>
      <c r="E671" s="128">
        <v>1905</v>
      </c>
      <c r="F671" s="128">
        <f>E671</f>
        <v>1905</v>
      </c>
      <c r="G671" s="142"/>
      <c r="H671" s="128">
        <v>2035</v>
      </c>
      <c r="I671" s="135"/>
      <c r="J671" s="128">
        <f>H671</f>
        <v>2035</v>
      </c>
      <c r="K671" s="143"/>
      <c r="L671" s="144"/>
      <c r="M671" s="145"/>
      <c r="N671" s="142"/>
      <c r="O671" s="128">
        <v>2160</v>
      </c>
      <c r="P671" s="128">
        <f>O671</f>
        <v>2160</v>
      </c>
    </row>
    <row r="672" spans="1:16" ht="26.25" customHeight="1" hidden="1">
      <c r="A672" s="137" t="s">
        <v>200</v>
      </c>
      <c r="B672" s="137"/>
      <c r="C672" s="137"/>
      <c r="D672" s="142"/>
      <c r="E672" s="142">
        <v>635</v>
      </c>
      <c r="F672" s="128">
        <f>E672</f>
        <v>635</v>
      </c>
      <c r="G672" s="142"/>
      <c r="H672" s="142">
        <v>680</v>
      </c>
      <c r="I672" s="135"/>
      <c r="J672" s="128">
        <f>H672</f>
        <v>680</v>
      </c>
      <c r="K672" s="128"/>
      <c r="L672" s="135"/>
      <c r="M672" s="142"/>
      <c r="N672" s="142"/>
      <c r="O672" s="142">
        <v>720</v>
      </c>
      <c r="P672" s="128">
        <f>O672</f>
        <v>720</v>
      </c>
    </row>
    <row r="673" spans="1:16" ht="35.25" customHeight="1" hidden="1">
      <c r="A673" s="137" t="s">
        <v>201</v>
      </c>
      <c r="B673" s="137"/>
      <c r="C673" s="137"/>
      <c r="D673" s="142"/>
      <c r="E673" s="142">
        <v>345</v>
      </c>
      <c r="F673" s="128">
        <f>E673</f>
        <v>345</v>
      </c>
      <c r="G673" s="142"/>
      <c r="H673" s="142">
        <v>370</v>
      </c>
      <c r="I673" s="135"/>
      <c r="J673" s="128">
        <f>H673</f>
        <v>370</v>
      </c>
      <c r="K673" s="128"/>
      <c r="L673" s="135"/>
      <c r="M673" s="142"/>
      <c r="N673" s="142"/>
      <c r="O673" s="142">
        <v>390</v>
      </c>
      <c r="P673" s="128">
        <f>O673</f>
        <v>390</v>
      </c>
    </row>
    <row r="674" spans="1:16" ht="30.75" customHeight="1" hidden="1">
      <c r="A674" s="146" t="s">
        <v>202</v>
      </c>
      <c r="B674" s="146"/>
      <c r="C674" s="146"/>
      <c r="D674" s="147"/>
      <c r="E674" s="147">
        <v>160</v>
      </c>
      <c r="F674" s="148">
        <f>E674</f>
        <v>160</v>
      </c>
      <c r="G674" s="147"/>
      <c r="H674" s="147">
        <v>160</v>
      </c>
      <c r="I674" s="147"/>
      <c r="J674" s="148">
        <f>H674</f>
        <v>160</v>
      </c>
      <c r="K674" s="148"/>
      <c r="L674" s="149"/>
      <c r="M674" s="147"/>
      <c r="N674" s="147"/>
      <c r="O674" s="147">
        <v>160</v>
      </c>
      <c r="P674" s="148">
        <f>O674</f>
        <v>160</v>
      </c>
    </row>
    <row r="675" spans="1:16" ht="42.75" customHeight="1" hidden="1">
      <c r="A675" s="36" t="s">
        <v>203</v>
      </c>
      <c r="B675" s="150"/>
      <c r="C675" s="150"/>
      <c r="D675" s="151"/>
      <c r="E675" s="151">
        <f>E677</f>
        <v>67200</v>
      </c>
      <c r="F675" s="151">
        <f>E675</f>
        <v>67200</v>
      </c>
      <c r="G675" s="151"/>
      <c r="H675" s="151">
        <f>H677</f>
        <v>67200</v>
      </c>
      <c r="I675" s="151"/>
      <c r="J675" s="151">
        <f>H675</f>
        <v>67200</v>
      </c>
      <c r="K675" s="151"/>
      <c r="L675" s="152"/>
      <c r="M675" s="152"/>
      <c r="N675" s="151"/>
      <c r="O675" s="151">
        <f>O677</f>
        <v>67200</v>
      </c>
      <c r="P675" s="151">
        <f>O675</f>
        <v>67200</v>
      </c>
    </row>
    <row r="676" spans="1:16" ht="21.75" customHeight="1" hidden="1">
      <c r="A676" s="265" t="s">
        <v>2</v>
      </c>
      <c r="B676" s="150"/>
      <c r="C676" s="150"/>
      <c r="D676" s="151"/>
      <c r="E676" s="151"/>
      <c r="F676" s="151"/>
      <c r="G676" s="151"/>
      <c r="H676" s="151"/>
      <c r="I676" s="151"/>
      <c r="J676" s="151"/>
      <c r="K676" s="151"/>
      <c r="L676" s="152"/>
      <c r="M676" s="152"/>
      <c r="N676" s="151"/>
      <c r="O676" s="151"/>
      <c r="P676" s="151"/>
    </row>
    <row r="677" spans="1:16" ht="21.75" customHeight="1" hidden="1">
      <c r="A677" s="7" t="s">
        <v>204</v>
      </c>
      <c r="B677" s="150"/>
      <c r="C677" s="150"/>
      <c r="D677" s="154"/>
      <c r="E677" s="154">
        <f>E679*E681</f>
        <v>67200</v>
      </c>
      <c r="F677" s="154">
        <f>E677</f>
        <v>67200</v>
      </c>
      <c r="G677" s="154"/>
      <c r="H677" s="154">
        <f>H679*H681</f>
        <v>67200</v>
      </c>
      <c r="I677" s="155"/>
      <c r="J677" s="154">
        <f>H677</f>
        <v>67200</v>
      </c>
      <c r="K677" s="155"/>
      <c r="L677" s="156"/>
      <c r="M677" s="156"/>
      <c r="N677" s="154"/>
      <c r="O677" s="154">
        <f>O679*O681</f>
        <v>67200</v>
      </c>
      <c r="P677" s="154">
        <f>O677</f>
        <v>67200</v>
      </c>
    </row>
    <row r="678" spans="1:16" ht="15" customHeight="1" hidden="1">
      <c r="A678" s="265" t="s">
        <v>3</v>
      </c>
      <c r="B678" s="153"/>
      <c r="C678" s="153"/>
      <c r="D678" s="156"/>
      <c r="E678" s="156"/>
      <c r="F678" s="154"/>
      <c r="G678" s="156"/>
      <c r="H678" s="156"/>
      <c r="I678" s="156"/>
      <c r="J678" s="154"/>
      <c r="K678" s="154"/>
      <c r="L678" s="156"/>
      <c r="M678" s="156"/>
      <c r="N678" s="156"/>
      <c r="O678" s="156"/>
      <c r="P678" s="154"/>
    </row>
    <row r="679" spans="1:16" ht="15" customHeight="1" hidden="1">
      <c r="A679" s="12" t="s">
        <v>205</v>
      </c>
      <c r="B679" s="157"/>
      <c r="C679" s="157"/>
      <c r="D679" s="158"/>
      <c r="E679" s="159">
        <v>12</v>
      </c>
      <c r="F679" s="159">
        <f>E679</f>
        <v>12</v>
      </c>
      <c r="G679" s="159"/>
      <c r="H679" s="159">
        <v>12</v>
      </c>
      <c r="I679" s="159"/>
      <c r="J679" s="159">
        <f>H679</f>
        <v>12</v>
      </c>
      <c r="K679" s="159" t="e">
        <f>G679/D679*100</f>
        <v>#DIV/0!</v>
      </c>
      <c r="L679" s="159"/>
      <c r="M679" s="159"/>
      <c r="N679" s="159"/>
      <c r="O679" s="159">
        <v>12</v>
      </c>
      <c r="P679" s="159">
        <f>O679</f>
        <v>12</v>
      </c>
    </row>
    <row r="680" spans="1:16" ht="14.25" customHeight="1" hidden="1">
      <c r="A680" s="265" t="s">
        <v>5</v>
      </c>
      <c r="B680" s="153"/>
      <c r="C680" s="153"/>
      <c r="D680" s="156"/>
      <c r="E680" s="156"/>
      <c r="F680" s="154"/>
      <c r="G680" s="156"/>
      <c r="H680" s="156"/>
      <c r="I680" s="156"/>
      <c r="J680" s="154"/>
      <c r="K680" s="154"/>
      <c r="L680" s="156"/>
      <c r="M680" s="156"/>
      <c r="N680" s="156"/>
      <c r="O680" s="156"/>
      <c r="P680" s="154"/>
    </row>
    <row r="681" spans="1:148" s="127" customFormat="1" ht="21.75" customHeight="1" hidden="1">
      <c r="A681" s="12" t="s">
        <v>206</v>
      </c>
      <c r="B681" s="157"/>
      <c r="C681" s="157"/>
      <c r="D681" s="160"/>
      <c r="E681" s="160">
        <v>5600</v>
      </c>
      <c r="F681" s="154">
        <f>E681</f>
        <v>5600</v>
      </c>
      <c r="G681" s="160"/>
      <c r="H681" s="160">
        <v>5600</v>
      </c>
      <c r="I681" s="160"/>
      <c r="J681" s="154">
        <f>H681</f>
        <v>5600</v>
      </c>
      <c r="K681" s="154" t="e">
        <f>G681/D681*100</f>
        <v>#DIV/0!</v>
      </c>
      <c r="L681" s="161"/>
      <c r="M681" s="160"/>
      <c r="N681" s="160"/>
      <c r="O681" s="160">
        <v>5600</v>
      </c>
      <c r="P681" s="154">
        <f>O681</f>
        <v>5600</v>
      </c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  <c r="AH681" s="126"/>
      <c r="AI681" s="126"/>
      <c r="AJ681" s="126"/>
      <c r="AK681" s="126"/>
      <c r="AL681" s="126"/>
      <c r="AM681" s="126"/>
      <c r="AN681" s="126"/>
      <c r="AO681" s="126"/>
      <c r="AP681" s="126"/>
      <c r="AQ681" s="126"/>
      <c r="AR681" s="126"/>
      <c r="AS681" s="126"/>
      <c r="AT681" s="126"/>
      <c r="AU681" s="126"/>
      <c r="AV681" s="126"/>
      <c r="AW681" s="126"/>
      <c r="AX681" s="126"/>
      <c r="AY681" s="126"/>
      <c r="AZ681" s="126"/>
      <c r="BA681" s="126"/>
      <c r="BB681" s="126"/>
      <c r="BC681" s="126"/>
      <c r="BD681" s="126"/>
      <c r="BE681" s="126"/>
      <c r="BF681" s="126"/>
      <c r="BG681" s="126"/>
      <c r="BH681" s="126"/>
      <c r="BI681" s="126"/>
      <c r="BJ681" s="126"/>
      <c r="BK681" s="126"/>
      <c r="BL681" s="126"/>
      <c r="BM681" s="126"/>
      <c r="BN681" s="126"/>
      <c r="BO681" s="126"/>
      <c r="BP681" s="126"/>
      <c r="BQ681" s="126"/>
      <c r="BR681" s="126"/>
      <c r="BS681" s="126"/>
      <c r="BT681" s="126"/>
      <c r="BU681" s="126"/>
      <c r="BV681" s="126"/>
      <c r="BW681" s="126"/>
      <c r="BX681" s="126"/>
      <c r="BY681" s="126"/>
      <c r="BZ681" s="126"/>
      <c r="CA681" s="126"/>
      <c r="CB681" s="126"/>
      <c r="CC681" s="126"/>
      <c r="CD681" s="126"/>
      <c r="CE681" s="126"/>
      <c r="CF681" s="126"/>
      <c r="CG681" s="126"/>
      <c r="CH681" s="126"/>
      <c r="CI681" s="126"/>
      <c r="CJ681" s="126"/>
      <c r="CK681" s="126"/>
      <c r="CL681" s="126"/>
      <c r="CM681" s="126"/>
      <c r="CN681" s="126"/>
      <c r="CO681" s="126"/>
      <c r="CP681" s="126"/>
      <c r="CQ681" s="126"/>
      <c r="CR681" s="126"/>
      <c r="CS681" s="126"/>
      <c r="CT681" s="126"/>
      <c r="CU681" s="126"/>
      <c r="CV681" s="126"/>
      <c r="CW681" s="126"/>
      <c r="CX681" s="126"/>
      <c r="CY681" s="126"/>
      <c r="CZ681" s="126"/>
      <c r="DA681" s="126"/>
      <c r="DB681" s="126"/>
      <c r="DC681" s="126"/>
      <c r="DD681" s="126"/>
      <c r="DE681" s="126"/>
      <c r="DF681" s="126"/>
      <c r="DG681" s="126"/>
      <c r="DH681" s="126"/>
      <c r="DI681" s="126"/>
      <c r="DJ681" s="126"/>
      <c r="DK681" s="126"/>
      <c r="DL681" s="126"/>
      <c r="DM681" s="126"/>
      <c r="DN681" s="126"/>
      <c r="DO681" s="126"/>
      <c r="DP681" s="126"/>
      <c r="DQ681" s="126"/>
      <c r="DR681" s="126"/>
      <c r="DS681" s="126"/>
      <c r="DT681" s="126"/>
      <c r="DU681" s="126"/>
      <c r="DV681" s="126"/>
      <c r="DW681" s="126"/>
      <c r="DX681" s="126"/>
      <c r="DY681" s="126"/>
      <c r="DZ681" s="126"/>
      <c r="EA681" s="126"/>
      <c r="EB681" s="126"/>
      <c r="EC681" s="126"/>
      <c r="ED681" s="126"/>
      <c r="EE681" s="126"/>
      <c r="EF681" s="126"/>
      <c r="EG681" s="126"/>
      <c r="EH681" s="126"/>
      <c r="EI681" s="126"/>
      <c r="EJ681" s="126"/>
      <c r="EK681" s="126"/>
      <c r="EL681" s="126"/>
      <c r="EM681" s="126"/>
      <c r="EN681" s="126"/>
      <c r="EO681" s="126"/>
      <c r="EP681" s="126"/>
      <c r="EQ681" s="126"/>
      <c r="ER681" s="126"/>
    </row>
    <row r="682" spans="1:148" s="224" customFormat="1" ht="32.25" customHeight="1" hidden="1">
      <c r="A682" s="206" t="s">
        <v>505</v>
      </c>
      <c r="B682" s="222"/>
      <c r="C682" s="222"/>
      <c r="D682" s="226">
        <f>D684</f>
        <v>1527345.999999252</v>
      </c>
      <c r="E682" s="226">
        <f aca="true" t="shared" si="41" ref="E682:P682">E684</f>
        <v>0</v>
      </c>
      <c r="F682" s="226">
        <f t="shared" si="41"/>
        <v>1527345.999999252</v>
      </c>
      <c r="G682" s="226">
        <f t="shared" si="41"/>
        <v>0</v>
      </c>
      <c r="H682" s="226">
        <f t="shared" si="41"/>
        <v>0</v>
      </c>
      <c r="I682" s="226">
        <f t="shared" si="41"/>
        <v>0</v>
      </c>
      <c r="J682" s="226">
        <f t="shared" si="41"/>
        <v>0</v>
      </c>
      <c r="K682" s="226">
        <f t="shared" si="41"/>
        <v>0</v>
      </c>
      <c r="L682" s="226">
        <f t="shared" si="41"/>
        <v>0</v>
      </c>
      <c r="M682" s="226">
        <f t="shared" si="41"/>
        <v>0</v>
      </c>
      <c r="N682" s="226">
        <f t="shared" si="41"/>
        <v>0</v>
      </c>
      <c r="O682" s="226">
        <f t="shared" si="41"/>
        <v>0</v>
      </c>
      <c r="P682" s="226">
        <f t="shared" si="41"/>
        <v>0</v>
      </c>
      <c r="Q682" s="223"/>
      <c r="R682" s="223"/>
      <c r="S682" s="223"/>
      <c r="T682" s="223"/>
      <c r="U682" s="223"/>
      <c r="V682" s="223"/>
      <c r="W682" s="223"/>
      <c r="X682" s="223"/>
      <c r="Y682" s="223"/>
      <c r="Z682" s="223"/>
      <c r="AA682" s="223"/>
      <c r="AB682" s="223"/>
      <c r="AC682" s="223"/>
      <c r="AD682" s="223"/>
      <c r="AE682" s="223"/>
      <c r="AF682" s="223"/>
      <c r="AG682" s="223"/>
      <c r="AH682" s="223"/>
      <c r="AI682" s="223"/>
      <c r="AJ682" s="223"/>
      <c r="AK682" s="223"/>
      <c r="AL682" s="223"/>
      <c r="AM682" s="223"/>
      <c r="AN682" s="223"/>
      <c r="AO682" s="223"/>
      <c r="AP682" s="223"/>
      <c r="AQ682" s="223"/>
      <c r="AR682" s="223"/>
      <c r="AS682" s="223"/>
      <c r="AT682" s="223"/>
      <c r="AU682" s="223"/>
      <c r="AV682" s="223"/>
      <c r="AW682" s="223"/>
      <c r="AX682" s="223"/>
      <c r="AY682" s="223"/>
      <c r="AZ682" s="223"/>
      <c r="BA682" s="223"/>
      <c r="BB682" s="223"/>
      <c r="BC682" s="223"/>
      <c r="BD682" s="223"/>
      <c r="BE682" s="223"/>
      <c r="BF682" s="223"/>
      <c r="BG682" s="223"/>
      <c r="BH682" s="223"/>
      <c r="BI682" s="223"/>
      <c r="BJ682" s="223"/>
      <c r="BK682" s="223"/>
      <c r="BL682" s="223"/>
      <c r="BM682" s="223"/>
      <c r="BN682" s="223"/>
      <c r="BO682" s="223"/>
      <c r="BP682" s="223"/>
      <c r="BQ682" s="223"/>
      <c r="BR682" s="223"/>
      <c r="BS682" s="223"/>
      <c r="BT682" s="223"/>
      <c r="BU682" s="223"/>
      <c r="BV682" s="223"/>
      <c r="BW682" s="223"/>
      <c r="BX682" s="223"/>
      <c r="BY682" s="223"/>
      <c r="BZ682" s="223"/>
      <c r="CA682" s="223"/>
      <c r="CB682" s="223"/>
      <c r="CC682" s="223"/>
      <c r="CD682" s="223"/>
      <c r="CE682" s="223"/>
      <c r="CF682" s="223"/>
      <c r="CG682" s="223"/>
      <c r="CH682" s="223"/>
      <c r="CI682" s="223"/>
      <c r="CJ682" s="223"/>
      <c r="CK682" s="223"/>
      <c r="CL682" s="223"/>
      <c r="CM682" s="223"/>
      <c r="CN682" s="223"/>
      <c r="CO682" s="223"/>
      <c r="CP682" s="223"/>
      <c r="CQ682" s="223"/>
      <c r="CR682" s="223"/>
      <c r="CS682" s="223"/>
      <c r="CT682" s="223"/>
      <c r="CU682" s="223"/>
      <c r="CV682" s="223"/>
      <c r="CW682" s="223"/>
      <c r="CX682" s="223"/>
      <c r="CY682" s="223"/>
      <c r="CZ682" s="223"/>
      <c r="DA682" s="223"/>
      <c r="DB682" s="223"/>
      <c r="DC682" s="223"/>
      <c r="DD682" s="223"/>
      <c r="DE682" s="223"/>
      <c r="DF682" s="223"/>
      <c r="DG682" s="223"/>
      <c r="DH682" s="223"/>
      <c r="DI682" s="223"/>
      <c r="DJ682" s="223"/>
      <c r="DK682" s="223"/>
      <c r="DL682" s="223"/>
      <c r="DM682" s="223"/>
      <c r="DN682" s="223"/>
      <c r="DO682" s="223"/>
      <c r="DP682" s="223"/>
      <c r="DQ682" s="223"/>
      <c r="DR682" s="223"/>
      <c r="DS682" s="223"/>
      <c r="DT682" s="223"/>
      <c r="DU682" s="223"/>
      <c r="DV682" s="223"/>
      <c r="DW682" s="223"/>
      <c r="DX682" s="223"/>
      <c r="DY682" s="223"/>
      <c r="DZ682" s="223"/>
      <c r="EA682" s="223"/>
      <c r="EB682" s="223"/>
      <c r="EC682" s="223"/>
      <c r="ED682" s="223"/>
      <c r="EE682" s="223"/>
      <c r="EF682" s="223"/>
      <c r="EG682" s="223"/>
      <c r="EH682" s="223"/>
      <c r="EI682" s="223"/>
      <c r="EJ682" s="223"/>
      <c r="EK682" s="223"/>
      <c r="EL682" s="223"/>
      <c r="EM682" s="223"/>
      <c r="EN682" s="223"/>
      <c r="EO682" s="223"/>
      <c r="EP682" s="223"/>
      <c r="EQ682" s="223"/>
      <c r="ER682" s="223"/>
    </row>
    <row r="683" spans="1:148" s="234" customFormat="1" ht="24.75" customHeight="1" hidden="1">
      <c r="A683" s="78" t="s">
        <v>510</v>
      </c>
      <c r="B683" s="230"/>
      <c r="C683" s="230"/>
      <c r="D683" s="231"/>
      <c r="E683" s="232"/>
      <c r="F683" s="232"/>
      <c r="G683" s="232"/>
      <c r="H683" s="232"/>
      <c r="I683" s="232"/>
      <c r="J683" s="232"/>
      <c r="K683" s="232"/>
      <c r="L683" s="232"/>
      <c r="M683" s="232"/>
      <c r="N683" s="232"/>
      <c r="O683" s="232"/>
      <c r="P683" s="232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/>
      <c r="AK683" s="233"/>
      <c r="AL683" s="233"/>
      <c r="AM683" s="233"/>
      <c r="AN683" s="233"/>
      <c r="AO683" s="233"/>
      <c r="AP683" s="233"/>
      <c r="AQ683" s="233"/>
      <c r="AR683" s="233"/>
      <c r="AS683" s="233"/>
      <c r="AT683" s="233"/>
      <c r="AU683" s="233"/>
      <c r="AV683" s="233"/>
      <c r="AW683" s="233"/>
      <c r="AX683" s="233"/>
      <c r="AY683" s="233"/>
      <c r="AZ683" s="233"/>
      <c r="BA683" s="233"/>
      <c r="BB683" s="233"/>
      <c r="BC683" s="233"/>
      <c r="BD683" s="233"/>
      <c r="BE683" s="233"/>
      <c r="BF683" s="233"/>
      <c r="BG683" s="233"/>
      <c r="BH683" s="233"/>
      <c r="BI683" s="233"/>
      <c r="BJ683" s="233"/>
      <c r="BK683" s="233"/>
      <c r="BL683" s="233"/>
      <c r="BM683" s="233"/>
      <c r="BN683" s="233"/>
      <c r="BO683" s="233"/>
      <c r="BP683" s="233"/>
      <c r="BQ683" s="233"/>
      <c r="BR683" s="233"/>
      <c r="BS683" s="233"/>
      <c r="BT683" s="233"/>
      <c r="BU683" s="233"/>
      <c r="BV683" s="233"/>
      <c r="BW683" s="233"/>
      <c r="BX683" s="233"/>
      <c r="BY683" s="233"/>
      <c r="BZ683" s="233"/>
      <c r="CA683" s="233"/>
      <c r="CB683" s="233"/>
      <c r="CC683" s="233"/>
      <c r="CD683" s="233"/>
      <c r="CE683" s="233"/>
      <c r="CF683" s="233"/>
      <c r="CG683" s="233"/>
      <c r="CH683" s="233"/>
      <c r="CI683" s="233"/>
      <c r="CJ683" s="233"/>
      <c r="CK683" s="233"/>
      <c r="CL683" s="233"/>
      <c r="CM683" s="233"/>
      <c r="CN683" s="233"/>
      <c r="CO683" s="233"/>
      <c r="CP683" s="233"/>
      <c r="CQ683" s="233"/>
      <c r="CR683" s="233"/>
      <c r="CS683" s="233"/>
      <c r="CT683" s="233"/>
      <c r="CU683" s="233"/>
      <c r="CV683" s="233"/>
      <c r="CW683" s="233"/>
      <c r="CX683" s="233"/>
      <c r="CY683" s="233"/>
      <c r="CZ683" s="233"/>
      <c r="DA683" s="233"/>
      <c r="DB683" s="233"/>
      <c r="DC683" s="233"/>
      <c r="DD683" s="233"/>
      <c r="DE683" s="233"/>
      <c r="DF683" s="233"/>
      <c r="DG683" s="233"/>
      <c r="DH683" s="233"/>
      <c r="DI683" s="233"/>
      <c r="DJ683" s="233"/>
      <c r="DK683" s="233"/>
      <c r="DL683" s="233"/>
      <c r="DM683" s="233"/>
      <c r="DN683" s="233"/>
      <c r="DO683" s="233"/>
      <c r="DP683" s="233"/>
      <c r="DQ683" s="233"/>
      <c r="DR683" s="233"/>
      <c r="DS683" s="233"/>
      <c r="DT683" s="233"/>
      <c r="DU683" s="233"/>
      <c r="DV683" s="233"/>
      <c r="DW683" s="233"/>
      <c r="DX683" s="233"/>
      <c r="DY683" s="233"/>
      <c r="DZ683" s="233"/>
      <c r="EA683" s="233"/>
      <c r="EB683" s="233"/>
      <c r="EC683" s="233"/>
      <c r="ED683" s="233"/>
      <c r="EE683" s="233"/>
      <c r="EF683" s="233"/>
      <c r="EG683" s="233"/>
      <c r="EH683" s="233"/>
      <c r="EI683" s="233"/>
      <c r="EJ683" s="233"/>
      <c r="EK683" s="233"/>
      <c r="EL683" s="233"/>
      <c r="EM683" s="233"/>
      <c r="EN683" s="233"/>
      <c r="EO683" s="233"/>
      <c r="EP683" s="233"/>
      <c r="EQ683" s="233"/>
      <c r="ER683" s="233"/>
    </row>
    <row r="684" spans="1:148" s="203" customFormat="1" ht="34.5" customHeight="1" hidden="1">
      <c r="A684" s="201" t="s">
        <v>511</v>
      </c>
      <c r="B684" s="227"/>
      <c r="C684" s="227"/>
      <c r="D684" s="229">
        <f>D685+D690</f>
        <v>1527345.999999252</v>
      </c>
      <c r="E684" s="229">
        <f>E685</f>
        <v>0</v>
      </c>
      <c r="F684" s="229">
        <f>D684+E684</f>
        <v>1527345.999999252</v>
      </c>
      <c r="G684" s="229">
        <f>G685+G690</f>
        <v>0</v>
      </c>
      <c r="H684" s="229">
        <f>H685</f>
        <v>0</v>
      </c>
      <c r="I684" s="229">
        <f>I685+I690</f>
        <v>0</v>
      </c>
      <c r="J684" s="229">
        <f>G684+H684</f>
        <v>0</v>
      </c>
      <c r="K684" s="229">
        <f>K685+K690</f>
        <v>0</v>
      </c>
      <c r="L684" s="229">
        <f>L685+L690</f>
        <v>0</v>
      </c>
      <c r="M684" s="229">
        <f>M685+M690</f>
        <v>0</v>
      </c>
      <c r="N684" s="229">
        <f>N685+N690</f>
        <v>0</v>
      </c>
      <c r="O684" s="229">
        <f>O685</f>
        <v>0</v>
      </c>
      <c r="P684" s="229">
        <f>N684+O684</f>
        <v>0</v>
      </c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  <c r="AA684" s="202"/>
      <c r="AB684" s="202"/>
      <c r="AC684" s="202"/>
      <c r="AD684" s="202"/>
      <c r="AE684" s="202"/>
      <c r="AF684" s="202"/>
      <c r="AG684" s="202"/>
      <c r="AH684" s="202"/>
      <c r="AI684" s="202"/>
      <c r="AJ684" s="202"/>
      <c r="AK684" s="202"/>
      <c r="AL684" s="202"/>
      <c r="AM684" s="202"/>
      <c r="AN684" s="202"/>
      <c r="AO684" s="202"/>
      <c r="AP684" s="202"/>
      <c r="AQ684" s="202"/>
      <c r="AR684" s="202"/>
      <c r="AS684" s="202"/>
      <c r="AT684" s="202"/>
      <c r="AU684" s="202"/>
      <c r="AV684" s="202"/>
      <c r="AW684" s="202"/>
      <c r="AX684" s="202"/>
      <c r="AY684" s="202"/>
      <c r="AZ684" s="202"/>
      <c r="BA684" s="202"/>
      <c r="BB684" s="202"/>
      <c r="BC684" s="202"/>
      <c r="BD684" s="202"/>
      <c r="BE684" s="202"/>
      <c r="BF684" s="202"/>
      <c r="BG684" s="202"/>
      <c r="BH684" s="202"/>
      <c r="BI684" s="202"/>
      <c r="BJ684" s="202"/>
      <c r="BK684" s="202"/>
      <c r="BL684" s="202"/>
      <c r="BM684" s="202"/>
      <c r="BN684" s="202"/>
      <c r="BO684" s="202"/>
      <c r="BP684" s="202"/>
      <c r="BQ684" s="202"/>
      <c r="BR684" s="202"/>
      <c r="BS684" s="202"/>
      <c r="BT684" s="202"/>
      <c r="BU684" s="202"/>
      <c r="BV684" s="202"/>
      <c r="BW684" s="202"/>
      <c r="BX684" s="202"/>
      <c r="BY684" s="202"/>
      <c r="BZ684" s="202"/>
      <c r="CA684" s="202"/>
      <c r="CB684" s="202"/>
      <c r="CC684" s="202"/>
      <c r="CD684" s="202"/>
      <c r="CE684" s="202"/>
      <c r="CF684" s="202"/>
      <c r="CG684" s="202"/>
      <c r="CH684" s="202"/>
      <c r="CI684" s="202"/>
      <c r="CJ684" s="202"/>
      <c r="CK684" s="202"/>
      <c r="CL684" s="202"/>
      <c r="CM684" s="202"/>
      <c r="CN684" s="202"/>
      <c r="CO684" s="202"/>
      <c r="CP684" s="202"/>
      <c r="CQ684" s="202"/>
      <c r="CR684" s="202"/>
      <c r="CS684" s="202"/>
      <c r="CT684" s="202"/>
      <c r="CU684" s="202"/>
      <c r="CV684" s="202"/>
      <c r="CW684" s="202"/>
      <c r="CX684" s="202"/>
      <c r="CY684" s="202"/>
      <c r="CZ684" s="202"/>
      <c r="DA684" s="202"/>
      <c r="DB684" s="202"/>
      <c r="DC684" s="202"/>
      <c r="DD684" s="202"/>
      <c r="DE684" s="202"/>
      <c r="DF684" s="202"/>
      <c r="DG684" s="202"/>
      <c r="DH684" s="202"/>
      <c r="DI684" s="202"/>
      <c r="DJ684" s="202"/>
      <c r="DK684" s="202"/>
      <c r="DL684" s="202"/>
      <c r="DM684" s="202"/>
      <c r="DN684" s="202"/>
      <c r="DO684" s="202"/>
      <c r="DP684" s="202"/>
      <c r="DQ684" s="202"/>
      <c r="DR684" s="202"/>
      <c r="DS684" s="202"/>
      <c r="DT684" s="202"/>
      <c r="DU684" s="202"/>
      <c r="DV684" s="202"/>
      <c r="DW684" s="202"/>
      <c r="DX684" s="202"/>
      <c r="DY684" s="202"/>
      <c r="DZ684" s="202"/>
      <c r="EA684" s="202"/>
      <c r="EB684" s="202"/>
      <c r="EC684" s="202"/>
      <c r="ED684" s="202"/>
      <c r="EE684" s="202"/>
      <c r="EF684" s="202"/>
      <c r="EG684" s="202"/>
      <c r="EH684" s="202"/>
      <c r="EI684" s="202"/>
      <c r="EJ684" s="202"/>
      <c r="EK684" s="202"/>
      <c r="EL684" s="202"/>
      <c r="EM684" s="202"/>
      <c r="EN684" s="202"/>
      <c r="EO684" s="202"/>
      <c r="EP684" s="202"/>
      <c r="EQ684" s="202"/>
      <c r="ER684" s="202"/>
    </row>
    <row r="685" spans="1:148" s="28" customFormat="1" ht="38.25" customHeight="1" hidden="1">
      <c r="A685" s="91" t="s">
        <v>512</v>
      </c>
      <c r="B685" s="36"/>
      <c r="C685" s="36"/>
      <c r="D685" s="32">
        <f>D687*D689</f>
        <v>1527345.999999252</v>
      </c>
      <c r="E685" s="32"/>
      <c r="F685" s="32">
        <f>E685</f>
        <v>0</v>
      </c>
      <c r="G685" s="32"/>
      <c r="H685" s="32"/>
      <c r="I685" s="32"/>
      <c r="J685" s="32">
        <f>H685</f>
        <v>0</v>
      </c>
      <c r="K685" s="32"/>
      <c r="L685" s="32"/>
      <c r="M685" s="32"/>
      <c r="N685" s="32"/>
      <c r="O685" s="32"/>
      <c r="P685" s="32">
        <f>O685</f>
        <v>0</v>
      </c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</row>
    <row r="686" spans="1:16" ht="16.5" customHeight="1" hidden="1">
      <c r="A686" s="4" t="s">
        <v>3</v>
      </c>
      <c r="B686" s="12"/>
      <c r="C686" s="12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</row>
    <row r="687" spans="1:16" ht="24.75" customHeight="1" hidden="1">
      <c r="A687" s="7" t="s">
        <v>508</v>
      </c>
      <c r="B687" s="12"/>
      <c r="C687" s="12"/>
      <c r="D687" s="31">
        <v>751.276930644</v>
      </c>
      <c r="E687" s="125"/>
      <c r="F687" s="125">
        <f>E687</f>
        <v>0</v>
      </c>
      <c r="G687" s="31"/>
      <c r="H687" s="125"/>
      <c r="I687" s="125"/>
      <c r="J687" s="125">
        <f>H687</f>
        <v>0</v>
      </c>
      <c r="K687" s="125"/>
      <c r="L687" s="125"/>
      <c r="M687" s="125"/>
      <c r="N687" s="125"/>
      <c r="O687" s="125"/>
      <c r="P687" s="125">
        <v>0</v>
      </c>
    </row>
    <row r="688" spans="1:16" ht="17.25" customHeight="1" hidden="1">
      <c r="A688" s="265" t="s">
        <v>5</v>
      </c>
      <c r="B688" s="12"/>
      <c r="C688" s="12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</row>
    <row r="689" spans="1:16" ht="22.5" customHeight="1" hidden="1">
      <c r="A689" s="7" t="s">
        <v>509</v>
      </c>
      <c r="B689" s="12"/>
      <c r="C689" s="12"/>
      <c r="D689" s="31">
        <v>2033</v>
      </c>
      <c r="E689" s="31"/>
      <c r="F689" s="31">
        <f>E689</f>
        <v>0</v>
      </c>
      <c r="G689" s="31"/>
      <c r="H689" s="31"/>
      <c r="I689" s="31"/>
      <c r="J689" s="31">
        <f>H689</f>
        <v>0</v>
      </c>
      <c r="K689" s="31"/>
      <c r="L689" s="31"/>
      <c r="M689" s="31"/>
      <c r="N689" s="31"/>
      <c r="O689" s="31"/>
      <c r="P689" s="31">
        <v>0</v>
      </c>
    </row>
    <row r="690" spans="1:148" s="224" customFormat="1" ht="32.25" customHeight="1" hidden="1">
      <c r="A690" s="206" t="s">
        <v>149</v>
      </c>
      <c r="B690" s="222"/>
      <c r="C690" s="222"/>
      <c r="D690" s="226">
        <f>D692</f>
        <v>0</v>
      </c>
      <c r="E690" s="226">
        <f aca="true" t="shared" si="42" ref="E690:P690">E692</f>
        <v>1800000</v>
      </c>
      <c r="F690" s="226">
        <f t="shared" si="42"/>
        <v>1800000</v>
      </c>
      <c r="G690" s="226">
        <f t="shared" si="42"/>
        <v>0</v>
      </c>
      <c r="H690" s="226">
        <f t="shared" si="42"/>
        <v>1900000</v>
      </c>
      <c r="I690" s="226">
        <f t="shared" si="42"/>
        <v>0</v>
      </c>
      <c r="J690" s="226">
        <f t="shared" si="42"/>
        <v>1900000</v>
      </c>
      <c r="K690" s="226">
        <f t="shared" si="42"/>
        <v>0</v>
      </c>
      <c r="L690" s="226">
        <f t="shared" si="42"/>
        <v>0</v>
      </c>
      <c r="M690" s="226">
        <f t="shared" si="42"/>
        <v>0</v>
      </c>
      <c r="N690" s="226">
        <f t="shared" si="42"/>
        <v>0</v>
      </c>
      <c r="O690" s="226">
        <f t="shared" si="42"/>
        <v>2050000</v>
      </c>
      <c r="P690" s="226">
        <f t="shared" si="42"/>
        <v>2050000</v>
      </c>
      <c r="Q690" s="223"/>
      <c r="R690" s="223"/>
      <c r="S690" s="223"/>
      <c r="T690" s="223"/>
      <c r="U690" s="223"/>
      <c r="V690" s="223"/>
      <c r="W690" s="223"/>
      <c r="X690" s="223"/>
      <c r="Y690" s="223"/>
      <c r="Z690" s="223"/>
      <c r="AA690" s="223"/>
      <c r="AB690" s="223"/>
      <c r="AC690" s="223"/>
      <c r="AD690" s="223"/>
      <c r="AE690" s="223"/>
      <c r="AF690" s="223"/>
      <c r="AG690" s="223"/>
      <c r="AH690" s="223"/>
      <c r="AI690" s="223"/>
      <c r="AJ690" s="223"/>
      <c r="AK690" s="223"/>
      <c r="AL690" s="223"/>
      <c r="AM690" s="223"/>
      <c r="AN690" s="223"/>
      <c r="AO690" s="223"/>
      <c r="AP690" s="223"/>
      <c r="AQ690" s="223"/>
      <c r="AR690" s="223"/>
      <c r="AS690" s="223"/>
      <c r="AT690" s="223"/>
      <c r="AU690" s="223"/>
      <c r="AV690" s="223"/>
      <c r="AW690" s="223"/>
      <c r="AX690" s="223"/>
      <c r="AY690" s="223"/>
      <c r="AZ690" s="223"/>
      <c r="BA690" s="223"/>
      <c r="BB690" s="223"/>
      <c r="BC690" s="223"/>
      <c r="BD690" s="223"/>
      <c r="BE690" s="223"/>
      <c r="BF690" s="223"/>
      <c r="BG690" s="223"/>
      <c r="BH690" s="223"/>
      <c r="BI690" s="223"/>
      <c r="BJ690" s="223"/>
      <c r="BK690" s="223"/>
      <c r="BL690" s="223"/>
      <c r="BM690" s="223"/>
      <c r="BN690" s="223"/>
      <c r="BO690" s="223"/>
      <c r="BP690" s="223"/>
      <c r="BQ690" s="223"/>
      <c r="BR690" s="223"/>
      <c r="BS690" s="223"/>
      <c r="BT690" s="223"/>
      <c r="BU690" s="223"/>
      <c r="BV690" s="223"/>
      <c r="BW690" s="223"/>
      <c r="BX690" s="223"/>
      <c r="BY690" s="223"/>
      <c r="BZ690" s="223"/>
      <c r="CA690" s="223"/>
      <c r="CB690" s="223"/>
      <c r="CC690" s="223"/>
      <c r="CD690" s="223"/>
      <c r="CE690" s="223"/>
      <c r="CF690" s="223"/>
      <c r="CG690" s="223"/>
      <c r="CH690" s="223"/>
      <c r="CI690" s="223"/>
      <c r="CJ690" s="223"/>
      <c r="CK690" s="223"/>
      <c r="CL690" s="223"/>
      <c r="CM690" s="223"/>
      <c r="CN690" s="223"/>
      <c r="CO690" s="223"/>
      <c r="CP690" s="223"/>
      <c r="CQ690" s="223"/>
      <c r="CR690" s="223"/>
      <c r="CS690" s="223"/>
      <c r="CT690" s="223"/>
      <c r="CU690" s="223"/>
      <c r="CV690" s="223"/>
      <c r="CW690" s="223"/>
      <c r="CX690" s="223"/>
      <c r="CY690" s="223"/>
      <c r="CZ690" s="223"/>
      <c r="DA690" s="223"/>
      <c r="DB690" s="223"/>
      <c r="DC690" s="223"/>
      <c r="DD690" s="223"/>
      <c r="DE690" s="223"/>
      <c r="DF690" s="223"/>
      <c r="DG690" s="223"/>
      <c r="DH690" s="223"/>
      <c r="DI690" s="223"/>
      <c r="DJ690" s="223"/>
      <c r="DK690" s="223"/>
      <c r="DL690" s="223"/>
      <c r="DM690" s="223"/>
      <c r="DN690" s="223"/>
      <c r="DO690" s="223"/>
      <c r="DP690" s="223"/>
      <c r="DQ690" s="223"/>
      <c r="DR690" s="223"/>
      <c r="DS690" s="223"/>
      <c r="DT690" s="223"/>
      <c r="DU690" s="223"/>
      <c r="DV690" s="223"/>
      <c r="DW690" s="223"/>
      <c r="DX690" s="223"/>
      <c r="DY690" s="223"/>
      <c r="DZ690" s="223"/>
      <c r="EA690" s="223"/>
      <c r="EB690" s="223"/>
      <c r="EC690" s="223"/>
      <c r="ED690" s="223"/>
      <c r="EE690" s="223"/>
      <c r="EF690" s="223"/>
      <c r="EG690" s="223"/>
      <c r="EH690" s="223"/>
      <c r="EI690" s="223"/>
      <c r="EJ690" s="223"/>
      <c r="EK690" s="223"/>
      <c r="EL690" s="223"/>
      <c r="EM690" s="223"/>
      <c r="EN690" s="223"/>
      <c r="EO690" s="223"/>
      <c r="EP690" s="223"/>
      <c r="EQ690" s="223"/>
      <c r="ER690" s="223"/>
    </row>
    <row r="691" spans="1:148" s="234" customFormat="1" ht="32.25" customHeight="1" hidden="1">
      <c r="A691" s="78" t="s">
        <v>284</v>
      </c>
      <c r="B691" s="230"/>
      <c r="C691" s="230"/>
      <c r="D691" s="231"/>
      <c r="E691" s="232"/>
      <c r="F691" s="232"/>
      <c r="G691" s="232"/>
      <c r="H691" s="232"/>
      <c r="I691" s="232"/>
      <c r="J691" s="232"/>
      <c r="K691" s="232"/>
      <c r="L691" s="232"/>
      <c r="M691" s="232"/>
      <c r="N691" s="232"/>
      <c r="O691" s="232"/>
      <c r="P691" s="232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/>
      <c r="AK691" s="233"/>
      <c r="AL691" s="233"/>
      <c r="AM691" s="233"/>
      <c r="AN691" s="233"/>
      <c r="AO691" s="233"/>
      <c r="AP691" s="233"/>
      <c r="AQ691" s="233"/>
      <c r="AR691" s="233"/>
      <c r="AS691" s="233"/>
      <c r="AT691" s="233"/>
      <c r="AU691" s="233"/>
      <c r="AV691" s="233"/>
      <c r="AW691" s="233"/>
      <c r="AX691" s="233"/>
      <c r="AY691" s="233"/>
      <c r="AZ691" s="233"/>
      <c r="BA691" s="233"/>
      <c r="BB691" s="233"/>
      <c r="BC691" s="233"/>
      <c r="BD691" s="233"/>
      <c r="BE691" s="233"/>
      <c r="BF691" s="233"/>
      <c r="BG691" s="233"/>
      <c r="BH691" s="233"/>
      <c r="BI691" s="233"/>
      <c r="BJ691" s="233"/>
      <c r="BK691" s="233"/>
      <c r="BL691" s="233"/>
      <c r="BM691" s="233"/>
      <c r="BN691" s="233"/>
      <c r="BO691" s="233"/>
      <c r="BP691" s="233"/>
      <c r="BQ691" s="233"/>
      <c r="BR691" s="233"/>
      <c r="BS691" s="233"/>
      <c r="BT691" s="233"/>
      <c r="BU691" s="233"/>
      <c r="BV691" s="233"/>
      <c r="BW691" s="233"/>
      <c r="BX691" s="233"/>
      <c r="BY691" s="233"/>
      <c r="BZ691" s="233"/>
      <c r="CA691" s="233"/>
      <c r="CB691" s="233"/>
      <c r="CC691" s="233"/>
      <c r="CD691" s="233"/>
      <c r="CE691" s="233"/>
      <c r="CF691" s="233"/>
      <c r="CG691" s="233"/>
      <c r="CH691" s="233"/>
      <c r="CI691" s="233"/>
      <c r="CJ691" s="233"/>
      <c r="CK691" s="233"/>
      <c r="CL691" s="233"/>
      <c r="CM691" s="233"/>
      <c r="CN691" s="233"/>
      <c r="CO691" s="233"/>
      <c r="CP691" s="233"/>
      <c r="CQ691" s="233"/>
      <c r="CR691" s="233"/>
      <c r="CS691" s="233"/>
      <c r="CT691" s="233"/>
      <c r="CU691" s="233"/>
      <c r="CV691" s="233"/>
      <c r="CW691" s="233"/>
      <c r="CX691" s="233"/>
      <c r="CY691" s="233"/>
      <c r="CZ691" s="233"/>
      <c r="DA691" s="233"/>
      <c r="DB691" s="233"/>
      <c r="DC691" s="233"/>
      <c r="DD691" s="233"/>
      <c r="DE691" s="233"/>
      <c r="DF691" s="233"/>
      <c r="DG691" s="233"/>
      <c r="DH691" s="233"/>
      <c r="DI691" s="233"/>
      <c r="DJ691" s="233"/>
      <c r="DK691" s="233"/>
      <c r="DL691" s="233"/>
      <c r="DM691" s="233"/>
      <c r="DN691" s="233"/>
      <c r="DO691" s="233"/>
      <c r="DP691" s="233"/>
      <c r="DQ691" s="233"/>
      <c r="DR691" s="233"/>
      <c r="DS691" s="233"/>
      <c r="DT691" s="233"/>
      <c r="DU691" s="233"/>
      <c r="DV691" s="233"/>
      <c r="DW691" s="233"/>
      <c r="DX691" s="233"/>
      <c r="DY691" s="233"/>
      <c r="DZ691" s="233"/>
      <c r="EA691" s="233"/>
      <c r="EB691" s="233"/>
      <c r="EC691" s="233"/>
      <c r="ED691" s="233"/>
      <c r="EE691" s="233"/>
      <c r="EF691" s="233"/>
      <c r="EG691" s="233"/>
      <c r="EH691" s="233"/>
      <c r="EI691" s="233"/>
      <c r="EJ691" s="233"/>
      <c r="EK691" s="233"/>
      <c r="EL691" s="233"/>
      <c r="EM691" s="233"/>
      <c r="EN691" s="233"/>
      <c r="EO691" s="233"/>
      <c r="EP691" s="233"/>
      <c r="EQ691" s="233"/>
      <c r="ER691" s="233"/>
    </row>
    <row r="692" spans="1:148" s="203" customFormat="1" ht="32.25" customHeight="1" hidden="1">
      <c r="A692" s="201" t="s">
        <v>506</v>
      </c>
      <c r="B692" s="227"/>
      <c r="C692" s="227"/>
      <c r="D692" s="229">
        <f>D693+D700</f>
        <v>0</v>
      </c>
      <c r="E692" s="229">
        <f>E693+E700</f>
        <v>1800000</v>
      </c>
      <c r="F692" s="229">
        <f>D692+E692</f>
        <v>1800000</v>
      </c>
      <c r="G692" s="229">
        <f>G693+G700</f>
        <v>0</v>
      </c>
      <c r="H692" s="229">
        <f>H693+H700</f>
        <v>1900000</v>
      </c>
      <c r="I692" s="229">
        <f>I693+I700</f>
        <v>0</v>
      </c>
      <c r="J692" s="229">
        <f>G692+H692</f>
        <v>1900000</v>
      </c>
      <c r="K692" s="229">
        <f>K693+K700</f>
        <v>0</v>
      </c>
      <c r="L692" s="229">
        <f>L693+L700</f>
        <v>0</v>
      </c>
      <c r="M692" s="229">
        <f>M693+M700</f>
        <v>0</v>
      </c>
      <c r="N692" s="229">
        <f>N693+N700</f>
        <v>0</v>
      </c>
      <c r="O692" s="229">
        <f>O693+O700</f>
        <v>2050000</v>
      </c>
      <c r="P692" s="229">
        <f>N692+O692</f>
        <v>2050000</v>
      </c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  <c r="AA692" s="202"/>
      <c r="AB692" s="202"/>
      <c r="AC692" s="202"/>
      <c r="AD692" s="202"/>
      <c r="AE692" s="202"/>
      <c r="AF692" s="202"/>
      <c r="AG692" s="202"/>
      <c r="AH692" s="202"/>
      <c r="AI692" s="202"/>
      <c r="AJ692" s="202"/>
      <c r="AK692" s="202"/>
      <c r="AL692" s="202"/>
      <c r="AM692" s="202"/>
      <c r="AN692" s="202"/>
      <c r="AO692" s="202"/>
      <c r="AP692" s="202"/>
      <c r="AQ692" s="202"/>
      <c r="AR692" s="202"/>
      <c r="AS692" s="202"/>
      <c r="AT692" s="202"/>
      <c r="AU692" s="202"/>
      <c r="AV692" s="202"/>
      <c r="AW692" s="202"/>
      <c r="AX692" s="202"/>
      <c r="AY692" s="202"/>
      <c r="AZ692" s="202"/>
      <c r="BA692" s="202"/>
      <c r="BB692" s="202"/>
      <c r="BC692" s="202"/>
      <c r="BD692" s="202"/>
      <c r="BE692" s="202"/>
      <c r="BF692" s="202"/>
      <c r="BG692" s="202"/>
      <c r="BH692" s="202"/>
      <c r="BI692" s="202"/>
      <c r="BJ692" s="202"/>
      <c r="BK692" s="202"/>
      <c r="BL692" s="202"/>
      <c r="BM692" s="202"/>
      <c r="BN692" s="202"/>
      <c r="BO692" s="202"/>
      <c r="BP692" s="202"/>
      <c r="BQ692" s="202"/>
      <c r="BR692" s="202"/>
      <c r="BS692" s="202"/>
      <c r="BT692" s="202"/>
      <c r="BU692" s="202"/>
      <c r="BV692" s="202"/>
      <c r="BW692" s="202"/>
      <c r="BX692" s="202"/>
      <c r="BY692" s="202"/>
      <c r="BZ692" s="202"/>
      <c r="CA692" s="202"/>
      <c r="CB692" s="202"/>
      <c r="CC692" s="202"/>
      <c r="CD692" s="202"/>
      <c r="CE692" s="202"/>
      <c r="CF692" s="202"/>
      <c r="CG692" s="202"/>
      <c r="CH692" s="202"/>
      <c r="CI692" s="202"/>
      <c r="CJ692" s="202"/>
      <c r="CK692" s="202"/>
      <c r="CL692" s="202"/>
      <c r="CM692" s="202"/>
      <c r="CN692" s="202"/>
      <c r="CO692" s="202"/>
      <c r="CP692" s="202"/>
      <c r="CQ692" s="202"/>
      <c r="CR692" s="202"/>
      <c r="CS692" s="202"/>
      <c r="CT692" s="202"/>
      <c r="CU692" s="202"/>
      <c r="CV692" s="202"/>
      <c r="CW692" s="202"/>
      <c r="CX692" s="202"/>
      <c r="CY692" s="202"/>
      <c r="CZ692" s="202"/>
      <c r="DA692" s="202"/>
      <c r="DB692" s="202"/>
      <c r="DC692" s="202"/>
      <c r="DD692" s="202"/>
      <c r="DE692" s="202"/>
      <c r="DF692" s="202"/>
      <c r="DG692" s="202"/>
      <c r="DH692" s="202"/>
      <c r="DI692" s="202"/>
      <c r="DJ692" s="202"/>
      <c r="DK692" s="202"/>
      <c r="DL692" s="202"/>
      <c r="DM692" s="202"/>
      <c r="DN692" s="202"/>
      <c r="DO692" s="202"/>
      <c r="DP692" s="202"/>
      <c r="DQ692" s="202"/>
      <c r="DR692" s="202"/>
      <c r="DS692" s="202"/>
      <c r="DT692" s="202"/>
      <c r="DU692" s="202"/>
      <c r="DV692" s="202"/>
      <c r="DW692" s="202"/>
      <c r="DX692" s="202"/>
      <c r="DY692" s="202"/>
      <c r="DZ692" s="202"/>
      <c r="EA692" s="202"/>
      <c r="EB692" s="202"/>
      <c r="EC692" s="202"/>
      <c r="ED692" s="202"/>
      <c r="EE692" s="202"/>
      <c r="EF692" s="202"/>
      <c r="EG692" s="202"/>
      <c r="EH692" s="202"/>
      <c r="EI692" s="202"/>
      <c r="EJ692" s="202"/>
      <c r="EK692" s="202"/>
      <c r="EL692" s="202"/>
      <c r="EM692" s="202"/>
      <c r="EN692" s="202"/>
      <c r="EO692" s="202"/>
      <c r="EP692" s="202"/>
      <c r="EQ692" s="202"/>
      <c r="ER692" s="202"/>
    </row>
    <row r="693" spans="1:148" s="28" customFormat="1" ht="38.25" customHeight="1" hidden="1">
      <c r="A693" s="91" t="s">
        <v>507</v>
      </c>
      <c r="B693" s="36"/>
      <c r="C693" s="36"/>
      <c r="D693" s="32"/>
      <c r="E693" s="32">
        <f>E695</f>
        <v>300000</v>
      </c>
      <c r="F693" s="32">
        <f>E693</f>
        <v>300000</v>
      </c>
      <c r="G693" s="32"/>
      <c r="H693" s="32">
        <f>H695</f>
        <v>300000</v>
      </c>
      <c r="I693" s="32"/>
      <c r="J693" s="32">
        <f>H693</f>
        <v>300000</v>
      </c>
      <c r="K693" s="32"/>
      <c r="L693" s="32"/>
      <c r="M693" s="32"/>
      <c r="N693" s="32"/>
      <c r="O693" s="32">
        <f>O695</f>
        <v>350000</v>
      </c>
      <c r="P693" s="32">
        <f>O693</f>
        <v>350000</v>
      </c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</row>
    <row r="694" spans="1:16" ht="13.5" customHeight="1" hidden="1">
      <c r="A694" s="11" t="s">
        <v>2</v>
      </c>
      <c r="B694" s="12"/>
      <c r="C694" s="12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</row>
    <row r="695" spans="1:16" ht="26.25" customHeight="1" hidden="1">
      <c r="A695" s="266" t="s">
        <v>263</v>
      </c>
      <c r="B695" s="12"/>
      <c r="C695" s="12"/>
      <c r="D695" s="31"/>
      <c r="E695" s="31">
        <f>250000+50000</f>
        <v>300000</v>
      </c>
      <c r="F695" s="31">
        <f>E695</f>
        <v>300000</v>
      </c>
      <c r="G695" s="31"/>
      <c r="H695" s="31">
        <v>300000</v>
      </c>
      <c r="I695" s="31"/>
      <c r="J695" s="31">
        <f>H695</f>
        <v>300000</v>
      </c>
      <c r="K695" s="31"/>
      <c r="L695" s="31"/>
      <c r="M695" s="31"/>
      <c r="N695" s="31"/>
      <c r="O695" s="31">
        <v>350000</v>
      </c>
      <c r="P695" s="31">
        <f>O695</f>
        <v>350000</v>
      </c>
    </row>
    <row r="696" spans="1:16" ht="16.5" customHeight="1" hidden="1">
      <c r="A696" s="4" t="s">
        <v>3</v>
      </c>
      <c r="B696" s="12"/>
      <c r="C696" s="12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</row>
    <row r="697" spans="1:16" ht="24.75" customHeight="1" hidden="1">
      <c r="A697" s="7" t="s">
        <v>160</v>
      </c>
      <c r="B697" s="12"/>
      <c r="C697" s="12"/>
      <c r="D697" s="31"/>
      <c r="E697" s="125">
        <f>E695/E699</f>
        <v>214.28571428571428</v>
      </c>
      <c r="F697" s="125">
        <f>E697</f>
        <v>214.28571428571428</v>
      </c>
      <c r="G697" s="31"/>
      <c r="H697" s="125">
        <f>H695/H699</f>
        <v>200.80321285140562</v>
      </c>
      <c r="I697" s="125"/>
      <c r="J697" s="125">
        <f>H697</f>
        <v>200.80321285140562</v>
      </c>
      <c r="K697" s="125"/>
      <c r="L697" s="125"/>
      <c r="M697" s="125"/>
      <c r="N697" s="125"/>
      <c r="O697" s="125">
        <f>O695/O699</f>
        <v>220.95959595959596</v>
      </c>
      <c r="P697" s="125">
        <f>P695/P699</f>
        <v>220.95959595959596</v>
      </c>
    </row>
    <row r="698" spans="1:16" ht="17.25" customHeight="1" hidden="1">
      <c r="A698" s="265" t="s">
        <v>5</v>
      </c>
      <c r="B698" s="12"/>
      <c r="C698" s="12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</row>
    <row r="699" spans="1:16" ht="15" customHeight="1" hidden="1">
      <c r="A699" s="7" t="s">
        <v>264</v>
      </c>
      <c r="B699" s="12"/>
      <c r="C699" s="12"/>
      <c r="D699" s="31"/>
      <c r="E699" s="31">
        <v>1400</v>
      </c>
      <c r="F699" s="31">
        <f>E699</f>
        <v>1400</v>
      </c>
      <c r="G699" s="31"/>
      <c r="H699" s="31">
        <v>1494</v>
      </c>
      <c r="I699" s="31"/>
      <c r="J699" s="31">
        <f>H699</f>
        <v>1494</v>
      </c>
      <c r="K699" s="31"/>
      <c r="L699" s="31"/>
      <c r="M699" s="31"/>
      <c r="N699" s="31"/>
      <c r="O699" s="31">
        <v>1584</v>
      </c>
      <c r="P699" s="31">
        <v>1584</v>
      </c>
    </row>
    <row r="700" spans="1:148" s="93" customFormat="1" ht="33.75" customHeight="1" hidden="1">
      <c r="A700" s="91" t="s">
        <v>513</v>
      </c>
      <c r="B700" s="132"/>
      <c r="C700" s="132"/>
      <c r="D700" s="130"/>
      <c r="E700" s="130">
        <f>E702</f>
        <v>1500000</v>
      </c>
      <c r="F700" s="130">
        <f>E700</f>
        <v>1500000</v>
      </c>
      <c r="G700" s="130"/>
      <c r="H700" s="130">
        <f>H702</f>
        <v>1600000</v>
      </c>
      <c r="I700" s="130"/>
      <c r="J700" s="130">
        <f>H700</f>
        <v>1600000</v>
      </c>
      <c r="K700" s="130"/>
      <c r="L700" s="130"/>
      <c r="M700" s="130"/>
      <c r="N700" s="130"/>
      <c r="O700" s="130">
        <f>O702</f>
        <v>1700000</v>
      </c>
      <c r="P700" s="130">
        <f>O700</f>
        <v>1700000</v>
      </c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  <c r="AC700" s="124"/>
      <c r="AD700" s="124"/>
      <c r="AE700" s="124"/>
      <c r="AF700" s="124"/>
      <c r="AG700" s="124"/>
      <c r="AH700" s="124"/>
      <c r="AI700" s="124"/>
      <c r="AJ700" s="124"/>
      <c r="AK700" s="124"/>
      <c r="AL700" s="124"/>
      <c r="AM700" s="124"/>
      <c r="AN700" s="124"/>
      <c r="AO700" s="124"/>
      <c r="AP700" s="124"/>
      <c r="AQ700" s="124"/>
      <c r="AR700" s="124"/>
      <c r="AS700" s="124"/>
      <c r="AT700" s="124"/>
      <c r="AU700" s="124"/>
      <c r="AV700" s="124"/>
      <c r="AW700" s="124"/>
      <c r="AX700" s="124"/>
      <c r="AY700" s="124"/>
      <c r="AZ700" s="124"/>
      <c r="BA700" s="124"/>
      <c r="BB700" s="124"/>
      <c r="BC700" s="124"/>
      <c r="BD700" s="124"/>
      <c r="BE700" s="124"/>
      <c r="BF700" s="124"/>
      <c r="BG700" s="124"/>
      <c r="BH700" s="124"/>
      <c r="BI700" s="124"/>
      <c r="BJ700" s="124"/>
      <c r="BK700" s="124"/>
      <c r="BL700" s="124"/>
      <c r="BM700" s="124"/>
      <c r="BN700" s="124"/>
      <c r="BO700" s="124"/>
      <c r="BP700" s="124"/>
      <c r="BQ700" s="124"/>
      <c r="BR700" s="124"/>
      <c r="BS700" s="124"/>
      <c r="BT700" s="124"/>
      <c r="BU700" s="124"/>
      <c r="BV700" s="124"/>
      <c r="BW700" s="124"/>
      <c r="BX700" s="124"/>
      <c r="BY700" s="124"/>
      <c r="BZ700" s="124"/>
      <c r="CA700" s="124"/>
      <c r="CB700" s="124"/>
      <c r="CC700" s="124"/>
      <c r="CD700" s="124"/>
      <c r="CE700" s="124"/>
      <c r="CF700" s="124"/>
      <c r="CG700" s="124"/>
      <c r="CH700" s="124"/>
      <c r="CI700" s="124"/>
      <c r="CJ700" s="124"/>
      <c r="CK700" s="124"/>
      <c r="CL700" s="124"/>
      <c r="CM700" s="124"/>
      <c r="CN700" s="124"/>
      <c r="CO700" s="124"/>
      <c r="CP700" s="124"/>
      <c r="CQ700" s="124"/>
      <c r="CR700" s="124"/>
      <c r="CS700" s="124"/>
      <c r="CT700" s="124"/>
      <c r="CU700" s="124"/>
      <c r="CV700" s="124"/>
      <c r="CW700" s="124"/>
      <c r="CX700" s="124"/>
      <c r="CY700" s="124"/>
      <c r="CZ700" s="124"/>
      <c r="DA700" s="124"/>
      <c r="DB700" s="124"/>
      <c r="DC700" s="124"/>
      <c r="DD700" s="124"/>
      <c r="DE700" s="124"/>
      <c r="DF700" s="124"/>
      <c r="DG700" s="124"/>
      <c r="DH700" s="124"/>
      <c r="DI700" s="124"/>
      <c r="DJ700" s="124"/>
      <c r="DK700" s="124"/>
      <c r="DL700" s="124"/>
      <c r="DM700" s="124"/>
      <c r="DN700" s="124"/>
      <c r="DO700" s="124"/>
      <c r="DP700" s="124"/>
      <c r="DQ700" s="124"/>
      <c r="DR700" s="124"/>
      <c r="DS700" s="124"/>
      <c r="DT700" s="124"/>
      <c r="DU700" s="124"/>
      <c r="DV700" s="124"/>
      <c r="DW700" s="124"/>
      <c r="DX700" s="124"/>
      <c r="DY700" s="124"/>
      <c r="DZ700" s="124"/>
      <c r="EA700" s="124"/>
      <c r="EB700" s="124"/>
      <c r="EC700" s="124"/>
      <c r="ED700" s="124"/>
      <c r="EE700" s="124"/>
      <c r="EF700" s="124"/>
      <c r="EG700" s="124"/>
      <c r="EH700" s="124"/>
      <c r="EI700" s="124"/>
      <c r="EJ700" s="124"/>
      <c r="EK700" s="124"/>
      <c r="EL700" s="124"/>
      <c r="EM700" s="124"/>
      <c r="EN700" s="124"/>
      <c r="EO700" s="124"/>
      <c r="EP700" s="124"/>
      <c r="EQ700" s="124"/>
      <c r="ER700" s="124"/>
    </row>
    <row r="701" spans="1:16" ht="15" customHeight="1" hidden="1">
      <c r="A701" s="11" t="s">
        <v>2</v>
      </c>
      <c r="B701" s="12"/>
      <c r="C701" s="12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</row>
    <row r="702" spans="1:16" ht="24.75" customHeight="1" hidden="1">
      <c r="A702" s="266" t="s">
        <v>23</v>
      </c>
      <c r="B702" s="12"/>
      <c r="C702" s="12"/>
      <c r="D702" s="31"/>
      <c r="E702" s="31">
        <v>1500000</v>
      </c>
      <c r="F702" s="31">
        <f>E702</f>
        <v>1500000</v>
      </c>
      <c r="G702" s="31"/>
      <c r="H702" s="31">
        <v>1600000</v>
      </c>
      <c r="I702" s="31"/>
      <c r="J702" s="31">
        <f>H702</f>
        <v>1600000</v>
      </c>
      <c r="K702" s="31"/>
      <c r="L702" s="31"/>
      <c r="M702" s="31"/>
      <c r="N702" s="31"/>
      <c r="O702" s="31">
        <v>1700000</v>
      </c>
      <c r="P702" s="31">
        <f>O702</f>
        <v>1700000</v>
      </c>
    </row>
    <row r="703" spans="1:16" ht="15" customHeight="1" hidden="1">
      <c r="A703" s="4" t="s">
        <v>3</v>
      </c>
      <c r="B703" s="12"/>
      <c r="C703" s="12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</row>
    <row r="704" spans="1:16" ht="28.5" customHeight="1" hidden="1">
      <c r="A704" s="7" t="s">
        <v>63</v>
      </c>
      <c r="B704" s="12"/>
      <c r="C704" s="12"/>
      <c r="D704" s="31"/>
      <c r="E704" s="31">
        <v>8</v>
      </c>
      <c r="F704" s="31">
        <f>E704</f>
        <v>8</v>
      </c>
      <c r="G704" s="31"/>
      <c r="H704" s="31">
        <v>9</v>
      </c>
      <c r="I704" s="31"/>
      <c r="J704" s="31">
        <f>H704</f>
        <v>9</v>
      </c>
      <c r="K704" s="31"/>
      <c r="L704" s="31"/>
      <c r="M704" s="31"/>
      <c r="N704" s="31"/>
      <c r="O704" s="31">
        <v>9</v>
      </c>
      <c r="P704" s="31">
        <f>O704</f>
        <v>9</v>
      </c>
    </row>
    <row r="705" spans="1:16" ht="15" customHeight="1" hidden="1">
      <c r="A705" s="4" t="s">
        <v>5</v>
      </c>
      <c r="B705" s="12"/>
      <c r="C705" s="12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</row>
    <row r="706" spans="1:16" ht="35.25" customHeight="1" hidden="1">
      <c r="A706" s="7" t="s">
        <v>285</v>
      </c>
      <c r="B706" s="12"/>
      <c r="C706" s="12"/>
      <c r="D706" s="31"/>
      <c r="E706" s="31">
        <f>E702/E704</f>
        <v>187500</v>
      </c>
      <c r="F706" s="31">
        <f>E706</f>
        <v>187500</v>
      </c>
      <c r="G706" s="31"/>
      <c r="H706" s="31">
        <f>H702/H704</f>
        <v>177777.77777777778</v>
      </c>
      <c r="I706" s="31"/>
      <c r="J706" s="31">
        <f>H706</f>
        <v>177777.77777777778</v>
      </c>
      <c r="K706" s="31"/>
      <c r="L706" s="31"/>
      <c r="M706" s="31"/>
      <c r="N706" s="31"/>
      <c r="O706" s="31">
        <f>O702/O704</f>
        <v>188888.88888888888</v>
      </c>
      <c r="P706" s="31">
        <f>O706</f>
        <v>188888.88888888888</v>
      </c>
    </row>
    <row r="707" spans="1:148" s="209" customFormat="1" ht="27.75" customHeight="1" hidden="1">
      <c r="A707" s="206" t="s">
        <v>128</v>
      </c>
      <c r="B707" s="206"/>
      <c r="C707" s="206"/>
      <c r="D707" s="207">
        <f>D709</f>
        <v>6383759</v>
      </c>
      <c r="E707" s="207">
        <f>E709</f>
        <v>0</v>
      </c>
      <c r="F707" s="207">
        <f>F709</f>
        <v>6383759</v>
      </c>
      <c r="G707" s="207">
        <f>G709</f>
        <v>320100</v>
      </c>
      <c r="H707" s="207"/>
      <c r="I707" s="207">
        <f>I709</f>
        <v>0</v>
      </c>
      <c r="J707" s="207">
        <f>G707</f>
        <v>320100</v>
      </c>
      <c r="K707" s="207" t="e">
        <f>#REF!+K709</f>
        <v>#REF!</v>
      </c>
      <c r="L707" s="207" t="e">
        <f>#REF!+L709</f>
        <v>#REF!</v>
      </c>
      <c r="M707" s="207" t="e">
        <f>#REF!+M709</f>
        <v>#REF!</v>
      </c>
      <c r="N707" s="207">
        <f>N709</f>
        <v>339300</v>
      </c>
      <c r="O707" s="207"/>
      <c r="P707" s="207">
        <f>N707+O707</f>
        <v>339300</v>
      </c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08"/>
      <c r="AT707" s="208"/>
      <c r="AU707" s="208"/>
      <c r="AV707" s="208"/>
      <c r="AW707" s="208"/>
      <c r="AX707" s="208"/>
      <c r="AY707" s="208"/>
      <c r="AZ707" s="208"/>
      <c r="BA707" s="208"/>
      <c r="BB707" s="208"/>
      <c r="BC707" s="208"/>
      <c r="BD707" s="208"/>
      <c r="BE707" s="208"/>
      <c r="BF707" s="208"/>
      <c r="BG707" s="208"/>
      <c r="BH707" s="208"/>
      <c r="BI707" s="208"/>
      <c r="BJ707" s="208"/>
      <c r="BK707" s="208"/>
      <c r="BL707" s="208"/>
      <c r="BM707" s="208"/>
      <c r="BN707" s="208"/>
      <c r="BO707" s="208"/>
      <c r="BP707" s="208"/>
      <c r="BQ707" s="208"/>
      <c r="BR707" s="208"/>
      <c r="BS707" s="208"/>
      <c r="BT707" s="208"/>
      <c r="BU707" s="208"/>
      <c r="BV707" s="208"/>
      <c r="BW707" s="208"/>
      <c r="BX707" s="208"/>
      <c r="BY707" s="208"/>
      <c r="BZ707" s="208"/>
      <c r="CA707" s="208"/>
      <c r="CB707" s="208"/>
      <c r="CC707" s="208"/>
      <c r="CD707" s="208"/>
      <c r="CE707" s="208"/>
      <c r="CF707" s="208"/>
      <c r="CG707" s="208"/>
      <c r="CH707" s="208"/>
      <c r="CI707" s="208"/>
      <c r="CJ707" s="208"/>
      <c r="CK707" s="208"/>
      <c r="CL707" s="208"/>
      <c r="CM707" s="208"/>
      <c r="CN707" s="208"/>
      <c r="CO707" s="208"/>
      <c r="CP707" s="208"/>
      <c r="CQ707" s="208"/>
      <c r="CR707" s="208"/>
      <c r="CS707" s="208"/>
      <c r="CT707" s="208"/>
      <c r="CU707" s="208"/>
      <c r="CV707" s="208"/>
      <c r="CW707" s="208"/>
      <c r="CX707" s="208"/>
      <c r="CY707" s="208"/>
      <c r="CZ707" s="208"/>
      <c r="DA707" s="208"/>
      <c r="DB707" s="208"/>
      <c r="DC707" s="208"/>
      <c r="DD707" s="208"/>
      <c r="DE707" s="208"/>
      <c r="DF707" s="208"/>
      <c r="DG707" s="208"/>
      <c r="DH707" s="208"/>
      <c r="DI707" s="208"/>
      <c r="DJ707" s="208"/>
      <c r="DK707" s="208"/>
      <c r="DL707" s="208"/>
      <c r="DM707" s="208"/>
      <c r="DN707" s="208"/>
      <c r="DO707" s="208"/>
      <c r="DP707" s="208"/>
      <c r="DQ707" s="208"/>
      <c r="DR707" s="208"/>
      <c r="DS707" s="208"/>
      <c r="DT707" s="208"/>
      <c r="DU707" s="208"/>
      <c r="DV707" s="208"/>
      <c r="DW707" s="208"/>
      <c r="DX707" s="208"/>
      <c r="DY707" s="208"/>
      <c r="DZ707" s="208"/>
      <c r="EA707" s="208"/>
      <c r="EB707" s="208"/>
      <c r="EC707" s="208"/>
      <c r="ED707" s="208"/>
      <c r="EE707" s="208"/>
      <c r="EF707" s="208"/>
      <c r="EG707" s="208"/>
      <c r="EH707" s="208"/>
      <c r="EI707" s="208"/>
      <c r="EJ707" s="208"/>
      <c r="EK707" s="208"/>
      <c r="EL707" s="208"/>
      <c r="EM707" s="208"/>
      <c r="EN707" s="208"/>
      <c r="EO707" s="208"/>
      <c r="EP707" s="208"/>
      <c r="EQ707" s="208"/>
      <c r="ER707" s="208"/>
    </row>
    <row r="708" spans="1:148" s="82" customFormat="1" ht="34.5" customHeight="1" hidden="1">
      <c r="A708" s="78" t="s">
        <v>193</v>
      </c>
      <c r="B708" s="89"/>
      <c r="C708" s="89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  <c r="CC708" s="81"/>
      <c r="CD708" s="81"/>
      <c r="CE708" s="81"/>
      <c r="CF708" s="81"/>
      <c r="CG708" s="81"/>
      <c r="CH708" s="81"/>
      <c r="CI708" s="81"/>
      <c r="CJ708" s="81"/>
      <c r="CK708" s="81"/>
      <c r="CL708" s="81"/>
      <c r="CM708" s="81"/>
      <c r="CN708" s="81"/>
      <c r="CO708" s="81"/>
      <c r="CP708" s="81"/>
      <c r="CQ708" s="81"/>
      <c r="CR708" s="81"/>
      <c r="CS708" s="81"/>
      <c r="CT708" s="81"/>
      <c r="CU708" s="81"/>
      <c r="CV708" s="81"/>
      <c r="CW708" s="81"/>
      <c r="CX708" s="81"/>
      <c r="CY708" s="81"/>
      <c r="CZ708" s="81"/>
      <c r="DA708" s="81"/>
      <c r="DB708" s="81"/>
      <c r="DC708" s="81"/>
      <c r="DD708" s="81"/>
      <c r="DE708" s="81"/>
      <c r="DF708" s="81"/>
      <c r="DG708" s="81"/>
      <c r="DH708" s="81"/>
      <c r="DI708" s="81"/>
      <c r="DJ708" s="81"/>
      <c r="DK708" s="81"/>
      <c r="DL708" s="81"/>
      <c r="DM708" s="81"/>
      <c r="DN708" s="81"/>
      <c r="DO708" s="81"/>
      <c r="DP708" s="81"/>
      <c r="DQ708" s="81"/>
      <c r="DR708" s="81"/>
      <c r="DS708" s="81"/>
      <c r="DT708" s="81"/>
      <c r="DU708" s="81"/>
      <c r="DV708" s="81"/>
      <c r="DW708" s="81"/>
      <c r="DX708" s="81"/>
      <c r="DY708" s="81"/>
      <c r="DZ708" s="81"/>
      <c r="EA708" s="81"/>
      <c r="EB708" s="81"/>
      <c r="EC708" s="81"/>
      <c r="ED708" s="81"/>
      <c r="EE708" s="81"/>
      <c r="EF708" s="81"/>
      <c r="EG708" s="81"/>
      <c r="EH708" s="81"/>
      <c r="EI708" s="81"/>
      <c r="EJ708" s="81"/>
      <c r="EK708" s="81"/>
      <c r="EL708" s="81"/>
      <c r="EM708" s="81"/>
      <c r="EN708" s="81"/>
      <c r="EO708" s="81"/>
      <c r="EP708" s="81"/>
      <c r="EQ708" s="81"/>
      <c r="ER708" s="81"/>
    </row>
    <row r="709" spans="1:148" s="236" customFormat="1" ht="26.25" customHeight="1" hidden="1">
      <c r="A709" s="267" t="s">
        <v>514</v>
      </c>
      <c r="B709" s="21"/>
      <c r="C709" s="21"/>
      <c r="D709" s="22">
        <f>D711</f>
        <v>6383759</v>
      </c>
      <c r="E709" s="22"/>
      <c r="F709" s="22">
        <f>D709+E709</f>
        <v>6383759</v>
      </c>
      <c r="G709" s="22">
        <f>G711</f>
        <v>320100</v>
      </c>
      <c r="H709" s="22"/>
      <c r="I709" s="22">
        <f>I711</f>
        <v>0</v>
      </c>
      <c r="J709" s="22">
        <f>G709</f>
        <v>320100</v>
      </c>
      <c r="K709" s="22"/>
      <c r="L709" s="22"/>
      <c r="M709" s="22"/>
      <c r="N709" s="22">
        <f>N711</f>
        <v>339300</v>
      </c>
      <c r="O709" s="22"/>
      <c r="P709" s="22">
        <f>N709+O709</f>
        <v>339300</v>
      </c>
      <c r="Q709" s="235"/>
      <c r="R709" s="235"/>
      <c r="S709" s="235"/>
      <c r="T709" s="235"/>
      <c r="U709" s="235"/>
      <c r="V709" s="235"/>
      <c r="W709" s="235"/>
      <c r="X709" s="235"/>
      <c r="Y709" s="235"/>
      <c r="Z709" s="235"/>
      <c r="AA709" s="235"/>
      <c r="AB709" s="235"/>
      <c r="AC709" s="235"/>
      <c r="AD709" s="235"/>
      <c r="AE709" s="235"/>
      <c r="AF709" s="235"/>
      <c r="AG709" s="235"/>
      <c r="AH709" s="235"/>
      <c r="AI709" s="235"/>
      <c r="AJ709" s="235"/>
      <c r="AK709" s="235"/>
      <c r="AL709" s="235"/>
      <c r="AM709" s="235"/>
      <c r="AN709" s="235"/>
      <c r="AO709" s="235"/>
      <c r="AP709" s="235"/>
      <c r="AQ709" s="235"/>
      <c r="AR709" s="235"/>
      <c r="AS709" s="235"/>
      <c r="AT709" s="235"/>
      <c r="AU709" s="235"/>
      <c r="AV709" s="235"/>
      <c r="AW709" s="235"/>
      <c r="AX709" s="235"/>
      <c r="AY709" s="235"/>
      <c r="AZ709" s="235"/>
      <c r="BA709" s="235"/>
      <c r="BB709" s="235"/>
      <c r="BC709" s="235"/>
      <c r="BD709" s="235"/>
      <c r="BE709" s="235"/>
      <c r="BF709" s="235"/>
      <c r="BG709" s="235"/>
      <c r="BH709" s="235"/>
      <c r="BI709" s="235"/>
      <c r="BJ709" s="235"/>
      <c r="BK709" s="235"/>
      <c r="BL709" s="235"/>
      <c r="BM709" s="235"/>
      <c r="BN709" s="235"/>
      <c r="BO709" s="235"/>
      <c r="BP709" s="235"/>
      <c r="BQ709" s="235"/>
      <c r="BR709" s="235"/>
      <c r="BS709" s="235"/>
      <c r="BT709" s="235"/>
      <c r="BU709" s="235"/>
      <c r="BV709" s="235"/>
      <c r="BW709" s="235"/>
      <c r="BX709" s="235"/>
      <c r="BY709" s="235"/>
      <c r="BZ709" s="235"/>
      <c r="CA709" s="235"/>
      <c r="CB709" s="235"/>
      <c r="CC709" s="235"/>
      <c r="CD709" s="235"/>
      <c r="CE709" s="235"/>
      <c r="CF709" s="235"/>
      <c r="CG709" s="235"/>
      <c r="CH709" s="235"/>
      <c r="CI709" s="235"/>
      <c r="CJ709" s="235"/>
      <c r="CK709" s="235"/>
      <c r="CL709" s="235"/>
      <c r="CM709" s="235"/>
      <c r="CN709" s="235"/>
      <c r="CO709" s="235"/>
      <c r="CP709" s="235"/>
      <c r="CQ709" s="235"/>
      <c r="CR709" s="235"/>
      <c r="CS709" s="235"/>
      <c r="CT709" s="235"/>
      <c r="CU709" s="235"/>
      <c r="CV709" s="235"/>
      <c r="CW709" s="235"/>
      <c r="CX709" s="235"/>
      <c r="CY709" s="235"/>
      <c r="CZ709" s="235"/>
      <c r="DA709" s="235"/>
      <c r="DB709" s="235"/>
      <c r="DC709" s="235"/>
      <c r="DD709" s="235"/>
      <c r="DE709" s="235"/>
      <c r="DF709" s="235"/>
      <c r="DG709" s="235"/>
      <c r="DH709" s="235"/>
      <c r="DI709" s="235"/>
      <c r="DJ709" s="235"/>
      <c r="DK709" s="235"/>
      <c r="DL709" s="235"/>
      <c r="DM709" s="235"/>
      <c r="DN709" s="235"/>
      <c r="DO709" s="235"/>
      <c r="DP709" s="235"/>
      <c r="DQ709" s="235"/>
      <c r="DR709" s="235"/>
      <c r="DS709" s="235"/>
      <c r="DT709" s="235"/>
      <c r="DU709" s="235"/>
      <c r="DV709" s="235"/>
      <c r="DW709" s="235"/>
      <c r="DX709" s="235"/>
      <c r="DY709" s="235"/>
      <c r="DZ709" s="235"/>
      <c r="EA709" s="235"/>
      <c r="EB709" s="235"/>
      <c r="EC709" s="235"/>
      <c r="ED709" s="235"/>
      <c r="EE709" s="235"/>
      <c r="EF709" s="235"/>
      <c r="EG709" s="235"/>
      <c r="EH709" s="235"/>
      <c r="EI709" s="235"/>
      <c r="EJ709" s="235"/>
      <c r="EK709" s="235"/>
      <c r="EL709" s="235"/>
      <c r="EM709" s="235"/>
      <c r="EN709" s="235"/>
      <c r="EO709" s="235"/>
      <c r="EP709" s="235"/>
      <c r="EQ709" s="235"/>
      <c r="ER709" s="235"/>
    </row>
    <row r="710" spans="1:16" ht="11.25" hidden="1">
      <c r="A710" s="4" t="s">
        <v>2</v>
      </c>
      <c r="B710" s="5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35.25" customHeight="1" hidden="1">
      <c r="A711" s="7" t="s">
        <v>129</v>
      </c>
      <c r="B711" s="5"/>
      <c r="C711" s="5"/>
      <c r="D711" s="6">
        <f>4841800+1541959</f>
        <v>6383759</v>
      </c>
      <c r="E711" s="6"/>
      <c r="F711" s="6">
        <f>D711</f>
        <v>6383759</v>
      </c>
      <c r="G711" s="6">
        <v>320100</v>
      </c>
      <c r="H711" s="6"/>
      <c r="I711" s="6"/>
      <c r="J711" s="6">
        <f>G711+H711</f>
        <v>320100</v>
      </c>
      <c r="K711" s="6"/>
      <c r="L711" s="6"/>
      <c r="M711" s="6"/>
      <c r="N711" s="6">
        <v>339300</v>
      </c>
      <c r="O711" s="6"/>
      <c r="P711" s="6">
        <f>N711+O711</f>
        <v>339300</v>
      </c>
    </row>
    <row r="712" spans="1:16" ht="164.25" customHeight="1" hidden="1">
      <c r="A712" s="7" t="s">
        <v>154</v>
      </c>
      <c r="B712" s="5"/>
      <c r="C712" s="5"/>
      <c r="D712" s="6"/>
      <c r="E712" s="6">
        <v>13705000</v>
      </c>
      <c r="F712" s="6">
        <f>D712+E712</f>
        <v>13705000</v>
      </c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1.25" hidden="1">
      <c r="A713" s="4" t="s">
        <v>3</v>
      </c>
      <c r="B713" s="5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39.75" customHeight="1" hidden="1">
      <c r="A714" s="7" t="s">
        <v>130</v>
      </c>
      <c r="B714" s="5"/>
      <c r="C714" s="5"/>
      <c r="D714" s="6">
        <v>4</v>
      </c>
      <c r="E714" s="6"/>
      <c r="F714" s="6">
        <f>D714</f>
        <v>4</v>
      </c>
      <c r="G714" s="6">
        <v>1</v>
      </c>
      <c r="H714" s="6"/>
      <c r="I714" s="6"/>
      <c r="J714" s="6">
        <f>G714</f>
        <v>1</v>
      </c>
      <c r="K714" s="6"/>
      <c r="L714" s="6"/>
      <c r="M714" s="6"/>
      <c r="N714" s="6">
        <v>1</v>
      </c>
      <c r="O714" s="6"/>
      <c r="P714" s="6">
        <f>N714+O714</f>
        <v>1</v>
      </c>
    </row>
    <row r="715" spans="1:16" ht="11.25" hidden="1">
      <c r="A715" s="4" t="s">
        <v>5</v>
      </c>
      <c r="B715" s="5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40.5" customHeight="1" hidden="1">
      <c r="A716" s="7" t="s">
        <v>131</v>
      </c>
      <c r="B716" s="5"/>
      <c r="C716" s="5"/>
      <c r="D716" s="6">
        <f>D711/D714</f>
        <v>1595939.75</v>
      </c>
      <c r="E716" s="6"/>
      <c r="F716" s="6">
        <f>F711/F714</f>
        <v>1595939.75</v>
      </c>
      <c r="G716" s="6">
        <f>G711/G714</f>
        <v>320100</v>
      </c>
      <c r="H716" s="6"/>
      <c r="I716" s="6"/>
      <c r="J716" s="6">
        <f>G716+H716</f>
        <v>320100</v>
      </c>
      <c r="K716" s="6"/>
      <c r="L716" s="6"/>
      <c r="M716" s="6"/>
      <c r="N716" s="6">
        <f>N711/N714</f>
        <v>339300</v>
      </c>
      <c r="O716" s="6"/>
      <c r="P716" s="6">
        <f>P711/P714</f>
        <v>339300</v>
      </c>
    </row>
    <row r="717" spans="1:148" s="209" customFormat="1" ht="22.5" customHeight="1">
      <c r="A717" s="206" t="s">
        <v>134</v>
      </c>
      <c r="B717" s="237"/>
      <c r="C717" s="237"/>
      <c r="D717" s="207">
        <f>D719</f>
        <v>36097000</v>
      </c>
      <c r="E717" s="207">
        <f aca="true" t="shared" si="43" ref="E717:Q717">E719</f>
        <v>530000</v>
      </c>
      <c r="F717" s="207">
        <f t="shared" si="43"/>
        <v>36627000</v>
      </c>
      <c r="G717" s="207">
        <f t="shared" si="43"/>
        <v>3680000</v>
      </c>
      <c r="H717" s="207">
        <f t="shared" si="43"/>
        <v>0</v>
      </c>
      <c r="I717" s="207">
        <f t="shared" si="43"/>
        <v>3568484</v>
      </c>
      <c r="J717" s="207">
        <f t="shared" si="43"/>
        <v>3680000</v>
      </c>
      <c r="K717" s="207">
        <f t="shared" si="43"/>
        <v>3568484</v>
      </c>
      <c r="L717" s="207">
        <f t="shared" si="43"/>
        <v>3568484</v>
      </c>
      <c r="M717" s="207">
        <f t="shared" si="43"/>
        <v>3568484</v>
      </c>
      <c r="N717" s="207">
        <f t="shared" si="43"/>
        <v>3900300</v>
      </c>
      <c r="O717" s="207">
        <f t="shared" si="43"/>
        <v>0</v>
      </c>
      <c r="P717" s="207">
        <f t="shared" si="43"/>
        <v>3900300</v>
      </c>
      <c r="Q717" s="207">
        <f t="shared" si="43"/>
        <v>0</v>
      </c>
      <c r="R717" s="208"/>
      <c r="S717" s="208"/>
      <c r="T717" s="208"/>
      <c r="U717" s="208"/>
      <c r="V717" s="208"/>
      <c r="W717" s="208"/>
      <c r="X717" s="208"/>
      <c r="Y717" s="208"/>
      <c r="Z717" s="208"/>
      <c r="AA717" s="208"/>
      <c r="AB717" s="208"/>
      <c r="AC717" s="208"/>
      <c r="AD717" s="208"/>
      <c r="AE717" s="208"/>
      <c r="AF717" s="208"/>
      <c r="AG717" s="208"/>
      <c r="AH717" s="208"/>
      <c r="AI717" s="208"/>
      <c r="AJ717" s="208"/>
      <c r="AK717" s="208"/>
      <c r="AL717" s="208"/>
      <c r="AM717" s="208"/>
      <c r="AN717" s="208"/>
      <c r="AO717" s="208"/>
      <c r="AP717" s="208"/>
      <c r="AQ717" s="208"/>
      <c r="AR717" s="208"/>
      <c r="AS717" s="208"/>
      <c r="AT717" s="208"/>
      <c r="AU717" s="208"/>
      <c r="AV717" s="208"/>
      <c r="AW717" s="208"/>
      <c r="AX717" s="208"/>
      <c r="AY717" s="208"/>
      <c r="AZ717" s="208"/>
      <c r="BA717" s="208"/>
      <c r="BB717" s="208"/>
      <c r="BC717" s="208"/>
      <c r="BD717" s="208"/>
      <c r="BE717" s="208"/>
      <c r="BF717" s="208"/>
      <c r="BG717" s="208"/>
      <c r="BH717" s="208"/>
      <c r="BI717" s="208"/>
      <c r="BJ717" s="208"/>
      <c r="BK717" s="208"/>
      <c r="BL717" s="208"/>
      <c r="BM717" s="208"/>
      <c r="BN717" s="208"/>
      <c r="BO717" s="208"/>
      <c r="BP717" s="208"/>
      <c r="BQ717" s="208"/>
      <c r="BR717" s="208"/>
      <c r="BS717" s="208"/>
      <c r="BT717" s="208"/>
      <c r="BU717" s="208"/>
      <c r="BV717" s="208"/>
      <c r="BW717" s="208"/>
      <c r="BX717" s="208"/>
      <c r="BY717" s="208"/>
      <c r="BZ717" s="208"/>
      <c r="CA717" s="208"/>
      <c r="CB717" s="208"/>
      <c r="CC717" s="208"/>
      <c r="CD717" s="208"/>
      <c r="CE717" s="208"/>
      <c r="CF717" s="208"/>
      <c r="CG717" s="208"/>
      <c r="CH717" s="208"/>
      <c r="CI717" s="208"/>
      <c r="CJ717" s="208"/>
      <c r="CK717" s="208"/>
      <c r="CL717" s="208"/>
      <c r="CM717" s="208"/>
      <c r="CN717" s="208"/>
      <c r="CO717" s="208"/>
      <c r="CP717" s="208"/>
      <c r="CQ717" s="208"/>
      <c r="CR717" s="208"/>
      <c r="CS717" s="208"/>
      <c r="CT717" s="208"/>
      <c r="CU717" s="208"/>
      <c r="CV717" s="208"/>
      <c r="CW717" s="208"/>
      <c r="CX717" s="208"/>
      <c r="CY717" s="208"/>
      <c r="CZ717" s="208"/>
      <c r="DA717" s="208"/>
      <c r="DB717" s="208"/>
      <c r="DC717" s="208"/>
      <c r="DD717" s="208"/>
      <c r="DE717" s="208"/>
      <c r="DF717" s="208"/>
      <c r="DG717" s="208"/>
      <c r="DH717" s="208"/>
      <c r="DI717" s="208"/>
      <c r="DJ717" s="208"/>
      <c r="DK717" s="208"/>
      <c r="DL717" s="208"/>
      <c r="DM717" s="208"/>
      <c r="DN717" s="208"/>
      <c r="DO717" s="208"/>
      <c r="DP717" s="208"/>
      <c r="DQ717" s="208"/>
      <c r="DR717" s="208"/>
      <c r="DS717" s="208"/>
      <c r="DT717" s="208"/>
      <c r="DU717" s="208"/>
      <c r="DV717" s="208"/>
      <c r="DW717" s="208"/>
      <c r="DX717" s="208"/>
      <c r="DY717" s="208"/>
      <c r="DZ717" s="208"/>
      <c r="EA717" s="208"/>
      <c r="EB717" s="208"/>
      <c r="EC717" s="208"/>
      <c r="ED717" s="208"/>
      <c r="EE717" s="208"/>
      <c r="EF717" s="208"/>
      <c r="EG717" s="208"/>
      <c r="EH717" s="208"/>
      <c r="EI717" s="208"/>
      <c r="EJ717" s="208"/>
      <c r="EK717" s="208"/>
      <c r="EL717" s="208"/>
      <c r="EM717" s="208"/>
      <c r="EN717" s="208"/>
      <c r="EO717" s="208"/>
      <c r="EP717" s="208"/>
      <c r="EQ717" s="208"/>
      <c r="ER717" s="208"/>
    </row>
    <row r="718" spans="1:16" ht="23.25" customHeight="1">
      <c r="A718" s="7" t="s">
        <v>66</v>
      </c>
      <c r="B718" s="5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48" s="203" customFormat="1" ht="45.75" customHeight="1">
      <c r="A719" s="200" t="s">
        <v>515</v>
      </c>
      <c r="B719" s="201"/>
      <c r="C719" s="201"/>
      <c r="D719" s="199">
        <f>D720+D730+D743+D746+D755+D762+D815+D822+D829+D836+D839</f>
        <v>36097000</v>
      </c>
      <c r="E719" s="199">
        <f aca="true" t="shared" si="44" ref="E719:O719">E720+E730+E746+E755+E762+E815+E822+E829</f>
        <v>530000</v>
      </c>
      <c r="F719" s="199">
        <f>D719+E719</f>
        <v>36627000</v>
      </c>
      <c r="G719" s="199">
        <f t="shared" si="44"/>
        <v>3680000</v>
      </c>
      <c r="H719" s="199">
        <f t="shared" si="44"/>
        <v>0</v>
      </c>
      <c r="I719" s="199">
        <f t="shared" si="44"/>
        <v>3568484</v>
      </c>
      <c r="J719" s="199">
        <f>G719+H719</f>
        <v>3680000</v>
      </c>
      <c r="K719" s="199">
        <f t="shared" si="44"/>
        <v>3568484</v>
      </c>
      <c r="L719" s="199">
        <f t="shared" si="44"/>
        <v>3568484</v>
      </c>
      <c r="M719" s="199">
        <f t="shared" si="44"/>
        <v>3568484</v>
      </c>
      <c r="N719" s="199">
        <f t="shared" si="44"/>
        <v>3900300</v>
      </c>
      <c r="O719" s="199">
        <f t="shared" si="44"/>
        <v>0</v>
      </c>
      <c r="P719" s="199">
        <f>N719+O719</f>
        <v>3900300</v>
      </c>
      <c r="Q719" s="202"/>
      <c r="R719" s="202"/>
      <c r="S719" s="202"/>
      <c r="T719" s="202"/>
      <c r="U719" s="202"/>
      <c r="V719" s="202"/>
      <c r="W719" s="202"/>
      <c r="X719" s="202"/>
      <c r="Y719" s="202"/>
      <c r="Z719" s="202"/>
      <c r="AA719" s="202"/>
      <c r="AB719" s="202"/>
      <c r="AC719" s="202"/>
      <c r="AD719" s="202"/>
      <c r="AE719" s="202"/>
      <c r="AF719" s="202"/>
      <c r="AG719" s="202"/>
      <c r="AH719" s="202"/>
      <c r="AI719" s="202"/>
      <c r="AJ719" s="202"/>
      <c r="AK719" s="202"/>
      <c r="AL719" s="202"/>
      <c r="AM719" s="202"/>
      <c r="AN719" s="202"/>
      <c r="AO719" s="202"/>
      <c r="AP719" s="202"/>
      <c r="AQ719" s="202"/>
      <c r="AR719" s="202"/>
      <c r="AS719" s="202"/>
      <c r="AT719" s="202"/>
      <c r="AU719" s="202"/>
      <c r="AV719" s="202"/>
      <c r="AW719" s="202"/>
      <c r="AX719" s="202"/>
      <c r="AY719" s="202"/>
      <c r="AZ719" s="202"/>
      <c r="BA719" s="202"/>
      <c r="BB719" s="202"/>
      <c r="BC719" s="202"/>
      <c r="BD719" s="202"/>
      <c r="BE719" s="202"/>
      <c r="BF719" s="202"/>
      <c r="BG719" s="202"/>
      <c r="BH719" s="202"/>
      <c r="BI719" s="202"/>
      <c r="BJ719" s="202"/>
      <c r="BK719" s="202"/>
      <c r="BL719" s="202"/>
      <c r="BM719" s="202"/>
      <c r="BN719" s="202"/>
      <c r="BO719" s="202"/>
      <c r="BP719" s="202"/>
      <c r="BQ719" s="202"/>
      <c r="BR719" s="202"/>
      <c r="BS719" s="202"/>
      <c r="BT719" s="202"/>
      <c r="BU719" s="202"/>
      <c r="BV719" s="202"/>
      <c r="BW719" s="202"/>
      <c r="BX719" s="202"/>
      <c r="BY719" s="202"/>
      <c r="BZ719" s="202"/>
      <c r="CA719" s="202"/>
      <c r="CB719" s="202"/>
      <c r="CC719" s="202"/>
      <c r="CD719" s="202"/>
      <c r="CE719" s="202"/>
      <c r="CF719" s="202"/>
      <c r="CG719" s="202"/>
      <c r="CH719" s="202"/>
      <c r="CI719" s="202"/>
      <c r="CJ719" s="202"/>
      <c r="CK719" s="202"/>
      <c r="CL719" s="202"/>
      <c r="CM719" s="202"/>
      <c r="CN719" s="202"/>
      <c r="CO719" s="202"/>
      <c r="CP719" s="202"/>
      <c r="CQ719" s="202"/>
      <c r="CR719" s="202"/>
      <c r="CS719" s="202"/>
      <c r="CT719" s="202"/>
      <c r="CU719" s="202"/>
      <c r="CV719" s="202"/>
      <c r="CW719" s="202"/>
      <c r="CX719" s="202"/>
      <c r="CY719" s="202"/>
      <c r="CZ719" s="202"/>
      <c r="DA719" s="202"/>
      <c r="DB719" s="202"/>
      <c r="DC719" s="202"/>
      <c r="DD719" s="202"/>
      <c r="DE719" s="202"/>
      <c r="DF719" s="202"/>
      <c r="DG719" s="202"/>
      <c r="DH719" s="202"/>
      <c r="DI719" s="202"/>
      <c r="DJ719" s="202"/>
      <c r="DK719" s="202"/>
      <c r="DL719" s="202"/>
      <c r="DM719" s="202"/>
      <c r="DN719" s="202"/>
      <c r="DO719" s="202"/>
      <c r="DP719" s="202"/>
      <c r="DQ719" s="202"/>
      <c r="DR719" s="202"/>
      <c r="DS719" s="202"/>
      <c r="DT719" s="202"/>
      <c r="DU719" s="202"/>
      <c r="DV719" s="202"/>
      <c r="DW719" s="202"/>
      <c r="DX719" s="202"/>
      <c r="DY719" s="202"/>
      <c r="DZ719" s="202"/>
      <c r="EA719" s="202"/>
      <c r="EB719" s="202"/>
      <c r="EC719" s="202"/>
      <c r="ED719" s="202"/>
      <c r="EE719" s="202"/>
      <c r="EF719" s="202"/>
      <c r="EG719" s="202"/>
      <c r="EH719" s="202"/>
      <c r="EI719" s="202"/>
      <c r="EJ719" s="202"/>
      <c r="EK719" s="202"/>
      <c r="EL719" s="202"/>
      <c r="EM719" s="202"/>
      <c r="EN719" s="202"/>
      <c r="EO719" s="202"/>
      <c r="EP719" s="202"/>
      <c r="EQ719" s="202"/>
      <c r="ER719" s="202"/>
    </row>
    <row r="720" spans="1:148" s="272" customFormat="1" ht="63" customHeight="1">
      <c r="A720" s="91" t="s">
        <v>545</v>
      </c>
      <c r="B720" s="83"/>
      <c r="C720" s="83"/>
      <c r="D720" s="87">
        <f>3448500+120000+200000</f>
        <v>3768500</v>
      </c>
      <c r="E720" s="87"/>
      <c r="F720" s="87">
        <f>D720</f>
        <v>3768500</v>
      </c>
      <c r="G720" s="87">
        <f>G722</f>
        <v>3680000</v>
      </c>
      <c r="H720" s="87"/>
      <c r="I720" s="87">
        <f>3448484+120000</f>
        <v>3568484</v>
      </c>
      <c r="J720" s="87">
        <f>G720</f>
        <v>3680000</v>
      </c>
      <c r="K720" s="87">
        <f>3448484+120000</f>
        <v>3568484</v>
      </c>
      <c r="L720" s="87">
        <f>3448484+120000</f>
        <v>3568484</v>
      </c>
      <c r="M720" s="87">
        <f>3448484+120000</f>
        <v>3568484</v>
      </c>
      <c r="N720" s="87">
        <f>N722</f>
        <v>3900300</v>
      </c>
      <c r="O720" s="87"/>
      <c r="P720" s="87">
        <f>N720</f>
        <v>3900300</v>
      </c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  <c r="CF720" s="271"/>
      <c r="CG720" s="271"/>
      <c r="CH720" s="271"/>
      <c r="CI720" s="271"/>
      <c r="CJ720" s="271"/>
      <c r="CK720" s="271"/>
      <c r="CL720" s="271"/>
      <c r="CM720" s="271"/>
      <c r="CN720" s="271"/>
      <c r="CO720" s="271"/>
      <c r="CP720" s="271"/>
      <c r="CQ720" s="271"/>
      <c r="CR720" s="271"/>
      <c r="CS720" s="271"/>
      <c r="CT720" s="271"/>
      <c r="CU720" s="271"/>
      <c r="CV720" s="271"/>
      <c r="CW720" s="271"/>
      <c r="CX720" s="271"/>
      <c r="CY720" s="271"/>
      <c r="CZ720" s="271"/>
      <c r="DA720" s="271"/>
      <c r="DB720" s="271"/>
      <c r="DC720" s="271"/>
      <c r="DD720" s="271"/>
      <c r="DE720" s="271"/>
      <c r="DF720" s="271"/>
      <c r="DG720" s="271"/>
      <c r="DH720" s="271"/>
      <c r="DI720" s="271"/>
      <c r="DJ720" s="271"/>
      <c r="DK720" s="271"/>
      <c r="DL720" s="271"/>
      <c r="DM720" s="271"/>
      <c r="DN720" s="271"/>
      <c r="DO720" s="271"/>
      <c r="DP720" s="271"/>
      <c r="DQ720" s="271"/>
      <c r="DR720" s="271"/>
      <c r="DS720" s="271"/>
      <c r="DT720" s="271"/>
      <c r="DU720" s="271"/>
      <c r="DV720" s="271"/>
      <c r="DW720" s="271"/>
      <c r="DX720" s="271"/>
      <c r="DY720" s="271"/>
      <c r="DZ720" s="271"/>
      <c r="EA720" s="271"/>
      <c r="EB720" s="271"/>
      <c r="EC720" s="271"/>
      <c r="ED720" s="271"/>
      <c r="EE720" s="271"/>
      <c r="EF720" s="271"/>
      <c r="EG720" s="271"/>
      <c r="EH720" s="271"/>
      <c r="EI720" s="271"/>
      <c r="EJ720" s="271"/>
      <c r="EK720" s="271"/>
      <c r="EL720" s="271"/>
      <c r="EM720" s="271"/>
      <c r="EN720" s="271"/>
      <c r="EO720" s="271"/>
      <c r="EP720" s="271"/>
      <c r="EQ720" s="271"/>
      <c r="ER720" s="271"/>
    </row>
    <row r="721" spans="1:148" s="274" customFormat="1" ht="12" customHeight="1">
      <c r="A721" s="171" t="s">
        <v>2</v>
      </c>
      <c r="B721" s="79"/>
      <c r="C721" s="79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273"/>
      <c r="R721" s="273"/>
      <c r="S721" s="273"/>
      <c r="T721" s="273"/>
      <c r="U721" s="273"/>
      <c r="V721" s="273"/>
      <c r="W721" s="273"/>
      <c r="X721" s="273"/>
      <c r="Y721" s="273"/>
      <c r="Z721" s="273"/>
      <c r="AA721" s="273"/>
      <c r="AB721" s="273"/>
      <c r="AC721" s="273"/>
      <c r="AD721" s="273"/>
      <c r="AE721" s="273"/>
      <c r="AF721" s="273"/>
      <c r="AG721" s="273"/>
      <c r="AH721" s="273"/>
      <c r="AI721" s="273"/>
      <c r="AJ721" s="273"/>
      <c r="AK721" s="273"/>
      <c r="AL721" s="273"/>
      <c r="AM721" s="273"/>
      <c r="AN721" s="273"/>
      <c r="AO721" s="273"/>
      <c r="AP721" s="273"/>
      <c r="AQ721" s="273"/>
      <c r="AR721" s="273"/>
      <c r="AS721" s="273"/>
      <c r="AT721" s="273"/>
      <c r="AU721" s="273"/>
      <c r="AV721" s="273"/>
      <c r="AW721" s="273"/>
      <c r="AX721" s="273"/>
      <c r="AY721" s="273"/>
      <c r="AZ721" s="273"/>
      <c r="BA721" s="273"/>
      <c r="BB721" s="273"/>
      <c r="BC721" s="273"/>
      <c r="BD721" s="273"/>
      <c r="BE721" s="273"/>
      <c r="BF721" s="273"/>
      <c r="BG721" s="273"/>
      <c r="BH721" s="273"/>
      <c r="BI721" s="273"/>
      <c r="BJ721" s="273"/>
      <c r="BK721" s="273"/>
      <c r="BL721" s="273"/>
      <c r="BM721" s="273"/>
      <c r="BN721" s="273"/>
      <c r="BO721" s="273"/>
      <c r="BP721" s="273"/>
      <c r="BQ721" s="273"/>
      <c r="BR721" s="273"/>
      <c r="BS721" s="273"/>
      <c r="BT721" s="273"/>
      <c r="BU721" s="273"/>
      <c r="BV721" s="273"/>
      <c r="BW721" s="273"/>
      <c r="BX721" s="273"/>
      <c r="BY721" s="273"/>
      <c r="BZ721" s="273"/>
      <c r="CA721" s="273"/>
      <c r="CB721" s="273"/>
      <c r="CC721" s="273"/>
      <c r="CD721" s="273"/>
      <c r="CE721" s="273"/>
      <c r="CF721" s="273"/>
      <c r="CG721" s="273"/>
      <c r="CH721" s="273"/>
      <c r="CI721" s="273"/>
      <c r="CJ721" s="273"/>
      <c r="CK721" s="273"/>
      <c r="CL721" s="273"/>
      <c r="CM721" s="273"/>
      <c r="CN721" s="273"/>
      <c r="CO721" s="273"/>
      <c r="CP721" s="273"/>
      <c r="CQ721" s="273"/>
      <c r="CR721" s="273"/>
      <c r="CS721" s="273"/>
      <c r="CT721" s="273"/>
      <c r="CU721" s="273"/>
      <c r="CV721" s="273"/>
      <c r="CW721" s="273"/>
      <c r="CX721" s="273"/>
      <c r="CY721" s="273"/>
      <c r="CZ721" s="273"/>
      <c r="DA721" s="273"/>
      <c r="DB721" s="273"/>
      <c r="DC721" s="273"/>
      <c r="DD721" s="273"/>
      <c r="DE721" s="273"/>
      <c r="DF721" s="273"/>
      <c r="DG721" s="273"/>
      <c r="DH721" s="273"/>
      <c r="DI721" s="273"/>
      <c r="DJ721" s="273"/>
      <c r="DK721" s="273"/>
      <c r="DL721" s="273"/>
      <c r="DM721" s="273"/>
      <c r="DN721" s="273"/>
      <c r="DO721" s="273"/>
      <c r="DP721" s="273"/>
      <c r="DQ721" s="273"/>
      <c r="DR721" s="273"/>
      <c r="DS721" s="273"/>
      <c r="DT721" s="273"/>
      <c r="DU721" s="273"/>
      <c r="DV721" s="273"/>
      <c r="DW721" s="273"/>
      <c r="DX721" s="273"/>
      <c r="DY721" s="273"/>
      <c r="DZ721" s="273"/>
      <c r="EA721" s="273"/>
      <c r="EB721" s="273"/>
      <c r="EC721" s="273"/>
      <c r="ED721" s="273"/>
      <c r="EE721" s="273"/>
      <c r="EF721" s="273"/>
      <c r="EG721" s="273"/>
      <c r="EH721" s="273"/>
      <c r="EI721" s="273"/>
      <c r="EJ721" s="273"/>
      <c r="EK721" s="273"/>
      <c r="EL721" s="273"/>
      <c r="EM721" s="273"/>
      <c r="EN721" s="273"/>
      <c r="EO721" s="273"/>
      <c r="EP721" s="273"/>
      <c r="EQ721" s="273"/>
      <c r="ER721" s="273"/>
    </row>
    <row r="722" spans="1:148" s="274" customFormat="1" ht="13.5" customHeight="1">
      <c r="A722" s="78" t="s">
        <v>23</v>
      </c>
      <c r="B722" s="79"/>
      <c r="C722" s="79"/>
      <c r="D722" s="80">
        <f>D720</f>
        <v>3768500</v>
      </c>
      <c r="E722" s="80"/>
      <c r="F722" s="80">
        <f>D722</f>
        <v>3768500</v>
      </c>
      <c r="G722" s="80">
        <v>3680000</v>
      </c>
      <c r="H722" s="80"/>
      <c r="I722" s="80"/>
      <c r="J722" s="80">
        <f>SUM(G722)</f>
        <v>3680000</v>
      </c>
      <c r="K722" s="80"/>
      <c r="L722" s="80"/>
      <c r="M722" s="80"/>
      <c r="N722" s="80">
        <v>3900300</v>
      </c>
      <c r="O722" s="80"/>
      <c r="P722" s="80">
        <f>N722</f>
        <v>3900300</v>
      </c>
      <c r="Q722" s="273"/>
      <c r="R722" s="273"/>
      <c r="S722" s="273"/>
      <c r="T722" s="273"/>
      <c r="U722" s="273"/>
      <c r="V722" s="273"/>
      <c r="W722" s="273"/>
      <c r="X722" s="273"/>
      <c r="Y722" s="273"/>
      <c r="Z722" s="273"/>
      <c r="AA722" s="273"/>
      <c r="AB722" s="273"/>
      <c r="AC722" s="273"/>
      <c r="AD722" s="273"/>
      <c r="AE722" s="273"/>
      <c r="AF722" s="273"/>
      <c r="AG722" s="273"/>
      <c r="AH722" s="273"/>
      <c r="AI722" s="273"/>
      <c r="AJ722" s="273"/>
      <c r="AK722" s="273"/>
      <c r="AL722" s="273"/>
      <c r="AM722" s="273"/>
      <c r="AN722" s="273"/>
      <c r="AO722" s="273"/>
      <c r="AP722" s="273"/>
      <c r="AQ722" s="273"/>
      <c r="AR722" s="273"/>
      <c r="AS722" s="273"/>
      <c r="AT722" s="273"/>
      <c r="AU722" s="273"/>
      <c r="AV722" s="273"/>
      <c r="AW722" s="273"/>
      <c r="AX722" s="273"/>
      <c r="AY722" s="273"/>
      <c r="AZ722" s="273"/>
      <c r="BA722" s="273"/>
      <c r="BB722" s="273"/>
      <c r="BC722" s="273"/>
      <c r="BD722" s="273"/>
      <c r="BE722" s="273"/>
      <c r="BF722" s="273"/>
      <c r="BG722" s="273"/>
      <c r="BH722" s="273"/>
      <c r="BI722" s="273"/>
      <c r="BJ722" s="273"/>
      <c r="BK722" s="273"/>
      <c r="BL722" s="273"/>
      <c r="BM722" s="273"/>
      <c r="BN722" s="273"/>
      <c r="BO722" s="273"/>
      <c r="BP722" s="273"/>
      <c r="BQ722" s="273"/>
      <c r="BR722" s="273"/>
      <c r="BS722" s="273"/>
      <c r="BT722" s="273"/>
      <c r="BU722" s="273"/>
      <c r="BV722" s="273"/>
      <c r="BW722" s="273"/>
      <c r="BX722" s="273"/>
      <c r="BY722" s="273"/>
      <c r="BZ722" s="273"/>
      <c r="CA722" s="273"/>
      <c r="CB722" s="273"/>
      <c r="CC722" s="273"/>
      <c r="CD722" s="273"/>
      <c r="CE722" s="273"/>
      <c r="CF722" s="273"/>
      <c r="CG722" s="273"/>
      <c r="CH722" s="273"/>
      <c r="CI722" s="273"/>
      <c r="CJ722" s="273"/>
      <c r="CK722" s="273"/>
      <c r="CL722" s="273"/>
      <c r="CM722" s="273"/>
      <c r="CN722" s="273"/>
      <c r="CO722" s="273"/>
      <c r="CP722" s="273"/>
      <c r="CQ722" s="273"/>
      <c r="CR722" s="273"/>
      <c r="CS722" s="273"/>
      <c r="CT722" s="273"/>
      <c r="CU722" s="273"/>
      <c r="CV722" s="273"/>
      <c r="CW722" s="273"/>
      <c r="CX722" s="273"/>
      <c r="CY722" s="273"/>
      <c r="CZ722" s="273"/>
      <c r="DA722" s="273"/>
      <c r="DB722" s="273"/>
      <c r="DC722" s="273"/>
      <c r="DD722" s="273"/>
      <c r="DE722" s="273"/>
      <c r="DF722" s="273"/>
      <c r="DG722" s="273"/>
      <c r="DH722" s="273"/>
      <c r="DI722" s="273"/>
      <c r="DJ722" s="273"/>
      <c r="DK722" s="273"/>
      <c r="DL722" s="273"/>
      <c r="DM722" s="273"/>
      <c r="DN722" s="273"/>
      <c r="DO722" s="273"/>
      <c r="DP722" s="273"/>
      <c r="DQ722" s="273"/>
      <c r="DR722" s="273"/>
      <c r="DS722" s="273"/>
      <c r="DT722" s="273"/>
      <c r="DU722" s="273"/>
      <c r="DV722" s="273"/>
      <c r="DW722" s="273"/>
      <c r="DX722" s="273"/>
      <c r="DY722" s="273"/>
      <c r="DZ722" s="273"/>
      <c r="EA722" s="273"/>
      <c r="EB722" s="273"/>
      <c r="EC722" s="273"/>
      <c r="ED722" s="273"/>
      <c r="EE722" s="273"/>
      <c r="EF722" s="273"/>
      <c r="EG722" s="273"/>
      <c r="EH722" s="273"/>
      <c r="EI722" s="273"/>
      <c r="EJ722" s="273"/>
      <c r="EK722" s="273"/>
      <c r="EL722" s="273"/>
      <c r="EM722" s="273"/>
      <c r="EN722" s="273"/>
      <c r="EO722" s="273"/>
      <c r="EP722" s="273"/>
      <c r="EQ722" s="273"/>
      <c r="ER722" s="273"/>
    </row>
    <row r="723" spans="1:148" s="274" customFormat="1" ht="12" customHeight="1">
      <c r="A723" s="171" t="s">
        <v>3</v>
      </c>
      <c r="B723" s="79"/>
      <c r="C723" s="79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  <c r="AA723" s="273"/>
      <c r="AB723" s="273"/>
      <c r="AC723" s="273"/>
      <c r="AD723" s="273"/>
      <c r="AE723" s="273"/>
      <c r="AF723" s="273"/>
      <c r="AG723" s="273"/>
      <c r="AH723" s="273"/>
      <c r="AI723" s="273"/>
      <c r="AJ723" s="273"/>
      <c r="AK723" s="273"/>
      <c r="AL723" s="273"/>
      <c r="AM723" s="273"/>
      <c r="AN723" s="273"/>
      <c r="AO723" s="273"/>
      <c r="AP723" s="273"/>
      <c r="AQ723" s="273"/>
      <c r="AR723" s="273"/>
      <c r="AS723" s="273"/>
      <c r="AT723" s="273"/>
      <c r="AU723" s="273"/>
      <c r="AV723" s="273"/>
      <c r="AW723" s="273"/>
      <c r="AX723" s="273"/>
      <c r="AY723" s="273"/>
      <c r="AZ723" s="273"/>
      <c r="BA723" s="273"/>
      <c r="BB723" s="273"/>
      <c r="BC723" s="273"/>
      <c r="BD723" s="273"/>
      <c r="BE723" s="273"/>
      <c r="BF723" s="273"/>
      <c r="BG723" s="273"/>
      <c r="BH723" s="273"/>
      <c r="BI723" s="273"/>
      <c r="BJ723" s="273"/>
      <c r="BK723" s="273"/>
      <c r="BL723" s="273"/>
      <c r="BM723" s="273"/>
      <c r="BN723" s="273"/>
      <c r="BO723" s="273"/>
      <c r="BP723" s="273"/>
      <c r="BQ723" s="273"/>
      <c r="BR723" s="273"/>
      <c r="BS723" s="273"/>
      <c r="BT723" s="273"/>
      <c r="BU723" s="273"/>
      <c r="BV723" s="273"/>
      <c r="BW723" s="273"/>
      <c r="BX723" s="273"/>
      <c r="BY723" s="273"/>
      <c r="BZ723" s="273"/>
      <c r="CA723" s="273"/>
      <c r="CB723" s="273"/>
      <c r="CC723" s="273"/>
      <c r="CD723" s="273"/>
      <c r="CE723" s="273"/>
      <c r="CF723" s="273"/>
      <c r="CG723" s="273"/>
      <c r="CH723" s="273"/>
      <c r="CI723" s="273"/>
      <c r="CJ723" s="273"/>
      <c r="CK723" s="273"/>
      <c r="CL723" s="273"/>
      <c r="CM723" s="273"/>
      <c r="CN723" s="273"/>
      <c r="CO723" s="273"/>
      <c r="CP723" s="273"/>
      <c r="CQ723" s="273"/>
      <c r="CR723" s="273"/>
      <c r="CS723" s="273"/>
      <c r="CT723" s="273"/>
      <c r="CU723" s="273"/>
      <c r="CV723" s="273"/>
      <c r="CW723" s="273"/>
      <c r="CX723" s="273"/>
      <c r="CY723" s="273"/>
      <c r="CZ723" s="273"/>
      <c r="DA723" s="273"/>
      <c r="DB723" s="273"/>
      <c r="DC723" s="273"/>
      <c r="DD723" s="273"/>
      <c r="DE723" s="273"/>
      <c r="DF723" s="273"/>
      <c r="DG723" s="273"/>
      <c r="DH723" s="273"/>
      <c r="DI723" s="273"/>
      <c r="DJ723" s="273"/>
      <c r="DK723" s="273"/>
      <c r="DL723" s="273"/>
      <c r="DM723" s="273"/>
      <c r="DN723" s="273"/>
      <c r="DO723" s="273"/>
      <c r="DP723" s="273"/>
      <c r="DQ723" s="273"/>
      <c r="DR723" s="273"/>
      <c r="DS723" s="273"/>
      <c r="DT723" s="273"/>
      <c r="DU723" s="273"/>
      <c r="DV723" s="273"/>
      <c r="DW723" s="273"/>
      <c r="DX723" s="273"/>
      <c r="DY723" s="273"/>
      <c r="DZ723" s="273"/>
      <c r="EA723" s="273"/>
      <c r="EB723" s="273"/>
      <c r="EC723" s="273"/>
      <c r="ED723" s="273"/>
      <c r="EE723" s="273"/>
      <c r="EF723" s="273"/>
      <c r="EG723" s="273"/>
      <c r="EH723" s="273"/>
      <c r="EI723" s="273"/>
      <c r="EJ723" s="273"/>
      <c r="EK723" s="273"/>
      <c r="EL723" s="273"/>
      <c r="EM723" s="273"/>
      <c r="EN723" s="273"/>
      <c r="EO723" s="273"/>
      <c r="EP723" s="273"/>
      <c r="EQ723" s="273"/>
      <c r="ER723" s="273"/>
    </row>
    <row r="724" spans="1:148" s="274" customFormat="1" ht="37.5" customHeight="1">
      <c r="A724" s="78" t="s">
        <v>132</v>
      </c>
      <c r="B724" s="79"/>
      <c r="C724" s="79"/>
      <c r="D724" s="80">
        <v>12</v>
      </c>
      <c r="E724" s="80"/>
      <c r="F724" s="80">
        <v>12</v>
      </c>
      <c r="G724" s="80">
        <v>12</v>
      </c>
      <c r="H724" s="80"/>
      <c r="I724" s="80"/>
      <c r="J724" s="80">
        <v>12</v>
      </c>
      <c r="K724" s="80"/>
      <c r="L724" s="80"/>
      <c r="M724" s="80"/>
      <c r="N724" s="80">
        <v>12</v>
      </c>
      <c r="O724" s="80"/>
      <c r="P724" s="80">
        <v>12</v>
      </c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  <c r="CF724" s="273"/>
      <c r="CG724" s="273"/>
      <c r="CH724" s="273"/>
      <c r="CI724" s="273"/>
      <c r="CJ724" s="273"/>
      <c r="CK724" s="273"/>
      <c r="CL724" s="273"/>
      <c r="CM724" s="273"/>
      <c r="CN724" s="273"/>
      <c r="CO724" s="273"/>
      <c r="CP724" s="273"/>
      <c r="CQ724" s="273"/>
      <c r="CR724" s="273"/>
      <c r="CS724" s="273"/>
      <c r="CT724" s="273"/>
      <c r="CU724" s="273"/>
      <c r="CV724" s="273"/>
      <c r="CW724" s="273"/>
      <c r="CX724" s="273"/>
      <c r="CY724" s="273"/>
      <c r="CZ724" s="273"/>
      <c r="DA724" s="273"/>
      <c r="DB724" s="273"/>
      <c r="DC724" s="273"/>
      <c r="DD724" s="273"/>
      <c r="DE724" s="273"/>
      <c r="DF724" s="273"/>
      <c r="DG724" s="273"/>
      <c r="DH724" s="273"/>
      <c r="DI724" s="273"/>
      <c r="DJ724" s="273"/>
      <c r="DK724" s="273"/>
      <c r="DL724" s="273"/>
      <c r="DM724" s="273"/>
      <c r="DN724" s="273"/>
      <c r="DO724" s="273"/>
      <c r="DP724" s="273"/>
      <c r="DQ724" s="273"/>
      <c r="DR724" s="273"/>
      <c r="DS724" s="273"/>
      <c r="DT724" s="273"/>
      <c r="DU724" s="273"/>
      <c r="DV724" s="273"/>
      <c r="DW724" s="273"/>
      <c r="DX724" s="273"/>
      <c r="DY724" s="273"/>
      <c r="DZ724" s="273"/>
      <c r="EA724" s="273"/>
      <c r="EB724" s="273"/>
      <c r="EC724" s="273"/>
      <c r="ED724" s="273"/>
      <c r="EE724" s="273"/>
      <c r="EF724" s="273"/>
      <c r="EG724" s="273"/>
      <c r="EH724" s="273"/>
      <c r="EI724" s="273"/>
      <c r="EJ724" s="273"/>
      <c r="EK724" s="273"/>
      <c r="EL724" s="273"/>
      <c r="EM724" s="273"/>
      <c r="EN724" s="273"/>
      <c r="EO724" s="273"/>
      <c r="EP724" s="273"/>
      <c r="EQ724" s="273"/>
      <c r="ER724" s="273"/>
    </row>
    <row r="725" spans="1:148" s="274" customFormat="1" ht="11.25">
      <c r="A725" s="171" t="s">
        <v>5</v>
      </c>
      <c r="B725" s="79"/>
      <c r="C725" s="79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273"/>
      <c r="R725" s="273"/>
      <c r="S725" s="273"/>
      <c r="T725" s="273"/>
      <c r="U725" s="273"/>
      <c r="V725" s="273"/>
      <c r="W725" s="273"/>
      <c r="X725" s="273"/>
      <c r="Y725" s="273"/>
      <c r="Z725" s="273"/>
      <c r="AA725" s="273"/>
      <c r="AB725" s="273"/>
      <c r="AC725" s="273"/>
      <c r="AD725" s="273"/>
      <c r="AE725" s="273"/>
      <c r="AF725" s="273"/>
      <c r="AG725" s="273"/>
      <c r="AH725" s="273"/>
      <c r="AI725" s="273"/>
      <c r="AJ725" s="273"/>
      <c r="AK725" s="273"/>
      <c r="AL725" s="273"/>
      <c r="AM725" s="273"/>
      <c r="AN725" s="273"/>
      <c r="AO725" s="273"/>
      <c r="AP725" s="273"/>
      <c r="AQ725" s="273"/>
      <c r="AR725" s="273"/>
      <c r="AS725" s="273"/>
      <c r="AT725" s="273"/>
      <c r="AU725" s="273"/>
      <c r="AV725" s="273"/>
      <c r="AW725" s="273"/>
      <c r="AX725" s="273"/>
      <c r="AY725" s="273"/>
      <c r="AZ725" s="273"/>
      <c r="BA725" s="273"/>
      <c r="BB725" s="273"/>
      <c r="BC725" s="273"/>
      <c r="BD725" s="273"/>
      <c r="BE725" s="273"/>
      <c r="BF725" s="273"/>
      <c r="BG725" s="273"/>
      <c r="BH725" s="273"/>
      <c r="BI725" s="273"/>
      <c r="BJ725" s="273"/>
      <c r="BK725" s="273"/>
      <c r="BL725" s="273"/>
      <c r="BM725" s="273"/>
      <c r="BN725" s="273"/>
      <c r="BO725" s="273"/>
      <c r="BP725" s="273"/>
      <c r="BQ725" s="273"/>
      <c r="BR725" s="273"/>
      <c r="BS725" s="273"/>
      <c r="BT725" s="273"/>
      <c r="BU725" s="273"/>
      <c r="BV725" s="273"/>
      <c r="BW725" s="273"/>
      <c r="BX725" s="273"/>
      <c r="BY725" s="273"/>
      <c r="BZ725" s="273"/>
      <c r="CA725" s="273"/>
      <c r="CB725" s="273"/>
      <c r="CC725" s="273"/>
      <c r="CD725" s="273"/>
      <c r="CE725" s="273"/>
      <c r="CF725" s="273"/>
      <c r="CG725" s="273"/>
      <c r="CH725" s="273"/>
      <c r="CI725" s="273"/>
      <c r="CJ725" s="273"/>
      <c r="CK725" s="273"/>
      <c r="CL725" s="273"/>
      <c r="CM725" s="273"/>
      <c r="CN725" s="273"/>
      <c r="CO725" s="273"/>
      <c r="CP725" s="273"/>
      <c r="CQ725" s="273"/>
      <c r="CR725" s="273"/>
      <c r="CS725" s="273"/>
      <c r="CT725" s="273"/>
      <c r="CU725" s="273"/>
      <c r="CV725" s="273"/>
      <c r="CW725" s="273"/>
      <c r="CX725" s="273"/>
      <c r="CY725" s="273"/>
      <c r="CZ725" s="273"/>
      <c r="DA725" s="273"/>
      <c r="DB725" s="273"/>
      <c r="DC725" s="273"/>
      <c r="DD725" s="273"/>
      <c r="DE725" s="273"/>
      <c r="DF725" s="273"/>
      <c r="DG725" s="273"/>
      <c r="DH725" s="273"/>
      <c r="DI725" s="273"/>
      <c r="DJ725" s="273"/>
      <c r="DK725" s="273"/>
      <c r="DL725" s="273"/>
      <c r="DM725" s="273"/>
      <c r="DN725" s="273"/>
      <c r="DO725" s="273"/>
      <c r="DP725" s="273"/>
      <c r="DQ725" s="273"/>
      <c r="DR725" s="273"/>
      <c r="DS725" s="273"/>
      <c r="DT725" s="273"/>
      <c r="DU725" s="273"/>
      <c r="DV725" s="273"/>
      <c r="DW725" s="273"/>
      <c r="DX725" s="273"/>
      <c r="DY725" s="273"/>
      <c r="DZ725" s="273"/>
      <c r="EA725" s="273"/>
      <c r="EB725" s="273"/>
      <c r="EC725" s="273"/>
      <c r="ED725" s="273"/>
      <c r="EE725" s="273"/>
      <c r="EF725" s="273"/>
      <c r="EG725" s="273"/>
      <c r="EH725" s="273"/>
      <c r="EI725" s="273"/>
      <c r="EJ725" s="273"/>
      <c r="EK725" s="273"/>
      <c r="EL725" s="273"/>
      <c r="EM725" s="273"/>
      <c r="EN725" s="273"/>
      <c r="EO725" s="273"/>
      <c r="EP725" s="273"/>
      <c r="EQ725" s="273"/>
      <c r="ER725" s="273"/>
    </row>
    <row r="726" spans="1:148" s="274" customFormat="1" ht="36" customHeight="1">
      <c r="A726" s="78" t="s">
        <v>133</v>
      </c>
      <c r="B726" s="79"/>
      <c r="C726" s="79"/>
      <c r="D726" s="80">
        <f>SUM(D722)/D724</f>
        <v>314041.6666666667</v>
      </c>
      <c r="E726" s="80"/>
      <c r="F726" s="80">
        <f>D726</f>
        <v>314041.6666666667</v>
      </c>
      <c r="G726" s="80">
        <f>SUM(G722)/G724</f>
        <v>306666.6666666667</v>
      </c>
      <c r="H726" s="80"/>
      <c r="I726" s="80"/>
      <c r="J726" s="80">
        <f>SUM(J722)/J724</f>
        <v>306666.6666666667</v>
      </c>
      <c r="K726" s="80"/>
      <c r="L726" s="80"/>
      <c r="M726" s="80"/>
      <c r="N726" s="80">
        <f>SUM(N722)/N724</f>
        <v>325025</v>
      </c>
      <c r="O726" s="80"/>
      <c r="P726" s="80">
        <f>SUM(P722)/P724</f>
        <v>325025</v>
      </c>
      <c r="Q726" s="273"/>
      <c r="R726" s="273"/>
      <c r="S726" s="273"/>
      <c r="T726" s="273"/>
      <c r="U726" s="273"/>
      <c r="V726" s="273"/>
      <c r="W726" s="273"/>
      <c r="X726" s="273"/>
      <c r="Y726" s="273"/>
      <c r="Z726" s="273"/>
      <c r="AA726" s="273"/>
      <c r="AB726" s="273"/>
      <c r="AC726" s="273"/>
      <c r="AD726" s="273"/>
      <c r="AE726" s="273"/>
      <c r="AF726" s="273"/>
      <c r="AG726" s="273"/>
      <c r="AH726" s="273"/>
      <c r="AI726" s="273"/>
      <c r="AJ726" s="273"/>
      <c r="AK726" s="273"/>
      <c r="AL726" s="273"/>
      <c r="AM726" s="273"/>
      <c r="AN726" s="273"/>
      <c r="AO726" s="273"/>
      <c r="AP726" s="273"/>
      <c r="AQ726" s="273"/>
      <c r="AR726" s="273"/>
      <c r="AS726" s="273"/>
      <c r="AT726" s="273"/>
      <c r="AU726" s="273"/>
      <c r="AV726" s="273"/>
      <c r="AW726" s="273"/>
      <c r="AX726" s="273"/>
      <c r="AY726" s="273"/>
      <c r="AZ726" s="273"/>
      <c r="BA726" s="273"/>
      <c r="BB726" s="273"/>
      <c r="BC726" s="273"/>
      <c r="BD726" s="273"/>
      <c r="BE726" s="273"/>
      <c r="BF726" s="273"/>
      <c r="BG726" s="273"/>
      <c r="BH726" s="273"/>
      <c r="BI726" s="273"/>
      <c r="BJ726" s="273"/>
      <c r="BK726" s="273"/>
      <c r="BL726" s="273"/>
      <c r="BM726" s="273"/>
      <c r="BN726" s="273"/>
      <c r="BO726" s="273"/>
      <c r="BP726" s="273"/>
      <c r="BQ726" s="273"/>
      <c r="BR726" s="273"/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  <c r="CF726" s="273"/>
      <c r="CG726" s="273"/>
      <c r="CH726" s="273"/>
      <c r="CI726" s="273"/>
      <c r="CJ726" s="273"/>
      <c r="CK726" s="273"/>
      <c r="CL726" s="273"/>
      <c r="CM726" s="273"/>
      <c r="CN726" s="273"/>
      <c r="CO726" s="273"/>
      <c r="CP726" s="273"/>
      <c r="CQ726" s="273"/>
      <c r="CR726" s="273"/>
      <c r="CS726" s="273"/>
      <c r="CT726" s="273"/>
      <c r="CU726" s="273"/>
      <c r="CV726" s="273"/>
      <c r="CW726" s="273"/>
      <c r="CX726" s="273"/>
      <c r="CY726" s="273"/>
      <c r="CZ726" s="273"/>
      <c r="DA726" s="273"/>
      <c r="DB726" s="273"/>
      <c r="DC726" s="273"/>
      <c r="DD726" s="273"/>
      <c r="DE726" s="273"/>
      <c r="DF726" s="273"/>
      <c r="DG726" s="273"/>
      <c r="DH726" s="273"/>
      <c r="DI726" s="273"/>
      <c r="DJ726" s="273"/>
      <c r="DK726" s="273"/>
      <c r="DL726" s="273"/>
      <c r="DM726" s="273"/>
      <c r="DN726" s="273"/>
      <c r="DO726" s="273"/>
      <c r="DP726" s="273"/>
      <c r="DQ726" s="273"/>
      <c r="DR726" s="273"/>
      <c r="DS726" s="273"/>
      <c r="DT726" s="273"/>
      <c r="DU726" s="273"/>
      <c r="DV726" s="273"/>
      <c r="DW726" s="273"/>
      <c r="DX726" s="273"/>
      <c r="DY726" s="273"/>
      <c r="DZ726" s="273"/>
      <c r="EA726" s="273"/>
      <c r="EB726" s="273"/>
      <c r="EC726" s="273"/>
      <c r="ED726" s="273"/>
      <c r="EE726" s="273"/>
      <c r="EF726" s="273"/>
      <c r="EG726" s="273"/>
      <c r="EH726" s="273"/>
      <c r="EI726" s="273"/>
      <c r="EJ726" s="273"/>
      <c r="EK726" s="273"/>
      <c r="EL726" s="273"/>
      <c r="EM726" s="273"/>
      <c r="EN726" s="273"/>
      <c r="EO726" s="273"/>
      <c r="EP726" s="273"/>
      <c r="EQ726" s="273"/>
      <c r="ER726" s="273"/>
    </row>
    <row r="727" spans="1:16" ht="24" customHeight="1" hidden="1">
      <c r="A727" s="23" t="s">
        <v>175</v>
      </c>
      <c r="B727" s="5"/>
      <c r="C727" s="5"/>
      <c r="D727" s="6">
        <f>D729</f>
        <v>14000000</v>
      </c>
      <c r="E727" s="6"/>
      <c r="F727" s="6">
        <f>F729</f>
        <v>14000000</v>
      </c>
      <c r="G727" s="6">
        <f>G729</f>
        <v>45705000</v>
      </c>
      <c r="H727" s="6"/>
      <c r="I727" s="6"/>
      <c r="J727" s="6">
        <f>G727</f>
        <v>45705000</v>
      </c>
      <c r="K727" s="6"/>
      <c r="L727" s="6"/>
      <c r="M727" s="6"/>
      <c r="N727" s="6"/>
      <c r="O727" s="6"/>
      <c r="P727" s="6"/>
    </row>
    <row r="728" spans="1:16" ht="16.5" customHeight="1" hidden="1">
      <c r="A728" s="4" t="s">
        <v>2</v>
      </c>
      <c r="B728" s="5"/>
      <c r="C728" s="5"/>
      <c r="D728" s="6"/>
      <c r="E728" s="6"/>
      <c r="F728" s="6"/>
      <c r="G728" s="96">
        <v>1</v>
      </c>
      <c r="H728" s="96"/>
      <c r="I728" s="96"/>
      <c r="J728" s="96"/>
      <c r="K728" s="96"/>
      <c r="L728" s="96"/>
      <c r="M728" s="96"/>
      <c r="N728" s="96"/>
      <c r="O728" s="6"/>
      <c r="P728" s="6"/>
    </row>
    <row r="729" spans="1:16" ht="12.75" customHeight="1" hidden="1">
      <c r="A729" s="4" t="s">
        <v>23</v>
      </c>
      <c r="B729" s="5"/>
      <c r="C729" s="5"/>
      <c r="D729" s="6">
        <f>3000000+2000000+3000000+1000000+3000000+2000000</f>
        <v>14000000</v>
      </c>
      <c r="E729" s="6"/>
      <c r="F729" s="6">
        <f>3000000+2000000+3000000+1000000+3000000+2000000</f>
        <v>14000000</v>
      </c>
      <c r="G729" s="6">
        <f>0+4000000+2725000+3000000+9000000+3000000+3000000+3000000+3200000+4000000+3500000+5000000+2280000</f>
        <v>45705000</v>
      </c>
      <c r="H729" s="6"/>
      <c r="I729" s="6"/>
      <c r="J729" s="6">
        <f>G729</f>
        <v>45705000</v>
      </c>
      <c r="K729" s="6"/>
      <c r="L729" s="6"/>
      <c r="M729" s="6"/>
      <c r="N729" s="6"/>
      <c r="O729" s="6"/>
      <c r="P729" s="6"/>
    </row>
    <row r="730" spans="1:148" s="82" customFormat="1" ht="34.5" customHeight="1" hidden="1">
      <c r="A730" s="91" t="s">
        <v>516</v>
      </c>
      <c r="B730" s="79"/>
      <c r="C730" s="79"/>
      <c r="D730" s="87">
        <f>18600000-6500000</f>
        <v>12100000</v>
      </c>
      <c r="E730" s="87"/>
      <c r="F730" s="87">
        <f>D730</f>
        <v>12100000</v>
      </c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  <c r="CC730" s="81"/>
      <c r="CD730" s="81"/>
      <c r="CE730" s="81"/>
      <c r="CF730" s="81"/>
      <c r="CG730" s="81"/>
      <c r="CH730" s="81"/>
      <c r="CI730" s="81"/>
      <c r="CJ730" s="81"/>
      <c r="CK730" s="81"/>
      <c r="CL730" s="81"/>
      <c r="CM730" s="81"/>
      <c r="CN730" s="81"/>
      <c r="CO730" s="81"/>
      <c r="CP730" s="81"/>
      <c r="CQ730" s="81"/>
      <c r="CR730" s="81"/>
      <c r="CS730" s="81"/>
      <c r="CT730" s="81"/>
      <c r="CU730" s="81"/>
      <c r="CV730" s="81"/>
      <c r="CW730" s="81"/>
      <c r="CX730" s="81"/>
      <c r="CY730" s="81"/>
      <c r="CZ730" s="81"/>
      <c r="DA730" s="81"/>
      <c r="DB730" s="81"/>
      <c r="DC730" s="81"/>
      <c r="DD730" s="81"/>
      <c r="DE730" s="81"/>
      <c r="DF730" s="81"/>
      <c r="DG730" s="81"/>
      <c r="DH730" s="81"/>
      <c r="DI730" s="81"/>
      <c r="DJ730" s="81"/>
      <c r="DK730" s="81"/>
      <c r="DL730" s="81"/>
      <c r="DM730" s="81"/>
      <c r="DN730" s="81"/>
      <c r="DO730" s="81"/>
      <c r="DP730" s="81"/>
      <c r="DQ730" s="81"/>
      <c r="DR730" s="81"/>
      <c r="DS730" s="81"/>
      <c r="DT730" s="81"/>
      <c r="DU730" s="81"/>
      <c r="DV730" s="81"/>
      <c r="DW730" s="81"/>
      <c r="DX730" s="81"/>
      <c r="DY730" s="81"/>
      <c r="DZ730" s="81"/>
      <c r="EA730" s="81"/>
      <c r="EB730" s="81"/>
      <c r="EC730" s="81"/>
      <c r="ED730" s="81"/>
      <c r="EE730" s="81"/>
      <c r="EF730" s="81"/>
      <c r="EG730" s="81"/>
      <c r="EH730" s="81"/>
      <c r="EI730" s="81"/>
      <c r="EJ730" s="81"/>
      <c r="EK730" s="81"/>
      <c r="EL730" s="81"/>
      <c r="EM730" s="81"/>
      <c r="EN730" s="81"/>
      <c r="EO730" s="81"/>
      <c r="EP730" s="81"/>
      <c r="EQ730" s="81"/>
      <c r="ER730" s="81"/>
    </row>
    <row r="731" spans="1:16" ht="15.75" customHeight="1" hidden="1">
      <c r="A731" s="4" t="s">
        <v>2</v>
      </c>
      <c r="B731" s="5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5.75" customHeight="1" hidden="1">
      <c r="A732" s="4" t="s">
        <v>23</v>
      </c>
      <c r="B732" s="5"/>
      <c r="C732" s="5"/>
      <c r="D732" s="6">
        <f>D730</f>
        <v>12100000</v>
      </c>
      <c r="E732" s="6"/>
      <c r="F732" s="6">
        <f>D732</f>
        <v>12100000</v>
      </c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35.25" customHeight="1" hidden="1">
      <c r="A733" s="23" t="s">
        <v>185</v>
      </c>
      <c r="B733" s="5"/>
      <c r="C733" s="5"/>
      <c r="D733" s="6"/>
      <c r="E733" s="6"/>
      <c r="F733" s="6"/>
      <c r="G733" s="6">
        <f>G735</f>
        <v>1000000</v>
      </c>
      <c r="H733" s="6">
        <f>H735</f>
        <v>0</v>
      </c>
      <c r="I733" s="6">
        <f>I735</f>
        <v>0</v>
      </c>
      <c r="J733" s="6">
        <f>J735</f>
        <v>1000000</v>
      </c>
      <c r="K733" s="6"/>
      <c r="L733" s="6"/>
      <c r="M733" s="6"/>
      <c r="N733" s="6">
        <f>N735</f>
        <v>1000000</v>
      </c>
      <c r="O733" s="6"/>
      <c r="P733" s="6">
        <f>N733</f>
        <v>1000000</v>
      </c>
    </row>
    <row r="734" spans="1:16" ht="12.75" customHeight="1" hidden="1">
      <c r="A734" s="4" t="s">
        <v>2</v>
      </c>
      <c r="B734" s="5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2.75" customHeight="1" hidden="1">
      <c r="A735" s="4" t="s">
        <v>23</v>
      </c>
      <c r="B735" s="5"/>
      <c r="C735" s="5"/>
      <c r="D735" s="6"/>
      <c r="E735" s="6"/>
      <c r="F735" s="6"/>
      <c r="G735" s="6">
        <v>1000000</v>
      </c>
      <c r="H735" s="6"/>
      <c r="I735" s="6"/>
      <c r="J735" s="6">
        <f>G735+H735</f>
        <v>1000000</v>
      </c>
      <c r="K735" s="6"/>
      <c r="L735" s="6"/>
      <c r="M735" s="6"/>
      <c r="N735" s="6">
        <v>1000000</v>
      </c>
      <c r="O735" s="6"/>
      <c r="P735" s="6">
        <f>N735</f>
        <v>1000000</v>
      </c>
    </row>
    <row r="736" spans="1:148" s="28" customFormat="1" ht="25.5" customHeight="1" hidden="1">
      <c r="A736" s="23" t="s">
        <v>176</v>
      </c>
      <c r="B736" s="24"/>
      <c r="C736" s="24"/>
      <c r="D736" s="25">
        <f>D738</f>
        <v>70000</v>
      </c>
      <c r="E736" s="25"/>
      <c r="F736" s="25">
        <f>D736+E736</f>
        <v>70000</v>
      </c>
      <c r="G736" s="25">
        <f>G740*G742</f>
        <v>0</v>
      </c>
      <c r="H736" s="25"/>
      <c r="I736" s="25"/>
      <c r="J736" s="25">
        <f>G736</f>
        <v>0</v>
      </c>
      <c r="K736" s="25"/>
      <c r="L736" s="25"/>
      <c r="M736" s="25"/>
      <c r="N736" s="25">
        <f>N742*N740</f>
        <v>0</v>
      </c>
      <c r="O736" s="25"/>
      <c r="P736" s="25">
        <f>N736</f>
        <v>0</v>
      </c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</row>
    <row r="737" spans="1:16" ht="11.25" hidden="1">
      <c r="A737" s="4" t="s">
        <v>2</v>
      </c>
      <c r="B737" s="5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 customHeight="1" hidden="1">
      <c r="A738" s="7" t="s">
        <v>23</v>
      </c>
      <c r="B738" s="5"/>
      <c r="C738" s="5"/>
      <c r="D738" s="6">
        <f>D740*D742</f>
        <v>70000</v>
      </c>
      <c r="E738" s="6"/>
      <c r="F738" s="6">
        <f>D738+E738</f>
        <v>70000</v>
      </c>
      <c r="G738" s="6"/>
      <c r="H738" s="6"/>
      <c r="I738" s="6"/>
      <c r="J738" s="6">
        <f>G738</f>
        <v>0</v>
      </c>
      <c r="K738" s="6"/>
      <c r="L738" s="6"/>
      <c r="M738" s="6"/>
      <c r="N738" s="6"/>
      <c r="O738" s="6"/>
      <c r="P738" s="6">
        <f>N738</f>
        <v>0</v>
      </c>
    </row>
    <row r="739" spans="1:16" ht="11.25" hidden="1">
      <c r="A739" s="4" t="s">
        <v>3</v>
      </c>
      <c r="B739" s="5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23.25" customHeight="1" hidden="1">
      <c r="A740" s="7" t="s">
        <v>67</v>
      </c>
      <c r="B740" s="5"/>
      <c r="C740" s="5"/>
      <c r="D740" s="6">
        <v>2</v>
      </c>
      <c r="E740" s="6"/>
      <c r="F740" s="6">
        <f>D740+E740</f>
        <v>2</v>
      </c>
      <c r="G740" s="6"/>
      <c r="H740" s="6"/>
      <c r="I740" s="6"/>
      <c r="J740" s="6">
        <v>0</v>
      </c>
      <c r="K740" s="6"/>
      <c r="L740" s="6"/>
      <c r="M740" s="6"/>
      <c r="N740" s="6"/>
      <c r="O740" s="6"/>
      <c r="P740" s="6">
        <v>0</v>
      </c>
    </row>
    <row r="741" spans="1:16" ht="11.25" hidden="1">
      <c r="A741" s="4" t="s">
        <v>5</v>
      </c>
      <c r="B741" s="5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24.75" customHeight="1" hidden="1">
      <c r="A742" s="7" t="s">
        <v>68</v>
      </c>
      <c r="B742" s="5"/>
      <c r="C742" s="5"/>
      <c r="D742" s="6">
        <v>35000</v>
      </c>
      <c r="E742" s="6"/>
      <c r="F742" s="6">
        <f>D742+E742</f>
        <v>35000</v>
      </c>
      <c r="G742" s="6"/>
      <c r="H742" s="6"/>
      <c r="I742" s="6"/>
      <c r="J742" s="6">
        <f>G742</f>
        <v>0</v>
      </c>
      <c r="K742" s="6"/>
      <c r="L742" s="6"/>
      <c r="M742" s="6"/>
      <c r="N742" s="6"/>
      <c r="O742" s="6"/>
      <c r="P742" s="6">
        <v>0</v>
      </c>
    </row>
    <row r="743" spans="1:148" s="82" customFormat="1" ht="40.5" customHeight="1" hidden="1">
      <c r="A743" s="91" t="s">
        <v>517</v>
      </c>
      <c r="B743" s="79"/>
      <c r="C743" s="79"/>
      <c r="D743" s="87">
        <v>13000000</v>
      </c>
      <c r="E743" s="87"/>
      <c r="F743" s="87">
        <f>D743</f>
        <v>13000000</v>
      </c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  <c r="CC743" s="81"/>
      <c r="CD743" s="81"/>
      <c r="CE743" s="81"/>
      <c r="CF743" s="81"/>
      <c r="CG743" s="81"/>
      <c r="CH743" s="81"/>
      <c r="CI743" s="81"/>
      <c r="CJ743" s="81"/>
      <c r="CK743" s="81"/>
      <c r="CL743" s="81"/>
      <c r="CM743" s="81"/>
      <c r="CN743" s="81"/>
      <c r="CO743" s="81"/>
      <c r="CP743" s="81"/>
      <c r="CQ743" s="81"/>
      <c r="CR743" s="81"/>
      <c r="CS743" s="81"/>
      <c r="CT743" s="81"/>
      <c r="CU743" s="81"/>
      <c r="CV743" s="81"/>
      <c r="CW743" s="81"/>
      <c r="CX743" s="81"/>
      <c r="CY743" s="81"/>
      <c r="CZ743" s="81"/>
      <c r="DA743" s="81"/>
      <c r="DB743" s="81"/>
      <c r="DC743" s="81"/>
      <c r="DD743" s="81"/>
      <c r="DE743" s="81"/>
      <c r="DF743" s="81"/>
      <c r="DG743" s="81"/>
      <c r="DH743" s="81"/>
      <c r="DI743" s="81"/>
      <c r="DJ743" s="81"/>
      <c r="DK743" s="81"/>
      <c r="DL743" s="81"/>
      <c r="DM743" s="81"/>
      <c r="DN743" s="81"/>
      <c r="DO743" s="81"/>
      <c r="DP743" s="81"/>
      <c r="DQ743" s="81"/>
      <c r="DR743" s="81"/>
      <c r="DS743" s="81"/>
      <c r="DT743" s="81"/>
      <c r="DU743" s="81"/>
      <c r="DV743" s="81"/>
      <c r="DW743" s="81"/>
      <c r="DX743" s="81"/>
      <c r="DY743" s="81"/>
      <c r="DZ743" s="81"/>
      <c r="EA743" s="81"/>
      <c r="EB743" s="81"/>
      <c r="EC743" s="81"/>
      <c r="ED743" s="81"/>
      <c r="EE743" s="81"/>
      <c r="EF743" s="81"/>
      <c r="EG743" s="81"/>
      <c r="EH743" s="81"/>
      <c r="EI743" s="81"/>
      <c r="EJ743" s="81"/>
      <c r="EK743" s="81"/>
      <c r="EL743" s="81"/>
      <c r="EM743" s="81"/>
      <c r="EN743" s="81"/>
      <c r="EO743" s="81"/>
      <c r="EP743" s="81"/>
      <c r="EQ743" s="81"/>
      <c r="ER743" s="81"/>
    </row>
    <row r="744" spans="1:16" ht="15.75" customHeight="1" hidden="1">
      <c r="A744" s="4" t="s">
        <v>2</v>
      </c>
      <c r="B744" s="5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5.75" customHeight="1" hidden="1">
      <c r="A745" s="4" t="s">
        <v>23</v>
      </c>
      <c r="B745" s="5"/>
      <c r="C745" s="5"/>
      <c r="D745" s="6">
        <f>D743</f>
        <v>13000000</v>
      </c>
      <c r="E745" s="6"/>
      <c r="F745" s="6">
        <f>D745</f>
        <v>13000000</v>
      </c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48" s="93" customFormat="1" ht="15" customHeight="1" hidden="1">
      <c r="A746" s="91" t="s">
        <v>518</v>
      </c>
      <c r="B746" s="83"/>
      <c r="C746" s="83"/>
      <c r="D746" s="87">
        <v>405500</v>
      </c>
      <c r="E746" s="87"/>
      <c r="F746" s="87">
        <f>D746</f>
        <v>405500</v>
      </c>
      <c r="G746" s="87"/>
      <c r="H746" s="87"/>
      <c r="I746" s="87"/>
      <c r="J746" s="90"/>
      <c r="K746" s="87"/>
      <c r="L746" s="87"/>
      <c r="M746" s="87"/>
      <c r="N746" s="87"/>
      <c r="O746" s="87"/>
      <c r="P746" s="87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  <c r="AA746" s="124"/>
      <c r="AB746" s="124"/>
      <c r="AC746" s="124"/>
      <c r="AD746" s="124"/>
      <c r="AE746" s="124"/>
      <c r="AF746" s="124"/>
      <c r="AG746" s="124"/>
      <c r="AH746" s="124"/>
      <c r="AI746" s="124"/>
      <c r="AJ746" s="124"/>
      <c r="AK746" s="124"/>
      <c r="AL746" s="124"/>
      <c r="AM746" s="124"/>
      <c r="AN746" s="124"/>
      <c r="AO746" s="124"/>
      <c r="AP746" s="124"/>
      <c r="AQ746" s="124"/>
      <c r="AR746" s="124"/>
      <c r="AS746" s="124"/>
      <c r="AT746" s="124"/>
      <c r="AU746" s="124"/>
      <c r="AV746" s="124"/>
      <c r="AW746" s="124"/>
      <c r="AX746" s="124"/>
      <c r="AY746" s="124"/>
      <c r="AZ746" s="124"/>
      <c r="BA746" s="124"/>
      <c r="BB746" s="124"/>
      <c r="BC746" s="124"/>
      <c r="BD746" s="124"/>
      <c r="BE746" s="124"/>
      <c r="BF746" s="124"/>
      <c r="BG746" s="124"/>
      <c r="BH746" s="124"/>
      <c r="BI746" s="124"/>
      <c r="BJ746" s="124"/>
      <c r="BK746" s="124"/>
      <c r="BL746" s="124"/>
      <c r="BM746" s="124"/>
      <c r="BN746" s="124"/>
      <c r="BO746" s="124"/>
      <c r="BP746" s="124"/>
      <c r="BQ746" s="124"/>
      <c r="BR746" s="124"/>
      <c r="BS746" s="124"/>
      <c r="BT746" s="124"/>
      <c r="BU746" s="124"/>
      <c r="BV746" s="124"/>
      <c r="BW746" s="124"/>
      <c r="BX746" s="124"/>
      <c r="BY746" s="124"/>
      <c r="BZ746" s="124"/>
      <c r="CA746" s="124"/>
      <c r="CB746" s="124"/>
      <c r="CC746" s="124"/>
      <c r="CD746" s="124"/>
      <c r="CE746" s="124"/>
      <c r="CF746" s="124"/>
      <c r="CG746" s="124"/>
      <c r="CH746" s="124"/>
      <c r="CI746" s="124"/>
      <c r="CJ746" s="124"/>
      <c r="CK746" s="124"/>
      <c r="CL746" s="124"/>
      <c r="CM746" s="124"/>
      <c r="CN746" s="124"/>
      <c r="CO746" s="124"/>
      <c r="CP746" s="124"/>
      <c r="CQ746" s="124"/>
      <c r="CR746" s="124"/>
      <c r="CS746" s="124"/>
      <c r="CT746" s="124"/>
      <c r="CU746" s="124"/>
      <c r="CV746" s="124"/>
      <c r="CW746" s="124"/>
      <c r="CX746" s="124"/>
      <c r="CY746" s="124"/>
      <c r="CZ746" s="124"/>
      <c r="DA746" s="124"/>
      <c r="DB746" s="124"/>
      <c r="DC746" s="124"/>
      <c r="DD746" s="124"/>
      <c r="DE746" s="124"/>
      <c r="DF746" s="124"/>
      <c r="DG746" s="124"/>
      <c r="DH746" s="124"/>
      <c r="DI746" s="124"/>
      <c r="DJ746" s="124"/>
      <c r="DK746" s="124"/>
      <c r="DL746" s="124"/>
      <c r="DM746" s="124"/>
      <c r="DN746" s="124"/>
      <c r="DO746" s="124"/>
      <c r="DP746" s="124"/>
      <c r="DQ746" s="124"/>
      <c r="DR746" s="124"/>
      <c r="DS746" s="124"/>
      <c r="DT746" s="124"/>
      <c r="DU746" s="124"/>
      <c r="DV746" s="124"/>
      <c r="DW746" s="124"/>
      <c r="DX746" s="124"/>
      <c r="DY746" s="124"/>
      <c r="DZ746" s="124"/>
      <c r="EA746" s="124"/>
      <c r="EB746" s="124"/>
      <c r="EC746" s="124"/>
      <c r="ED746" s="124"/>
      <c r="EE746" s="124"/>
      <c r="EF746" s="124"/>
      <c r="EG746" s="124"/>
      <c r="EH746" s="124"/>
      <c r="EI746" s="124"/>
      <c r="EJ746" s="124"/>
      <c r="EK746" s="124"/>
      <c r="EL746" s="124"/>
      <c r="EM746" s="124"/>
      <c r="EN746" s="124"/>
      <c r="EO746" s="124"/>
      <c r="EP746" s="124"/>
      <c r="EQ746" s="124"/>
      <c r="ER746" s="124"/>
    </row>
    <row r="747" spans="1:16" ht="12" customHeight="1" hidden="1">
      <c r="A747" s="4" t="s">
        <v>2</v>
      </c>
      <c r="B747" s="5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2" customHeight="1" hidden="1">
      <c r="A748" s="7" t="s">
        <v>23</v>
      </c>
      <c r="B748" s="5"/>
      <c r="C748" s="5"/>
      <c r="D748" s="6">
        <f>D746</f>
        <v>405500</v>
      </c>
      <c r="E748" s="6"/>
      <c r="F748" s="6">
        <f>D748</f>
        <v>405500</v>
      </c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2" customHeight="1" hidden="1">
      <c r="A749" s="4" t="s">
        <v>3</v>
      </c>
      <c r="B749" s="5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24.75" customHeight="1" hidden="1">
      <c r="A750" s="7" t="s">
        <v>80</v>
      </c>
      <c r="B750" s="5"/>
      <c r="C750" s="5"/>
      <c r="D750" s="6">
        <v>50</v>
      </c>
      <c r="E750" s="6"/>
      <c r="F750" s="6">
        <v>57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5.75" customHeight="1" hidden="1">
      <c r="A751" s="7" t="s">
        <v>78</v>
      </c>
      <c r="B751" s="5"/>
      <c r="C751" s="5"/>
      <c r="D751" s="6">
        <v>50</v>
      </c>
      <c r="E751" s="6"/>
      <c r="F751" s="6">
        <f>D751</f>
        <v>50</v>
      </c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2.75" customHeight="1" hidden="1">
      <c r="A752" s="4" t="s">
        <v>5</v>
      </c>
      <c r="B752" s="5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24.75" customHeight="1" hidden="1">
      <c r="A753" s="7" t="s">
        <v>79</v>
      </c>
      <c r="B753" s="5"/>
      <c r="C753" s="5"/>
      <c r="D753" s="6">
        <v>1950.89</v>
      </c>
      <c r="E753" s="6"/>
      <c r="F753" s="6">
        <f>D753</f>
        <v>1950.89</v>
      </c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24.75" customHeight="1" hidden="1">
      <c r="A754" s="7" t="s">
        <v>81</v>
      </c>
      <c r="B754" s="5"/>
      <c r="C754" s="5"/>
      <c r="D754" s="6">
        <f>D748/D751</f>
        <v>8110</v>
      </c>
      <c r="E754" s="6"/>
      <c r="F754" s="6">
        <f>D754</f>
        <v>8110</v>
      </c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48" s="93" customFormat="1" ht="39" customHeight="1" hidden="1">
      <c r="A755" s="91" t="s">
        <v>519</v>
      </c>
      <c r="B755" s="83"/>
      <c r="C755" s="83"/>
      <c r="D755" s="87">
        <v>360000</v>
      </c>
      <c r="E755" s="87"/>
      <c r="F755" s="87">
        <f>D755</f>
        <v>360000</v>
      </c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  <c r="AA755" s="124"/>
      <c r="AB755" s="124"/>
      <c r="AC755" s="124"/>
      <c r="AD755" s="124"/>
      <c r="AE755" s="124"/>
      <c r="AF755" s="124"/>
      <c r="AG755" s="124"/>
      <c r="AH755" s="124"/>
      <c r="AI755" s="124"/>
      <c r="AJ755" s="124"/>
      <c r="AK755" s="124"/>
      <c r="AL755" s="124"/>
      <c r="AM755" s="124"/>
      <c r="AN755" s="124"/>
      <c r="AO755" s="124"/>
      <c r="AP755" s="124"/>
      <c r="AQ755" s="124"/>
      <c r="AR755" s="124"/>
      <c r="AS755" s="124"/>
      <c r="AT755" s="124"/>
      <c r="AU755" s="124"/>
      <c r="AV755" s="124"/>
      <c r="AW755" s="124"/>
      <c r="AX755" s="124"/>
      <c r="AY755" s="124"/>
      <c r="AZ755" s="124"/>
      <c r="BA755" s="124"/>
      <c r="BB755" s="124"/>
      <c r="BC755" s="124"/>
      <c r="BD755" s="124"/>
      <c r="BE755" s="124"/>
      <c r="BF755" s="124"/>
      <c r="BG755" s="124"/>
      <c r="BH755" s="124"/>
      <c r="BI755" s="124"/>
      <c r="BJ755" s="124"/>
      <c r="BK755" s="124"/>
      <c r="BL755" s="124"/>
      <c r="BM755" s="124"/>
      <c r="BN755" s="124"/>
      <c r="BO755" s="124"/>
      <c r="BP755" s="124"/>
      <c r="BQ755" s="124"/>
      <c r="BR755" s="124"/>
      <c r="BS755" s="124"/>
      <c r="BT755" s="124"/>
      <c r="BU755" s="124"/>
      <c r="BV755" s="124"/>
      <c r="BW755" s="124"/>
      <c r="BX755" s="124"/>
      <c r="BY755" s="124"/>
      <c r="BZ755" s="124"/>
      <c r="CA755" s="124"/>
      <c r="CB755" s="124"/>
      <c r="CC755" s="124"/>
      <c r="CD755" s="124"/>
      <c r="CE755" s="124"/>
      <c r="CF755" s="124"/>
      <c r="CG755" s="124"/>
      <c r="CH755" s="124"/>
      <c r="CI755" s="124"/>
      <c r="CJ755" s="124"/>
      <c r="CK755" s="124"/>
      <c r="CL755" s="124"/>
      <c r="CM755" s="124"/>
      <c r="CN755" s="124"/>
      <c r="CO755" s="124"/>
      <c r="CP755" s="124"/>
      <c r="CQ755" s="124"/>
      <c r="CR755" s="124"/>
      <c r="CS755" s="124"/>
      <c r="CT755" s="124"/>
      <c r="CU755" s="124"/>
      <c r="CV755" s="124"/>
      <c r="CW755" s="124"/>
      <c r="CX755" s="124"/>
      <c r="CY755" s="124"/>
      <c r="CZ755" s="124"/>
      <c r="DA755" s="124"/>
      <c r="DB755" s="124"/>
      <c r="DC755" s="124"/>
      <c r="DD755" s="124"/>
      <c r="DE755" s="124"/>
      <c r="DF755" s="124"/>
      <c r="DG755" s="124"/>
      <c r="DH755" s="124"/>
      <c r="DI755" s="124"/>
      <c r="DJ755" s="124"/>
      <c r="DK755" s="124"/>
      <c r="DL755" s="124"/>
      <c r="DM755" s="124"/>
      <c r="DN755" s="124"/>
      <c r="DO755" s="124"/>
      <c r="DP755" s="124"/>
      <c r="DQ755" s="124"/>
      <c r="DR755" s="124"/>
      <c r="DS755" s="124"/>
      <c r="DT755" s="124"/>
      <c r="DU755" s="124"/>
      <c r="DV755" s="124"/>
      <c r="DW755" s="124"/>
      <c r="DX755" s="124"/>
      <c r="DY755" s="124"/>
      <c r="DZ755" s="124"/>
      <c r="EA755" s="124"/>
      <c r="EB755" s="124"/>
      <c r="EC755" s="124"/>
      <c r="ED755" s="124"/>
      <c r="EE755" s="124"/>
      <c r="EF755" s="124"/>
      <c r="EG755" s="124"/>
      <c r="EH755" s="124"/>
      <c r="EI755" s="124"/>
      <c r="EJ755" s="124"/>
      <c r="EK755" s="124"/>
      <c r="EL755" s="124"/>
      <c r="EM755" s="124"/>
      <c r="EN755" s="124"/>
      <c r="EO755" s="124"/>
      <c r="EP755" s="124"/>
      <c r="EQ755" s="124"/>
      <c r="ER755" s="124"/>
    </row>
    <row r="756" spans="1:16" ht="11.25" customHeight="1" hidden="1">
      <c r="A756" s="4" t="s">
        <v>2</v>
      </c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25"/>
    </row>
    <row r="757" spans="1:16" ht="14.25" customHeight="1" hidden="1">
      <c r="A757" s="7" t="s">
        <v>23</v>
      </c>
      <c r="B757" s="5"/>
      <c r="C757" s="5"/>
      <c r="D757" s="6">
        <f>D755</f>
        <v>360000</v>
      </c>
      <c r="E757" s="6"/>
      <c r="F757" s="6">
        <f>D757+E757</f>
        <v>360000</v>
      </c>
      <c r="G757" s="6"/>
      <c r="H757" s="6"/>
      <c r="I757" s="6"/>
      <c r="J757" s="6"/>
      <c r="K757" s="6"/>
      <c r="L757" s="6"/>
      <c r="M757" s="6"/>
      <c r="N757" s="6"/>
      <c r="O757" s="6"/>
      <c r="P757" s="25"/>
    </row>
    <row r="758" spans="1:16" ht="10.5" customHeight="1" hidden="1">
      <c r="A758" s="4" t="s">
        <v>3</v>
      </c>
      <c r="B758" s="5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25"/>
    </row>
    <row r="759" spans="1:16" ht="24.75" customHeight="1" hidden="1">
      <c r="A759" s="7" t="s">
        <v>83</v>
      </c>
      <c r="B759" s="5"/>
      <c r="C759" s="5"/>
      <c r="D759" s="6">
        <v>200</v>
      </c>
      <c r="E759" s="6"/>
      <c r="F759" s="6">
        <f>D759</f>
        <v>200</v>
      </c>
      <c r="G759" s="6"/>
      <c r="H759" s="6"/>
      <c r="I759" s="6"/>
      <c r="J759" s="6"/>
      <c r="K759" s="6"/>
      <c r="L759" s="6"/>
      <c r="M759" s="6"/>
      <c r="N759" s="6"/>
      <c r="O759" s="6"/>
      <c r="P759" s="25"/>
    </row>
    <row r="760" spans="1:16" ht="11.25" hidden="1">
      <c r="A760" s="4" t="s">
        <v>5</v>
      </c>
      <c r="B760" s="5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25"/>
    </row>
    <row r="761" spans="1:16" ht="24.75" customHeight="1" hidden="1">
      <c r="A761" s="7" t="s">
        <v>84</v>
      </c>
      <c r="B761" s="5"/>
      <c r="C761" s="5"/>
      <c r="D761" s="6">
        <f>D757/D759</f>
        <v>1800</v>
      </c>
      <c r="E761" s="6"/>
      <c r="F761" s="6">
        <f>D761</f>
        <v>1800</v>
      </c>
      <c r="G761" s="6"/>
      <c r="H761" s="6"/>
      <c r="I761" s="6"/>
      <c r="J761" s="6"/>
      <c r="K761" s="6"/>
      <c r="L761" s="6"/>
      <c r="M761" s="6"/>
      <c r="N761" s="6"/>
      <c r="O761" s="6"/>
      <c r="P761" s="25"/>
    </row>
    <row r="762" spans="1:148" s="93" customFormat="1" ht="36.75" customHeight="1" hidden="1">
      <c r="A762" s="91" t="s">
        <v>520</v>
      </c>
      <c r="B762" s="83"/>
      <c r="C762" s="83"/>
      <c r="D762" s="87">
        <v>800000</v>
      </c>
      <c r="E762" s="87">
        <v>500000</v>
      </c>
      <c r="F762" s="87">
        <f>D762+E762</f>
        <v>1300000</v>
      </c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124"/>
      <c r="AB762" s="124"/>
      <c r="AC762" s="124"/>
      <c r="AD762" s="124"/>
      <c r="AE762" s="124"/>
      <c r="AF762" s="124"/>
      <c r="AG762" s="124"/>
      <c r="AH762" s="124"/>
      <c r="AI762" s="124"/>
      <c r="AJ762" s="124"/>
      <c r="AK762" s="124"/>
      <c r="AL762" s="124"/>
      <c r="AM762" s="124"/>
      <c r="AN762" s="124"/>
      <c r="AO762" s="124"/>
      <c r="AP762" s="124"/>
      <c r="AQ762" s="124"/>
      <c r="AR762" s="124"/>
      <c r="AS762" s="124"/>
      <c r="AT762" s="124"/>
      <c r="AU762" s="124"/>
      <c r="AV762" s="124"/>
      <c r="AW762" s="124"/>
      <c r="AX762" s="124"/>
      <c r="AY762" s="124"/>
      <c r="AZ762" s="124"/>
      <c r="BA762" s="124"/>
      <c r="BB762" s="124"/>
      <c r="BC762" s="124"/>
      <c r="BD762" s="124"/>
      <c r="BE762" s="124"/>
      <c r="BF762" s="124"/>
      <c r="BG762" s="124"/>
      <c r="BH762" s="124"/>
      <c r="BI762" s="124"/>
      <c r="BJ762" s="124"/>
      <c r="BK762" s="124"/>
      <c r="BL762" s="124"/>
      <c r="BM762" s="124"/>
      <c r="BN762" s="124"/>
      <c r="BO762" s="124"/>
      <c r="BP762" s="124"/>
      <c r="BQ762" s="124"/>
      <c r="BR762" s="124"/>
      <c r="BS762" s="124"/>
      <c r="BT762" s="124"/>
      <c r="BU762" s="124"/>
      <c r="BV762" s="124"/>
      <c r="BW762" s="124"/>
      <c r="BX762" s="124"/>
      <c r="BY762" s="124"/>
      <c r="BZ762" s="124"/>
      <c r="CA762" s="124"/>
      <c r="CB762" s="124"/>
      <c r="CC762" s="124"/>
      <c r="CD762" s="124"/>
      <c r="CE762" s="124"/>
      <c r="CF762" s="124"/>
      <c r="CG762" s="124"/>
      <c r="CH762" s="124"/>
      <c r="CI762" s="124"/>
      <c r="CJ762" s="124"/>
      <c r="CK762" s="124"/>
      <c r="CL762" s="124"/>
      <c r="CM762" s="124"/>
      <c r="CN762" s="124"/>
      <c r="CO762" s="124"/>
      <c r="CP762" s="124"/>
      <c r="CQ762" s="124"/>
      <c r="CR762" s="124"/>
      <c r="CS762" s="124"/>
      <c r="CT762" s="124"/>
      <c r="CU762" s="124"/>
      <c r="CV762" s="124"/>
      <c r="CW762" s="124"/>
      <c r="CX762" s="124"/>
      <c r="CY762" s="124"/>
      <c r="CZ762" s="124"/>
      <c r="DA762" s="124"/>
      <c r="DB762" s="124"/>
      <c r="DC762" s="124"/>
      <c r="DD762" s="124"/>
      <c r="DE762" s="124"/>
      <c r="DF762" s="124"/>
      <c r="DG762" s="124"/>
      <c r="DH762" s="124"/>
      <c r="DI762" s="124"/>
      <c r="DJ762" s="124"/>
      <c r="DK762" s="124"/>
      <c r="DL762" s="124"/>
      <c r="DM762" s="124"/>
      <c r="DN762" s="124"/>
      <c r="DO762" s="124"/>
      <c r="DP762" s="124"/>
      <c r="DQ762" s="124"/>
      <c r="DR762" s="124"/>
      <c r="DS762" s="124"/>
      <c r="DT762" s="124"/>
      <c r="DU762" s="124"/>
      <c r="DV762" s="124"/>
      <c r="DW762" s="124"/>
      <c r="DX762" s="124"/>
      <c r="DY762" s="124"/>
      <c r="DZ762" s="124"/>
      <c r="EA762" s="124"/>
      <c r="EB762" s="124"/>
      <c r="EC762" s="124"/>
      <c r="ED762" s="124"/>
      <c r="EE762" s="124"/>
      <c r="EF762" s="124"/>
      <c r="EG762" s="124"/>
      <c r="EH762" s="124"/>
      <c r="EI762" s="124"/>
      <c r="EJ762" s="124"/>
      <c r="EK762" s="124"/>
      <c r="EL762" s="124"/>
      <c r="EM762" s="124"/>
      <c r="EN762" s="124"/>
      <c r="EO762" s="124"/>
      <c r="EP762" s="124"/>
      <c r="EQ762" s="124"/>
      <c r="ER762" s="124"/>
    </row>
    <row r="763" spans="1:16" ht="11.25" hidden="1">
      <c r="A763" s="4" t="s">
        <v>2</v>
      </c>
      <c r="B763" s="5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25"/>
    </row>
    <row r="764" spans="1:16" ht="22.5" hidden="1">
      <c r="A764" s="7" t="s">
        <v>167</v>
      </c>
      <c r="B764" s="5"/>
      <c r="C764" s="5"/>
      <c r="D764" s="6">
        <f>D762</f>
        <v>800000</v>
      </c>
      <c r="E764" s="6">
        <f>E762</f>
        <v>500000</v>
      </c>
      <c r="F764" s="6">
        <f>D764+E764</f>
        <v>1300000</v>
      </c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22.5" hidden="1">
      <c r="A765" s="7" t="s">
        <v>170</v>
      </c>
      <c r="B765" s="5"/>
      <c r="C765" s="5"/>
      <c r="D765" s="6">
        <f>35000+10000</f>
        <v>45000</v>
      </c>
      <c r="E765" s="6"/>
      <c r="F765" s="6">
        <f>D765+E765</f>
        <v>45000</v>
      </c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1.25" hidden="1">
      <c r="A766" s="4" t="s">
        <v>3</v>
      </c>
      <c r="B766" s="5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22.5" hidden="1">
      <c r="A767" s="269" t="s">
        <v>100</v>
      </c>
      <c r="B767" s="5"/>
      <c r="C767" s="5"/>
      <c r="D767" s="6">
        <v>5</v>
      </c>
      <c r="E767" s="6">
        <v>1</v>
      </c>
      <c r="F767" s="6">
        <f>D767+E767</f>
        <v>6</v>
      </c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22.5" hidden="1">
      <c r="A768" s="269" t="s">
        <v>168</v>
      </c>
      <c r="B768" s="5"/>
      <c r="C768" s="5"/>
      <c r="D768" s="6">
        <v>1</v>
      </c>
      <c r="E768" s="6"/>
      <c r="F768" s="6">
        <f>D768+E768</f>
        <v>1</v>
      </c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1.25" hidden="1">
      <c r="A769" s="4" t="s">
        <v>5</v>
      </c>
      <c r="B769" s="5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22.5" hidden="1">
      <c r="A770" s="7" t="s">
        <v>115</v>
      </c>
      <c r="B770" s="5"/>
      <c r="C770" s="5"/>
      <c r="D770" s="6">
        <f>D764/D767</f>
        <v>160000</v>
      </c>
      <c r="E770" s="6">
        <f>E764/E767</f>
        <v>500000</v>
      </c>
      <c r="F770" s="6">
        <f>D770+E770</f>
        <v>660000</v>
      </c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22.5" hidden="1">
      <c r="A771" s="258" t="s">
        <v>169</v>
      </c>
      <c r="B771" s="5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1.25" hidden="1">
      <c r="A772" s="258"/>
      <c r="B772" s="5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48" s="28" customFormat="1" ht="24.75" customHeight="1" hidden="1">
      <c r="A773" s="259" t="s">
        <v>177</v>
      </c>
      <c r="B773" s="24"/>
      <c r="C773" s="24"/>
      <c r="D773" s="25">
        <f>D775</f>
        <v>100000</v>
      </c>
      <c r="E773" s="25"/>
      <c r="F773" s="25">
        <f>D773+E773</f>
        <v>100000</v>
      </c>
      <c r="G773" s="25">
        <f>G777*G779</f>
        <v>130000</v>
      </c>
      <c r="H773" s="25"/>
      <c r="I773" s="25"/>
      <c r="J773" s="25">
        <f>G773+H773</f>
        <v>130000</v>
      </c>
      <c r="K773" s="25"/>
      <c r="L773" s="25"/>
      <c r="M773" s="25"/>
      <c r="N773" s="25">
        <f>N779*N777</f>
        <v>350000</v>
      </c>
      <c r="O773" s="25">
        <f>O779*O777</f>
        <v>0</v>
      </c>
      <c r="P773" s="25">
        <f>P779*P777</f>
        <v>350000</v>
      </c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</row>
    <row r="774" spans="1:16" ht="11.25" hidden="1">
      <c r="A774" s="257" t="s">
        <v>2</v>
      </c>
      <c r="B774" s="5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1.25" hidden="1">
      <c r="A775" s="258" t="s">
        <v>23</v>
      </c>
      <c r="B775" s="5"/>
      <c r="C775" s="5"/>
      <c r="D775" s="6">
        <f>D777*D779</f>
        <v>100000</v>
      </c>
      <c r="E775" s="6"/>
      <c r="F775" s="6">
        <f>D775+E775</f>
        <v>100000</v>
      </c>
      <c r="G775" s="6">
        <f>G777*G779</f>
        <v>130000</v>
      </c>
      <c r="H775" s="6"/>
      <c r="I775" s="6"/>
      <c r="J775" s="6">
        <f>G775+H775</f>
        <v>130000</v>
      </c>
      <c r="K775" s="6"/>
      <c r="L775" s="6"/>
      <c r="M775" s="6"/>
      <c r="N775" s="6">
        <f>N777*N779</f>
        <v>350000</v>
      </c>
      <c r="O775" s="6"/>
      <c r="P775" s="6">
        <f>N775+O775</f>
        <v>350000</v>
      </c>
    </row>
    <row r="776" spans="1:16" ht="11.25" hidden="1">
      <c r="A776" s="257" t="s">
        <v>3</v>
      </c>
      <c r="B776" s="5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 customHeight="1" hidden="1">
      <c r="A777" s="258" t="s">
        <v>110</v>
      </c>
      <c r="B777" s="5"/>
      <c r="C777" s="5"/>
      <c r="D777" s="6">
        <v>8</v>
      </c>
      <c r="E777" s="6"/>
      <c r="F777" s="6">
        <f>D777+E777</f>
        <v>8</v>
      </c>
      <c r="G777" s="6">
        <v>2</v>
      </c>
      <c r="H777" s="6"/>
      <c r="I777" s="6"/>
      <c r="J777" s="6">
        <f>G777+H777</f>
        <v>2</v>
      </c>
      <c r="K777" s="6"/>
      <c r="L777" s="6"/>
      <c r="M777" s="6"/>
      <c r="N777" s="6">
        <v>5</v>
      </c>
      <c r="O777" s="6"/>
      <c r="P777" s="6">
        <f>N777+O777</f>
        <v>5</v>
      </c>
    </row>
    <row r="778" spans="1:16" ht="12" customHeight="1" hidden="1">
      <c r="A778" s="257" t="s">
        <v>5</v>
      </c>
      <c r="B778" s="5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24.75" customHeight="1" hidden="1">
      <c r="A779" s="258" t="s">
        <v>95</v>
      </c>
      <c r="B779" s="5"/>
      <c r="C779" s="5"/>
      <c r="D779" s="6">
        <f>100000/8</f>
        <v>12500</v>
      </c>
      <c r="E779" s="6"/>
      <c r="F779" s="6">
        <f>D779+E779</f>
        <v>12500</v>
      </c>
      <c r="G779" s="6">
        <v>65000</v>
      </c>
      <c r="H779" s="6"/>
      <c r="I779" s="6"/>
      <c r="J779" s="6">
        <f>G779+H779</f>
        <v>65000</v>
      </c>
      <c r="K779" s="6"/>
      <c r="L779" s="6"/>
      <c r="M779" s="6"/>
      <c r="N779" s="6">
        <v>70000</v>
      </c>
      <c r="O779" s="6"/>
      <c r="P779" s="6">
        <f>N779+O779</f>
        <v>70000</v>
      </c>
    </row>
    <row r="780" spans="1:17" ht="33.75" hidden="1">
      <c r="A780" s="259" t="s">
        <v>178</v>
      </c>
      <c r="B780" s="24"/>
      <c r="C780" s="24"/>
      <c r="D780" s="13"/>
      <c r="E780" s="25">
        <f>E782</f>
        <v>50000</v>
      </c>
      <c r="F780" s="25">
        <f>F782</f>
        <v>50000</v>
      </c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39"/>
    </row>
    <row r="781" spans="1:17" ht="11.25" hidden="1">
      <c r="A781" s="257" t="s">
        <v>2</v>
      </c>
      <c r="B781" s="5"/>
      <c r="C781" s="5"/>
      <c r="D781" s="13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39"/>
    </row>
    <row r="782" spans="1:17" ht="11.25" hidden="1">
      <c r="A782" s="258" t="s">
        <v>23</v>
      </c>
      <c r="B782" s="5"/>
      <c r="C782" s="5"/>
      <c r="D782" s="13"/>
      <c r="E782" s="6">
        <f>E784*E786</f>
        <v>50000</v>
      </c>
      <c r="F782" s="6">
        <f>F784*F786</f>
        <v>50000</v>
      </c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40"/>
    </row>
    <row r="783" spans="1:17" ht="11.25" hidden="1">
      <c r="A783" s="4" t="s">
        <v>3</v>
      </c>
      <c r="B783" s="5"/>
      <c r="C783" s="5"/>
      <c r="D783" s="13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40"/>
    </row>
    <row r="784" spans="1:17" ht="11.25" hidden="1">
      <c r="A784" s="7" t="s">
        <v>110</v>
      </c>
      <c r="B784" s="5"/>
      <c r="C784" s="5"/>
      <c r="D784" s="13"/>
      <c r="E784" s="6">
        <v>1</v>
      </c>
      <c r="F784" s="6">
        <v>1</v>
      </c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40">
        <v>5500</v>
      </c>
    </row>
    <row r="785" spans="1:17" ht="11.25" hidden="1">
      <c r="A785" s="4" t="s">
        <v>5</v>
      </c>
      <c r="B785" s="5"/>
      <c r="C785" s="5"/>
      <c r="D785" s="13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15"/>
    </row>
    <row r="786" spans="1:17" ht="22.5" hidden="1">
      <c r="A786" s="7" t="s">
        <v>95</v>
      </c>
      <c r="B786" s="5"/>
      <c r="C786" s="5"/>
      <c r="D786" s="13"/>
      <c r="E786" s="6">
        <v>50000</v>
      </c>
      <c r="F786" s="6">
        <v>50000</v>
      </c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15"/>
    </row>
    <row r="787" spans="1:17" ht="33.75" hidden="1">
      <c r="A787" s="23" t="s">
        <v>179</v>
      </c>
      <c r="B787" s="24"/>
      <c r="C787" s="24"/>
      <c r="D787" s="25">
        <f>D789</f>
        <v>790000</v>
      </c>
      <c r="E787" s="25"/>
      <c r="F787" s="25">
        <f>F789</f>
        <v>790000</v>
      </c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15"/>
    </row>
    <row r="788" spans="1:17" ht="11.25" hidden="1">
      <c r="A788" s="4" t="s">
        <v>2</v>
      </c>
      <c r="B788" s="5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15"/>
    </row>
    <row r="789" spans="1:17" ht="11.25" hidden="1">
      <c r="A789" s="7" t="s">
        <v>23</v>
      </c>
      <c r="B789" s="5"/>
      <c r="C789" s="5"/>
      <c r="D789" s="6">
        <f>D791*D793</f>
        <v>790000</v>
      </c>
      <c r="E789" s="6"/>
      <c r="F789" s="6">
        <f>F791*F793</f>
        <v>790000</v>
      </c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15"/>
    </row>
    <row r="790" spans="1:17" ht="11.25" hidden="1">
      <c r="A790" s="4" t="s">
        <v>3</v>
      </c>
      <c r="B790" s="5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15"/>
    </row>
    <row r="791" spans="1:17" ht="11.25" hidden="1">
      <c r="A791" s="7" t="s">
        <v>110</v>
      </c>
      <c r="B791" s="5"/>
      <c r="C791" s="5"/>
      <c r="D791" s="6">
        <v>1</v>
      </c>
      <c r="E791" s="6"/>
      <c r="F791" s="6">
        <v>1</v>
      </c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15"/>
    </row>
    <row r="792" spans="1:17" ht="11.25" hidden="1">
      <c r="A792" s="4" t="s">
        <v>5</v>
      </c>
      <c r="B792" s="5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15"/>
    </row>
    <row r="793" spans="1:17" ht="22.5" hidden="1">
      <c r="A793" s="7" t="s">
        <v>95</v>
      </c>
      <c r="B793" s="5"/>
      <c r="C793" s="5"/>
      <c r="D793" s="6">
        <v>790000</v>
      </c>
      <c r="E793" s="6"/>
      <c r="F793" s="6">
        <v>790000</v>
      </c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15"/>
    </row>
    <row r="794" spans="1:17" ht="36" customHeight="1" hidden="1">
      <c r="A794" s="91" t="s">
        <v>180</v>
      </c>
      <c r="B794" s="24"/>
      <c r="C794" s="24"/>
      <c r="D794" s="25"/>
      <c r="E794" s="25">
        <f>E796</f>
        <v>320000</v>
      </c>
      <c r="F794" s="25">
        <f>F796</f>
        <v>320000</v>
      </c>
      <c r="G794" s="25"/>
      <c r="H794" s="25"/>
      <c r="I794" s="25"/>
      <c r="J794" s="25"/>
      <c r="K794" s="25"/>
      <c r="L794" s="25"/>
      <c r="M794" s="25"/>
      <c r="N794" s="25"/>
      <c r="O794" s="25">
        <f>O796</f>
        <v>1021000</v>
      </c>
      <c r="P794" s="25">
        <f>N794+O794</f>
        <v>1021000</v>
      </c>
      <c r="Q794" s="15"/>
    </row>
    <row r="795" spans="1:17" ht="11.25" hidden="1">
      <c r="A795" s="4" t="s">
        <v>2</v>
      </c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25"/>
      <c r="Q795" s="15"/>
    </row>
    <row r="796" spans="1:17" ht="11.25" hidden="1">
      <c r="A796" s="7" t="s">
        <v>23</v>
      </c>
      <c r="B796" s="5"/>
      <c r="C796" s="5"/>
      <c r="D796" s="6"/>
      <c r="E796" s="6">
        <f>E798*E800</f>
        <v>320000</v>
      </c>
      <c r="F796" s="6">
        <f>F798*F800</f>
        <v>320000</v>
      </c>
      <c r="G796" s="6"/>
      <c r="H796" s="6"/>
      <c r="I796" s="6"/>
      <c r="J796" s="6"/>
      <c r="K796" s="6"/>
      <c r="L796" s="6"/>
      <c r="M796" s="6"/>
      <c r="N796" s="6"/>
      <c r="O796" s="6">
        <v>1021000</v>
      </c>
      <c r="P796" s="6">
        <f>N796+O796</f>
        <v>1021000</v>
      </c>
      <c r="Q796" s="15"/>
    </row>
    <row r="797" spans="1:17" ht="11.25" hidden="1">
      <c r="A797" s="4" t="s">
        <v>3</v>
      </c>
      <c r="B797" s="5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15"/>
    </row>
    <row r="798" spans="1:17" ht="11.25" hidden="1">
      <c r="A798" s="7" t="s">
        <v>110</v>
      </c>
      <c r="B798" s="5"/>
      <c r="C798" s="5"/>
      <c r="D798" s="6"/>
      <c r="E798" s="6">
        <v>1</v>
      </c>
      <c r="F798" s="6">
        <v>1</v>
      </c>
      <c r="G798" s="6"/>
      <c r="H798" s="6"/>
      <c r="I798" s="6"/>
      <c r="J798" s="6"/>
      <c r="K798" s="6"/>
      <c r="L798" s="6"/>
      <c r="M798" s="6"/>
      <c r="N798" s="6"/>
      <c r="O798" s="6">
        <v>1</v>
      </c>
      <c r="P798" s="6">
        <f>N798+O798</f>
        <v>1</v>
      </c>
      <c r="Q798" s="15"/>
    </row>
    <row r="799" spans="1:17" ht="11.25" hidden="1">
      <c r="A799" s="4" t="s">
        <v>5</v>
      </c>
      <c r="B799" s="5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15"/>
    </row>
    <row r="800" spans="1:148" ht="11.25" hidden="1">
      <c r="A800" s="7" t="s">
        <v>155</v>
      </c>
      <c r="B800" s="5"/>
      <c r="C800" s="5"/>
      <c r="D800" s="6"/>
      <c r="E800" s="6">
        <v>320000</v>
      </c>
      <c r="F800" s="6">
        <v>320000</v>
      </c>
      <c r="G800" s="6"/>
      <c r="H800" s="6"/>
      <c r="I800" s="6"/>
      <c r="J800" s="6"/>
      <c r="K800" s="6"/>
      <c r="L800" s="6"/>
      <c r="M800" s="6"/>
      <c r="N800" s="6"/>
      <c r="O800" s="6">
        <v>1021000</v>
      </c>
      <c r="P800" s="6">
        <f>N800+O800</f>
        <v>1021000</v>
      </c>
      <c r="Q800" s="1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35"/>
      <c r="CE800" s="35"/>
      <c r="CF800" s="35"/>
      <c r="CG800" s="35"/>
      <c r="CH800" s="35"/>
      <c r="CI800" s="35"/>
      <c r="CJ800" s="35"/>
      <c r="CK800" s="35"/>
      <c r="CL800" s="35"/>
      <c r="CM800" s="35"/>
      <c r="CN800" s="35"/>
      <c r="CO800" s="35"/>
      <c r="CP800" s="35"/>
      <c r="CQ800" s="35"/>
      <c r="CR800" s="35"/>
      <c r="CS800" s="35"/>
      <c r="CT800" s="35"/>
      <c r="CU800" s="35"/>
      <c r="CV800" s="35"/>
      <c r="CW800" s="35"/>
      <c r="CX800" s="35"/>
      <c r="CY800" s="35"/>
      <c r="CZ800" s="35"/>
      <c r="DA800" s="35"/>
      <c r="DB800" s="35"/>
      <c r="DC800" s="35"/>
      <c r="DD800" s="35"/>
      <c r="DE800" s="35"/>
      <c r="DF800" s="35"/>
      <c r="DG800" s="35"/>
      <c r="DH800" s="35"/>
      <c r="DI800" s="35"/>
      <c r="DJ800" s="35"/>
      <c r="DK800" s="35"/>
      <c r="DL800" s="35"/>
      <c r="DM800" s="35"/>
      <c r="DN800" s="35"/>
      <c r="DO800" s="35"/>
      <c r="DP800" s="35"/>
      <c r="DQ800" s="35"/>
      <c r="DR800" s="35"/>
      <c r="DS800" s="35"/>
      <c r="DT800" s="35"/>
      <c r="DU800" s="35"/>
      <c r="DV800" s="35"/>
      <c r="DW800" s="35"/>
      <c r="DX800" s="35"/>
      <c r="DY800" s="35"/>
      <c r="DZ800" s="35"/>
      <c r="EA800" s="35"/>
      <c r="EB800" s="35"/>
      <c r="EC800" s="35"/>
      <c r="ED800" s="35"/>
      <c r="EE800" s="35"/>
      <c r="EF800" s="35"/>
      <c r="EG800" s="35"/>
      <c r="EH800" s="35"/>
      <c r="EI800" s="35"/>
      <c r="EJ800" s="35"/>
      <c r="EK800" s="35"/>
      <c r="EL800" s="35"/>
      <c r="EM800" s="35"/>
      <c r="EN800" s="35"/>
      <c r="EO800" s="35"/>
      <c r="EP800" s="35"/>
      <c r="EQ800" s="35"/>
      <c r="ER800" s="35"/>
    </row>
    <row r="801" spans="1:17" ht="24" customHeight="1" hidden="1">
      <c r="A801" s="23" t="s">
        <v>181</v>
      </c>
      <c r="B801" s="24"/>
      <c r="C801" s="24"/>
      <c r="D801" s="25"/>
      <c r="E801" s="25">
        <f>E803</f>
        <v>0</v>
      </c>
      <c r="F801" s="25">
        <f>F803</f>
        <v>0</v>
      </c>
      <c r="G801" s="25">
        <f>G803</f>
        <v>1952000</v>
      </c>
      <c r="H801" s="25"/>
      <c r="I801" s="25"/>
      <c r="J801" s="25">
        <f>J803</f>
        <v>1952000</v>
      </c>
      <c r="K801" s="25"/>
      <c r="L801" s="25"/>
      <c r="M801" s="25"/>
      <c r="N801" s="25"/>
      <c r="O801" s="25"/>
      <c r="P801" s="25"/>
      <c r="Q801" s="15"/>
    </row>
    <row r="802" spans="1:17" ht="11.25" hidden="1">
      <c r="A802" s="4" t="s">
        <v>2</v>
      </c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15"/>
    </row>
    <row r="803" spans="1:17" ht="11.25" hidden="1">
      <c r="A803" s="7" t="s">
        <v>23</v>
      </c>
      <c r="B803" s="5"/>
      <c r="C803" s="5"/>
      <c r="D803" s="6"/>
      <c r="E803" s="6">
        <f>E805*E807</f>
        <v>0</v>
      </c>
      <c r="F803" s="6">
        <f>F805*F807</f>
        <v>0</v>
      </c>
      <c r="G803" s="6">
        <f>G805*G807</f>
        <v>1952000</v>
      </c>
      <c r="H803" s="6"/>
      <c r="I803" s="6"/>
      <c r="J803" s="6">
        <f>G803</f>
        <v>1952000</v>
      </c>
      <c r="K803" s="6"/>
      <c r="L803" s="6"/>
      <c r="M803" s="6"/>
      <c r="N803" s="6"/>
      <c r="O803" s="6"/>
      <c r="P803" s="6"/>
      <c r="Q803" s="15"/>
    </row>
    <row r="804" spans="1:17" ht="11.25" hidden="1">
      <c r="A804" s="4" t="s">
        <v>3</v>
      </c>
      <c r="B804" s="5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15"/>
    </row>
    <row r="805" spans="1:17" ht="11.25" hidden="1">
      <c r="A805" s="7" t="s">
        <v>110</v>
      </c>
      <c r="B805" s="5"/>
      <c r="C805" s="5"/>
      <c r="D805" s="6"/>
      <c r="E805" s="6">
        <v>0</v>
      </c>
      <c r="F805" s="6">
        <v>0</v>
      </c>
      <c r="G805" s="6">
        <v>1</v>
      </c>
      <c r="H805" s="6"/>
      <c r="I805" s="6"/>
      <c r="J805" s="6">
        <f>G805</f>
        <v>1</v>
      </c>
      <c r="K805" s="6"/>
      <c r="L805" s="6"/>
      <c r="M805" s="6"/>
      <c r="N805" s="6"/>
      <c r="O805" s="6"/>
      <c r="P805" s="6"/>
      <c r="Q805" s="15"/>
    </row>
    <row r="806" spans="1:17" ht="11.25" hidden="1">
      <c r="A806" s="4" t="s">
        <v>5</v>
      </c>
      <c r="B806" s="5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15"/>
    </row>
    <row r="807" spans="1:148" ht="11.25" hidden="1">
      <c r="A807" s="7" t="s">
        <v>155</v>
      </c>
      <c r="B807" s="5"/>
      <c r="C807" s="5"/>
      <c r="D807" s="6"/>
      <c r="E807" s="6"/>
      <c r="F807" s="6">
        <v>0</v>
      </c>
      <c r="G807" s="6">
        <f>2300000-348000</f>
        <v>1952000</v>
      </c>
      <c r="H807" s="6"/>
      <c r="I807" s="6"/>
      <c r="J807" s="6">
        <f>G807</f>
        <v>1952000</v>
      </c>
      <c r="K807" s="6"/>
      <c r="L807" s="6"/>
      <c r="M807" s="6"/>
      <c r="N807" s="6"/>
      <c r="O807" s="6"/>
      <c r="P807" s="6"/>
      <c r="Q807" s="1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  <c r="ED807" s="35"/>
      <c r="EE807" s="35"/>
      <c r="EF807" s="35"/>
      <c r="EG807" s="35"/>
      <c r="EH807" s="35"/>
      <c r="EI807" s="35"/>
      <c r="EJ807" s="35"/>
      <c r="EK807" s="35"/>
      <c r="EL807" s="35"/>
      <c r="EM807" s="35"/>
      <c r="EN807" s="35"/>
      <c r="EO807" s="35"/>
      <c r="EP807" s="35"/>
      <c r="EQ807" s="35"/>
      <c r="ER807" s="35"/>
    </row>
    <row r="808" spans="1:148" ht="22.5" hidden="1">
      <c r="A808" s="23" t="s">
        <v>182</v>
      </c>
      <c r="B808" s="5"/>
      <c r="C808" s="5"/>
      <c r="D808" s="6"/>
      <c r="E808" s="6"/>
      <c r="F808" s="6"/>
      <c r="G808" s="25">
        <f>G810</f>
        <v>920000</v>
      </c>
      <c r="H808" s="6"/>
      <c r="I808" s="6"/>
      <c r="J808" s="25">
        <f>G808</f>
        <v>920000</v>
      </c>
      <c r="K808" s="6"/>
      <c r="L808" s="6"/>
      <c r="M808" s="6"/>
      <c r="N808" s="6"/>
      <c r="O808" s="6"/>
      <c r="P808" s="6"/>
      <c r="Q808" s="1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35"/>
      <c r="CE808" s="35"/>
      <c r="CF808" s="35"/>
      <c r="CG808" s="35"/>
      <c r="CH808" s="35"/>
      <c r="CI808" s="35"/>
      <c r="CJ808" s="35"/>
      <c r="CK808" s="35"/>
      <c r="CL808" s="35"/>
      <c r="CM808" s="35"/>
      <c r="CN808" s="35"/>
      <c r="CO808" s="35"/>
      <c r="CP808" s="35"/>
      <c r="CQ808" s="35"/>
      <c r="CR808" s="35"/>
      <c r="CS808" s="35"/>
      <c r="CT808" s="35"/>
      <c r="CU808" s="35"/>
      <c r="CV808" s="35"/>
      <c r="CW808" s="35"/>
      <c r="CX808" s="35"/>
      <c r="CY808" s="35"/>
      <c r="CZ808" s="35"/>
      <c r="DA808" s="35"/>
      <c r="DB808" s="35"/>
      <c r="DC808" s="35"/>
      <c r="DD808" s="35"/>
      <c r="DE808" s="35"/>
      <c r="DF808" s="35"/>
      <c r="DG808" s="35"/>
      <c r="DH808" s="35"/>
      <c r="DI808" s="35"/>
      <c r="DJ808" s="35"/>
      <c r="DK808" s="35"/>
      <c r="DL808" s="35"/>
      <c r="DM808" s="35"/>
      <c r="DN808" s="35"/>
      <c r="DO808" s="35"/>
      <c r="DP808" s="35"/>
      <c r="DQ808" s="35"/>
      <c r="DR808" s="35"/>
      <c r="DS808" s="35"/>
      <c r="DT808" s="35"/>
      <c r="DU808" s="35"/>
      <c r="DV808" s="35"/>
      <c r="DW808" s="35"/>
      <c r="DX808" s="35"/>
      <c r="DY808" s="35"/>
      <c r="DZ808" s="35"/>
      <c r="EA808" s="35"/>
      <c r="EB808" s="35"/>
      <c r="EC808" s="35"/>
      <c r="ED808" s="35"/>
      <c r="EE808" s="35"/>
      <c r="EF808" s="35"/>
      <c r="EG808" s="35"/>
      <c r="EH808" s="35"/>
      <c r="EI808" s="35"/>
      <c r="EJ808" s="35"/>
      <c r="EK808" s="35"/>
      <c r="EL808" s="35"/>
      <c r="EM808" s="35"/>
      <c r="EN808" s="35"/>
      <c r="EO808" s="35"/>
      <c r="EP808" s="35"/>
      <c r="EQ808" s="35"/>
      <c r="ER808" s="35"/>
    </row>
    <row r="809" spans="1:148" ht="11.25" hidden="1">
      <c r="A809" s="4" t="s">
        <v>2</v>
      </c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1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35"/>
      <c r="CM809" s="35"/>
      <c r="CN809" s="35"/>
      <c r="CO809" s="35"/>
      <c r="CP809" s="35"/>
      <c r="CQ809" s="35"/>
      <c r="CR809" s="35"/>
      <c r="CS809" s="35"/>
      <c r="CT809" s="35"/>
      <c r="CU809" s="35"/>
      <c r="CV809" s="35"/>
      <c r="CW809" s="35"/>
      <c r="CX809" s="35"/>
      <c r="CY809" s="35"/>
      <c r="CZ809" s="35"/>
      <c r="DA809" s="35"/>
      <c r="DB809" s="35"/>
      <c r="DC809" s="35"/>
      <c r="DD809" s="35"/>
      <c r="DE809" s="35"/>
      <c r="DF809" s="35"/>
      <c r="DG809" s="35"/>
      <c r="DH809" s="35"/>
      <c r="DI809" s="35"/>
      <c r="DJ809" s="35"/>
      <c r="DK809" s="35"/>
      <c r="DL809" s="35"/>
      <c r="DM809" s="35"/>
      <c r="DN809" s="35"/>
      <c r="DO809" s="35"/>
      <c r="DP809" s="35"/>
      <c r="DQ809" s="35"/>
      <c r="DR809" s="35"/>
      <c r="DS809" s="35"/>
      <c r="DT809" s="35"/>
      <c r="DU809" s="35"/>
      <c r="DV809" s="35"/>
      <c r="DW809" s="35"/>
      <c r="DX809" s="35"/>
      <c r="DY809" s="35"/>
      <c r="DZ809" s="35"/>
      <c r="EA809" s="35"/>
      <c r="EB809" s="35"/>
      <c r="EC809" s="35"/>
      <c r="ED809" s="35"/>
      <c r="EE809" s="35"/>
      <c r="EF809" s="35"/>
      <c r="EG809" s="35"/>
      <c r="EH809" s="35"/>
      <c r="EI809" s="35"/>
      <c r="EJ809" s="35"/>
      <c r="EK809" s="35"/>
      <c r="EL809" s="35"/>
      <c r="EM809" s="35"/>
      <c r="EN809" s="35"/>
      <c r="EO809" s="35"/>
      <c r="EP809" s="35"/>
      <c r="EQ809" s="35"/>
      <c r="ER809" s="35"/>
    </row>
    <row r="810" spans="1:148" ht="11.25" hidden="1">
      <c r="A810" s="7" t="s">
        <v>23</v>
      </c>
      <c r="B810" s="5"/>
      <c r="C810" s="5"/>
      <c r="D810" s="6"/>
      <c r="E810" s="6"/>
      <c r="F810" s="6"/>
      <c r="G810" s="6">
        <f>3200000-2280000</f>
        <v>920000</v>
      </c>
      <c r="H810" s="6"/>
      <c r="I810" s="6"/>
      <c r="J810" s="6">
        <f>G810</f>
        <v>920000</v>
      </c>
      <c r="K810" s="6"/>
      <c r="L810" s="6"/>
      <c r="M810" s="6"/>
      <c r="N810" s="6"/>
      <c r="O810" s="6"/>
      <c r="P810" s="6"/>
      <c r="Q810" s="1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35"/>
      <c r="CE810" s="35"/>
      <c r="CF810" s="35"/>
      <c r="CG810" s="35"/>
      <c r="CH810" s="35"/>
      <c r="CI810" s="35"/>
      <c r="CJ810" s="35"/>
      <c r="CK810" s="35"/>
      <c r="CL810" s="35"/>
      <c r="CM810" s="35"/>
      <c r="CN810" s="35"/>
      <c r="CO810" s="35"/>
      <c r="CP810" s="35"/>
      <c r="CQ810" s="35"/>
      <c r="CR810" s="35"/>
      <c r="CS810" s="35"/>
      <c r="CT810" s="35"/>
      <c r="CU810" s="35"/>
      <c r="CV810" s="35"/>
      <c r="CW810" s="35"/>
      <c r="CX810" s="35"/>
      <c r="CY810" s="35"/>
      <c r="CZ810" s="35"/>
      <c r="DA810" s="35"/>
      <c r="DB810" s="35"/>
      <c r="DC810" s="35"/>
      <c r="DD810" s="35"/>
      <c r="DE810" s="35"/>
      <c r="DF810" s="35"/>
      <c r="DG810" s="35"/>
      <c r="DH810" s="35"/>
      <c r="DI810" s="35"/>
      <c r="DJ810" s="35"/>
      <c r="DK810" s="35"/>
      <c r="DL810" s="35"/>
      <c r="DM810" s="35"/>
      <c r="DN810" s="35"/>
      <c r="DO810" s="35"/>
      <c r="DP810" s="35"/>
      <c r="DQ810" s="35"/>
      <c r="DR810" s="35"/>
      <c r="DS810" s="35"/>
      <c r="DT810" s="35"/>
      <c r="DU810" s="35"/>
      <c r="DV810" s="35"/>
      <c r="DW810" s="35"/>
      <c r="DX810" s="35"/>
      <c r="DY810" s="35"/>
      <c r="DZ810" s="35"/>
      <c r="EA810" s="35"/>
      <c r="EB810" s="35"/>
      <c r="EC810" s="35"/>
      <c r="ED810" s="35"/>
      <c r="EE810" s="35"/>
      <c r="EF810" s="35"/>
      <c r="EG810" s="35"/>
      <c r="EH810" s="35"/>
      <c r="EI810" s="35"/>
      <c r="EJ810" s="35"/>
      <c r="EK810" s="35"/>
      <c r="EL810" s="35"/>
      <c r="EM810" s="35"/>
      <c r="EN810" s="35"/>
      <c r="EO810" s="35"/>
      <c r="EP810" s="35"/>
      <c r="EQ810" s="35"/>
      <c r="ER810" s="35"/>
    </row>
    <row r="811" spans="1:148" ht="11.25" hidden="1">
      <c r="A811" s="4" t="s">
        <v>3</v>
      </c>
      <c r="B811" s="5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1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  <c r="BX811" s="35"/>
      <c r="BY811" s="35"/>
      <c r="BZ811" s="35"/>
      <c r="CA811" s="35"/>
      <c r="CB811" s="35"/>
      <c r="CC811" s="35"/>
      <c r="CD811" s="35"/>
      <c r="CE811" s="35"/>
      <c r="CF811" s="35"/>
      <c r="CG811" s="35"/>
      <c r="CH811" s="35"/>
      <c r="CI811" s="35"/>
      <c r="CJ811" s="35"/>
      <c r="CK811" s="35"/>
      <c r="CL811" s="35"/>
      <c r="CM811" s="35"/>
      <c r="CN811" s="35"/>
      <c r="CO811" s="35"/>
      <c r="CP811" s="35"/>
      <c r="CQ811" s="35"/>
      <c r="CR811" s="35"/>
      <c r="CS811" s="35"/>
      <c r="CT811" s="35"/>
      <c r="CU811" s="35"/>
      <c r="CV811" s="35"/>
      <c r="CW811" s="35"/>
      <c r="CX811" s="35"/>
      <c r="CY811" s="35"/>
      <c r="CZ811" s="35"/>
      <c r="DA811" s="35"/>
      <c r="DB811" s="35"/>
      <c r="DC811" s="35"/>
      <c r="DD811" s="35"/>
      <c r="DE811" s="35"/>
      <c r="DF811" s="35"/>
      <c r="DG811" s="35"/>
      <c r="DH811" s="35"/>
      <c r="DI811" s="35"/>
      <c r="DJ811" s="35"/>
      <c r="DK811" s="35"/>
      <c r="DL811" s="35"/>
      <c r="DM811" s="35"/>
      <c r="DN811" s="35"/>
      <c r="DO811" s="35"/>
      <c r="DP811" s="35"/>
      <c r="DQ811" s="35"/>
      <c r="DR811" s="35"/>
      <c r="DS811" s="35"/>
      <c r="DT811" s="35"/>
      <c r="DU811" s="35"/>
      <c r="DV811" s="35"/>
      <c r="DW811" s="35"/>
      <c r="DX811" s="35"/>
      <c r="DY811" s="35"/>
      <c r="DZ811" s="35"/>
      <c r="EA811" s="35"/>
      <c r="EB811" s="35"/>
      <c r="EC811" s="35"/>
      <c r="ED811" s="35"/>
      <c r="EE811" s="35"/>
      <c r="EF811" s="35"/>
      <c r="EG811" s="35"/>
      <c r="EH811" s="35"/>
      <c r="EI811" s="35"/>
      <c r="EJ811" s="35"/>
      <c r="EK811" s="35"/>
      <c r="EL811" s="35"/>
      <c r="EM811" s="35"/>
      <c r="EN811" s="35"/>
      <c r="EO811" s="35"/>
      <c r="EP811" s="35"/>
      <c r="EQ811" s="35"/>
      <c r="ER811" s="35"/>
    </row>
    <row r="812" spans="1:148" ht="11.25" hidden="1">
      <c r="A812" s="7" t="s">
        <v>110</v>
      </c>
      <c r="B812" s="5"/>
      <c r="C812" s="5"/>
      <c r="D812" s="6"/>
      <c r="E812" s="6"/>
      <c r="F812" s="6"/>
      <c r="G812" s="6">
        <v>17</v>
      </c>
      <c r="H812" s="6"/>
      <c r="I812" s="6"/>
      <c r="J812" s="6">
        <f>G812</f>
        <v>17</v>
      </c>
      <c r="K812" s="6"/>
      <c r="L812" s="6"/>
      <c r="M812" s="6"/>
      <c r="N812" s="6"/>
      <c r="O812" s="6"/>
      <c r="P812" s="6"/>
      <c r="Q812" s="1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35"/>
      <c r="CE812" s="35"/>
      <c r="CF812" s="35"/>
      <c r="CG812" s="35"/>
      <c r="CH812" s="35"/>
      <c r="CI812" s="35"/>
      <c r="CJ812" s="35"/>
      <c r="CK812" s="35"/>
      <c r="CL812" s="35"/>
      <c r="CM812" s="35"/>
      <c r="CN812" s="35"/>
      <c r="CO812" s="35"/>
      <c r="CP812" s="35"/>
      <c r="CQ812" s="35"/>
      <c r="CR812" s="35"/>
      <c r="CS812" s="35"/>
      <c r="CT812" s="35"/>
      <c r="CU812" s="35"/>
      <c r="CV812" s="35"/>
      <c r="CW812" s="35"/>
      <c r="CX812" s="35"/>
      <c r="CY812" s="35"/>
      <c r="CZ812" s="35"/>
      <c r="DA812" s="35"/>
      <c r="DB812" s="35"/>
      <c r="DC812" s="35"/>
      <c r="DD812" s="35"/>
      <c r="DE812" s="35"/>
      <c r="DF812" s="35"/>
      <c r="DG812" s="35"/>
      <c r="DH812" s="35"/>
      <c r="DI812" s="35"/>
      <c r="DJ812" s="35"/>
      <c r="DK812" s="35"/>
      <c r="DL812" s="35"/>
      <c r="DM812" s="35"/>
      <c r="DN812" s="35"/>
      <c r="DO812" s="35"/>
      <c r="DP812" s="35"/>
      <c r="DQ812" s="35"/>
      <c r="DR812" s="35"/>
      <c r="DS812" s="35"/>
      <c r="DT812" s="35"/>
      <c r="DU812" s="35"/>
      <c r="DV812" s="35"/>
      <c r="DW812" s="35"/>
      <c r="DX812" s="35"/>
      <c r="DY812" s="35"/>
      <c r="DZ812" s="35"/>
      <c r="EA812" s="35"/>
      <c r="EB812" s="35"/>
      <c r="EC812" s="35"/>
      <c r="ED812" s="35"/>
      <c r="EE812" s="35"/>
      <c r="EF812" s="35"/>
      <c r="EG812" s="35"/>
      <c r="EH812" s="35"/>
      <c r="EI812" s="35"/>
      <c r="EJ812" s="35"/>
      <c r="EK812" s="35"/>
      <c r="EL812" s="35"/>
      <c r="EM812" s="35"/>
      <c r="EN812" s="35"/>
      <c r="EO812" s="35"/>
      <c r="EP812" s="35"/>
      <c r="EQ812" s="35"/>
      <c r="ER812" s="35"/>
    </row>
    <row r="813" spans="1:148" ht="11.25" hidden="1">
      <c r="A813" s="4" t="s">
        <v>5</v>
      </c>
      <c r="B813" s="5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1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  <c r="DA813" s="35"/>
      <c r="DB813" s="35"/>
      <c r="DC813" s="35"/>
      <c r="DD813" s="35"/>
      <c r="DE813" s="35"/>
      <c r="DF813" s="35"/>
      <c r="DG813" s="35"/>
      <c r="DH813" s="35"/>
      <c r="DI813" s="35"/>
      <c r="DJ813" s="35"/>
      <c r="DK813" s="35"/>
      <c r="DL813" s="35"/>
      <c r="DM813" s="35"/>
      <c r="DN813" s="35"/>
      <c r="DO813" s="35"/>
      <c r="DP813" s="35"/>
      <c r="DQ813" s="35"/>
      <c r="DR813" s="35"/>
      <c r="DS813" s="35"/>
      <c r="DT813" s="35"/>
      <c r="DU813" s="35"/>
      <c r="DV813" s="35"/>
      <c r="DW813" s="35"/>
      <c r="DX813" s="35"/>
      <c r="DY813" s="35"/>
      <c r="DZ813" s="35"/>
      <c r="EA813" s="35"/>
      <c r="EB813" s="35"/>
      <c r="EC813" s="35"/>
      <c r="ED813" s="35"/>
      <c r="EE813" s="35"/>
      <c r="EF813" s="35"/>
      <c r="EG813" s="35"/>
      <c r="EH813" s="35"/>
      <c r="EI813" s="35"/>
      <c r="EJ813" s="35"/>
      <c r="EK813" s="35"/>
      <c r="EL813" s="35"/>
      <c r="EM813" s="35"/>
      <c r="EN813" s="35"/>
      <c r="EO813" s="35"/>
      <c r="EP813" s="35"/>
      <c r="EQ813" s="35"/>
      <c r="ER813" s="35"/>
    </row>
    <row r="814" spans="1:148" ht="11.25" hidden="1">
      <c r="A814" s="7" t="s">
        <v>155</v>
      </c>
      <c r="B814" s="5"/>
      <c r="C814" s="5"/>
      <c r="D814" s="6"/>
      <c r="E814" s="6"/>
      <c r="F814" s="6"/>
      <c r="G814" s="6">
        <v>54117.65</v>
      </c>
      <c r="H814" s="6"/>
      <c r="I814" s="6"/>
      <c r="J814" s="6">
        <f>G814</f>
        <v>54117.65</v>
      </c>
      <c r="K814" s="6"/>
      <c r="L814" s="6"/>
      <c r="M814" s="6"/>
      <c r="N814" s="6"/>
      <c r="O814" s="6"/>
      <c r="P814" s="6"/>
      <c r="Q814" s="1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</row>
    <row r="815" spans="1:17" s="93" customFormat="1" ht="11.25" hidden="1">
      <c r="A815" s="91" t="s">
        <v>521</v>
      </c>
      <c r="B815" s="83"/>
      <c r="C815" s="83"/>
      <c r="D815" s="87">
        <v>13000</v>
      </c>
      <c r="E815" s="87"/>
      <c r="F815" s="87">
        <f>D815</f>
        <v>13000</v>
      </c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92"/>
    </row>
    <row r="816" spans="1:148" ht="11.25" hidden="1">
      <c r="A816" s="4" t="s">
        <v>2</v>
      </c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1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  <c r="EB816" s="35"/>
      <c r="EC816" s="35"/>
      <c r="ED816" s="35"/>
      <c r="EE816" s="35"/>
      <c r="EF816" s="35"/>
      <c r="EG816" s="35"/>
      <c r="EH816" s="35"/>
      <c r="EI816" s="35"/>
      <c r="EJ816" s="35"/>
      <c r="EK816" s="35"/>
      <c r="EL816" s="35"/>
      <c r="EM816" s="35"/>
      <c r="EN816" s="35"/>
      <c r="EO816" s="35"/>
      <c r="EP816" s="35"/>
      <c r="EQ816" s="35"/>
      <c r="ER816" s="35"/>
    </row>
    <row r="817" spans="1:148" ht="11.25" hidden="1">
      <c r="A817" s="7" t="s">
        <v>23</v>
      </c>
      <c r="B817" s="5"/>
      <c r="C817" s="5"/>
      <c r="D817" s="6">
        <f>D815</f>
        <v>13000</v>
      </c>
      <c r="E817" s="6"/>
      <c r="F817" s="6">
        <f>D817</f>
        <v>13000</v>
      </c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1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  <c r="ED817" s="35"/>
      <c r="EE817" s="35"/>
      <c r="EF817" s="35"/>
      <c r="EG817" s="35"/>
      <c r="EH817" s="35"/>
      <c r="EI817" s="35"/>
      <c r="EJ817" s="35"/>
      <c r="EK817" s="35"/>
      <c r="EL817" s="35"/>
      <c r="EM817" s="35"/>
      <c r="EN817" s="35"/>
      <c r="EO817" s="35"/>
      <c r="EP817" s="35"/>
      <c r="EQ817" s="35"/>
      <c r="ER817" s="35"/>
    </row>
    <row r="818" spans="1:148" ht="11.25" hidden="1">
      <c r="A818" s="4" t="s">
        <v>3</v>
      </c>
      <c r="B818" s="5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1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35"/>
      <c r="CN818" s="35"/>
      <c r="CO818" s="35"/>
      <c r="CP818" s="35"/>
      <c r="CQ818" s="35"/>
      <c r="CR818" s="35"/>
      <c r="CS818" s="35"/>
      <c r="CT818" s="35"/>
      <c r="CU818" s="35"/>
      <c r="CV818" s="35"/>
      <c r="CW818" s="35"/>
      <c r="CX818" s="35"/>
      <c r="CY818" s="35"/>
      <c r="CZ818" s="35"/>
      <c r="DA818" s="35"/>
      <c r="DB818" s="35"/>
      <c r="DC818" s="35"/>
      <c r="DD818" s="35"/>
      <c r="DE818" s="35"/>
      <c r="DF818" s="35"/>
      <c r="DG818" s="35"/>
      <c r="DH818" s="35"/>
      <c r="DI818" s="35"/>
      <c r="DJ818" s="35"/>
      <c r="DK818" s="35"/>
      <c r="DL818" s="35"/>
      <c r="DM818" s="35"/>
      <c r="DN818" s="35"/>
      <c r="DO818" s="35"/>
      <c r="DP818" s="35"/>
      <c r="DQ818" s="35"/>
      <c r="DR818" s="35"/>
      <c r="DS818" s="35"/>
      <c r="DT818" s="35"/>
      <c r="DU818" s="35"/>
      <c r="DV818" s="35"/>
      <c r="DW818" s="35"/>
      <c r="DX818" s="35"/>
      <c r="DY818" s="35"/>
      <c r="DZ818" s="35"/>
      <c r="EA818" s="35"/>
      <c r="EB818" s="35"/>
      <c r="EC818" s="35"/>
      <c r="ED818" s="35"/>
      <c r="EE818" s="35"/>
      <c r="EF818" s="35"/>
      <c r="EG818" s="35"/>
      <c r="EH818" s="35"/>
      <c r="EI818" s="35"/>
      <c r="EJ818" s="35"/>
      <c r="EK818" s="35"/>
      <c r="EL818" s="35"/>
      <c r="EM818" s="35"/>
      <c r="EN818" s="35"/>
      <c r="EO818" s="35"/>
      <c r="EP818" s="35"/>
      <c r="EQ818" s="35"/>
      <c r="ER818" s="35"/>
    </row>
    <row r="819" spans="1:148" ht="11.25" hidden="1">
      <c r="A819" s="7" t="s">
        <v>174</v>
      </c>
      <c r="B819" s="5"/>
      <c r="C819" s="5"/>
      <c r="D819" s="6">
        <v>1</v>
      </c>
      <c r="E819" s="6"/>
      <c r="F819" s="6">
        <f>D819</f>
        <v>1</v>
      </c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1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  <c r="EB819" s="35"/>
      <c r="EC819" s="35"/>
      <c r="ED819" s="35"/>
      <c r="EE819" s="35"/>
      <c r="EF819" s="35"/>
      <c r="EG819" s="35"/>
      <c r="EH819" s="35"/>
      <c r="EI819" s="35"/>
      <c r="EJ819" s="35"/>
      <c r="EK819" s="35"/>
      <c r="EL819" s="35"/>
      <c r="EM819" s="35"/>
      <c r="EN819" s="35"/>
      <c r="EO819" s="35"/>
      <c r="EP819" s="35"/>
      <c r="EQ819" s="35"/>
      <c r="ER819" s="35"/>
    </row>
    <row r="820" spans="1:148" ht="11.25" hidden="1">
      <c r="A820" s="4" t="s">
        <v>5</v>
      </c>
      <c r="B820" s="5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1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35"/>
      <c r="CE820" s="35"/>
      <c r="CF820" s="35"/>
      <c r="CG820" s="35"/>
      <c r="CH820" s="35"/>
      <c r="CI820" s="35"/>
      <c r="CJ820" s="35"/>
      <c r="CK820" s="35"/>
      <c r="CL820" s="35"/>
      <c r="CM820" s="35"/>
      <c r="CN820" s="35"/>
      <c r="CO820" s="35"/>
      <c r="CP820" s="35"/>
      <c r="CQ820" s="35"/>
      <c r="CR820" s="35"/>
      <c r="CS820" s="35"/>
      <c r="CT820" s="35"/>
      <c r="CU820" s="35"/>
      <c r="CV820" s="35"/>
      <c r="CW820" s="35"/>
      <c r="CX820" s="35"/>
      <c r="CY820" s="35"/>
      <c r="CZ820" s="35"/>
      <c r="DA820" s="35"/>
      <c r="DB820" s="35"/>
      <c r="DC820" s="35"/>
      <c r="DD820" s="35"/>
      <c r="DE820" s="35"/>
      <c r="DF820" s="35"/>
      <c r="DG820" s="35"/>
      <c r="DH820" s="35"/>
      <c r="DI820" s="35"/>
      <c r="DJ820" s="35"/>
      <c r="DK820" s="35"/>
      <c r="DL820" s="35"/>
      <c r="DM820" s="35"/>
      <c r="DN820" s="35"/>
      <c r="DO820" s="35"/>
      <c r="DP820" s="35"/>
      <c r="DQ820" s="35"/>
      <c r="DR820" s="35"/>
      <c r="DS820" s="35"/>
      <c r="DT820" s="35"/>
      <c r="DU820" s="35"/>
      <c r="DV820" s="35"/>
      <c r="DW820" s="35"/>
      <c r="DX820" s="35"/>
      <c r="DY820" s="35"/>
      <c r="DZ820" s="35"/>
      <c r="EA820" s="35"/>
      <c r="EB820" s="35"/>
      <c r="EC820" s="35"/>
      <c r="ED820" s="35"/>
      <c r="EE820" s="35"/>
      <c r="EF820" s="35"/>
      <c r="EG820" s="35"/>
      <c r="EH820" s="35"/>
      <c r="EI820" s="35"/>
      <c r="EJ820" s="35"/>
      <c r="EK820" s="35"/>
      <c r="EL820" s="35"/>
      <c r="EM820" s="35"/>
      <c r="EN820" s="35"/>
      <c r="EO820" s="35"/>
      <c r="EP820" s="35"/>
      <c r="EQ820" s="35"/>
      <c r="ER820" s="35"/>
    </row>
    <row r="821" spans="1:148" ht="11.25" hidden="1">
      <c r="A821" s="7" t="s">
        <v>155</v>
      </c>
      <c r="B821" s="5"/>
      <c r="C821" s="5"/>
      <c r="D821" s="6">
        <f>D817/D819</f>
        <v>13000</v>
      </c>
      <c r="E821" s="6"/>
      <c r="F821" s="6">
        <f>D821</f>
        <v>13000</v>
      </c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1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35"/>
      <c r="CN821" s="35"/>
      <c r="CO821" s="35"/>
      <c r="CP821" s="35"/>
      <c r="CQ821" s="35"/>
      <c r="CR821" s="35"/>
      <c r="CS821" s="35"/>
      <c r="CT821" s="35"/>
      <c r="CU821" s="35"/>
      <c r="CV821" s="35"/>
      <c r="CW821" s="35"/>
      <c r="CX821" s="35"/>
      <c r="CY821" s="35"/>
      <c r="CZ821" s="35"/>
      <c r="DA821" s="35"/>
      <c r="DB821" s="35"/>
      <c r="DC821" s="35"/>
      <c r="DD821" s="35"/>
      <c r="DE821" s="35"/>
      <c r="DF821" s="35"/>
      <c r="DG821" s="35"/>
      <c r="DH821" s="35"/>
      <c r="DI821" s="35"/>
      <c r="DJ821" s="35"/>
      <c r="DK821" s="35"/>
      <c r="DL821" s="35"/>
      <c r="DM821" s="35"/>
      <c r="DN821" s="35"/>
      <c r="DO821" s="35"/>
      <c r="DP821" s="35"/>
      <c r="DQ821" s="35"/>
      <c r="DR821" s="35"/>
      <c r="DS821" s="35"/>
      <c r="DT821" s="35"/>
      <c r="DU821" s="35"/>
      <c r="DV821" s="35"/>
      <c r="DW821" s="35"/>
      <c r="DX821" s="35"/>
      <c r="DY821" s="35"/>
      <c r="DZ821" s="35"/>
      <c r="EA821" s="35"/>
      <c r="EB821" s="35"/>
      <c r="EC821" s="35"/>
      <c r="ED821" s="35"/>
      <c r="EE821" s="35"/>
      <c r="EF821" s="35"/>
      <c r="EG821" s="35"/>
      <c r="EH821" s="35"/>
      <c r="EI821" s="35"/>
      <c r="EJ821" s="35"/>
      <c r="EK821" s="35"/>
      <c r="EL821" s="35"/>
      <c r="EM821" s="35"/>
      <c r="EN821" s="35"/>
      <c r="EO821" s="35"/>
      <c r="EP821" s="35"/>
      <c r="EQ821" s="35"/>
      <c r="ER821" s="35"/>
    </row>
    <row r="822" spans="1:17" s="82" customFormat="1" ht="22.5" hidden="1">
      <c r="A822" s="91" t="s">
        <v>522</v>
      </c>
      <c r="B822" s="79"/>
      <c r="C822" s="79"/>
      <c r="D822" s="87"/>
      <c r="E822" s="87">
        <v>30000</v>
      </c>
      <c r="F822" s="87">
        <f>E822</f>
        <v>30000</v>
      </c>
      <c r="G822" s="87"/>
      <c r="H822" s="87"/>
      <c r="I822" s="80"/>
      <c r="J822" s="87"/>
      <c r="K822" s="80"/>
      <c r="L822" s="80"/>
      <c r="M822" s="80"/>
      <c r="N822" s="80"/>
      <c r="O822" s="80"/>
      <c r="P822" s="80"/>
      <c r="Q822" s="238"/>
    </row>
    <row r="823" spans="1:148" ht="11.25" hidden="1">
      <c r="A823" s="4" t="s">
        <v>2</v>
      </c>
      <c r="B823" s="5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1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35"/>
      <c r="CN823" s="35"/>
      <c r="CO823" s="35"/>
      <c r="CP823" s="35"/>
      <c r="CQ823" s="35"/>
      <c r="CR823" s="35"/>
      <c r="CS823" s="35"/>
      <c r="CT823" s="35"/>
      <c r="CU823" s="35"/>
      <c r="CV823" s="35"/>
      <c r="CW823" s="35"/>
      <c r="CX823" s="35"/>
      <c r="CY823" s="35"/>
      <c r="CZ823" s="35"/>
      <c r="DA823" s="35"/>
      <c r="DB823" s="35"/>
      <c r="DC823" s="35"/>
      <c r="DD823" s="35"/>
      <c r="DE823" s="35"/>
      <c r="DF823" s="35"/>
      <c r="DG823" s="35"/>
      <c r="DH823" s="35"/>
      <c r="DI823" s="35"/>
      <c r="DJ823" s="35"/>
      <c r="DK823" s="35"/>
      <c r="DL823" s="35"/>
      <c r="DM823" s="35"/>
      <c r="DN823" s="35"/>
      <c r="DO823" s="35"/>
      <c r="DP823" s="35"/>
      <c r="DQ823" s="35"/>
      <c r="DR823" s="35"/>
      <c r="DS823" s="35"/>
      <c r="DT823" s="35"/>
      <c r="DU823" s="35"/>
      <c r="DV823" s="35"/>
      <c r="DW823" s="35"/>
      <c r="DX823" s="35"/>
      <c r="DY823" s="35"/>
      <c r="DZ823" s="35"/>
      <c r="EA823" s="35"/>
      <c r="EB823" s="35"/>
      <c r="EC823" s="35"/>
      <c r="ED823" s="35"/>
      <c r="EE823" s="35"/>
      <c r="EF823" s="35"/>
      <c r="EG823" s="35"/>
      <c r="EH823" s="35"/>
      <c r="EI823" s="35"/>
      <c r="EJ823" s="35"/>
      <c r="EK823" s="35"/>
      <c r="EL823" s="35"/>
      <c r="EM823" s="35"/>
      <c r="EN823" s="35"/>
      <c r="EO823" s="35"/>
      <c r="EP823" s="35"/>
      <c r="EQ823" s="35"/>
      <c r="ER823" s="35"/>
    </row>
    <row r="824" spans="1:148" ht="11.25" hidden="1">
      <c r="A824" s="7" t="s">
        <v>23</v>
      </c>
      <c r="B824" s="5"/>
      <c r="C824" s="5"/>
      <c r="D824" s="6"/>
      <c r="E824" s="6">
        <f>E822</f>
        <v>30000</v>
      </c>
      <c r="F824" s="6">
        <f>E824</f>
        <v>30000</v>
      </c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1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35"/>
      <c r="CE824" s="35"/>
      <c r="CF824" s="35"/>
      <c r="CG824" s="35"/>
      <c r="CH824" s="35"/>
      <c r="CI824" s="35"/>
      <c r="CJ824" s="35"/>
      <c r="CK824" s="35"/>
      <c r="CL824" s="35"/>
      <c r="CM824" s="35"/>
      <c r="CN824" s="35"/>
      <c r="CO824" s="35"/>
      <c r="CP824" s="35"/>
      <c r="CQ824" s="35"/>
      <c r="CR824" s="35"/>
      <c r="CS824" s="35"/>
      <c r="CT824" s="35"/>
      <c r="CU824" s="35"/>
      <c r="CV824" s="35"/>
      <c r="CW824" s="35"/>
      <c r="CX824" s="35"/>
      <c r="CY824" s="35"/>
      <c r="CZ824" s="35"/>
      <c r="DA824" s="35"/>
      <c r="DB824" s="35"/>
      <c r="DC824" s="35"/>
      <c r="DD824" s="35"/>
      <c r="DE824" s="35"/>
      <c r="DF824" s="35"/>
      <c r="DG824" s="35"/>
      <c r="DH824" s="35"/>
      <c r="DI824" s="35"/>
      <c r="DJ824" s="35"/>
      <c r="DK824" s="35"/>
      <c r="DL824" s="35"/>
      <c r="DM824" s="35"/>
      <c r="DN824" s="35"/>
      <c r="DO824" s="35"/>
      <c r="DP824" s="35"/>
      <c r="DQ824" s="35"/>
      <c r="DR824" s="35"/>
      <c r="DS824" s="35"/>
      <c r="DT824" s="35"/>
      <c r="DU824" s="35"/>
      <c r="DV824" s="35"/>
      <c r="DW824" s="35"/>
      <c r="DX824" s="35"/>
      <c r="DY824" s="35"/>
      <c r="DZ824" s="35"/>
      <c r="EA824" s="35"/>
      <c r="EB824" s="35"/>
      <c r="EC824" s="35"/>
      <c r="ED824" s="35"/>
      <c r="EE824" s="35"/>
      <c r="EF824" s="35"/>
      <c r="EG824" s="35"/>
      <c r="EH824" s="35"/>
      <c r="EI824" s="35"/>
      <c r="EJ824" s="35"/>
      <c r="EK824" s="35"/>
      <c r="EL824" s="35"/>
      <c r="EM824" s="35"/>
      <c r="EN824" s="35"/>
      <c r="EO824" s="35"/>
      <c r="EP824" s="35"/>
      <c r="EQ824" s="35"/>
      <c r="ER824" s="35"/>
    </row>
    <row r="825" spans="1:148" ht="11.25" hidden="1">
      <c r="A825" s="4" t="s">
        <v>3</v>
      </c>
      <c r="B825" s="5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1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35"/>
      <c r="CE825" s="35"/>
      <c r="CF825" s="35"/>
      <c r="CG825" s="35"/>
      <c r="CH825" s="35"/>
      <c r="CI825" s="35"/>
      <c r="CJ825" s="35"/>
      <c r="CK825" s="35"/>
      <c r="CL825" s="35"/>
      <c r="CM825" s="35"/>
      <c r="CN825" s="35"/>
      <c r="CO825" s="35"/>
      <c r="CP825" s="35"/>
      <c r="CQ825" s="35"/>
      <c r="CR825" s="35"/>
      <c r="CS825" s="35"/>
      <c r="CT825" s="35"/>
      <c r="CU825" s="35"/>
      <c r="CV825" s="35"/>
      <c r="CW825" s="35"/>
      <c r="CX825" s="35"/>
      <c r="CY825" s="35"/>
      <c r="CZ825" s="35"/>
      <c r="DA825" s="35"/>
      <c r="DB825" s="35"/>
      <c r="DC825" s="35"/>
      <c r="DD825" s="35"/>
      <c r="DE825" s="35"/>
      <c r="DF825" s="35"/>
      <c r="DG825" s="35"/>
      <c r="DH825" s="35"/>
      <c r="DI825" s="35"/>
      <c r="DJ825" s="35"/>
      <c r="DK825" s="35"/>
      <c r="DL825" s="35"/>
      <c r="DM825" s="35"/>
      <c r="DN825" s="35"/>
      <c r="DO825" s="35"/>
      <c r="DP825" s="35"/>
      <c r="DQ825" s="35"/>
      <c r="DR825" s="35"/>
      <c r="DS825" s="35"/>
      <c r="DT825" s="35"/>
      <c r="DU825" s="35"/>
      <c r="DV825" s="35"/>
      <c r="DW825" s="35"/>
      <c r="DX825" s="35"/>
      <c r="DY825" s="35"/>
      <c r="DZ825" s="35"/>
      <c r="EA825" s="35"/>
      <c r="EB825" s="35"/>
      <c r="EC825" s="35"/>
      <c r="ED825" s="35"/>
      <c r="EE825" s="35"/>
      <c r="EF825" s="35"/>
      <c r="EG825" s="35"/>
      <c r="EH825" s="35"/>
      <c r="EI825" s="35"/>
      <c r="EJ825" s="35"/>
      <c r="EK825" s="35"/>
      <c r="EL825" s="35"/>
      <c r="EM825" s="35"/>
      <c r="EN825" s="35"/>
      <c r="EO825" s="35"/>
      <c r="EP825" s="35"/>
      <c r="EQ825" s="35"/>
      <c r="ER825" s="35"/>
    </row>
    <row r="826" spans="1:148" ht="11.25" hidden="1">
      <c r="A826" s="7" t="s">
        <v>174</v>
      </c>
      <c r="B826" s="5"/>
      <c r="C826" s="5"/>
      <c r="D826" s="6"/>
      <c r="E826" s="6">
        <v>2</v>
      </c>
      <c r="F826" s="6">
        <f>E826</f>
        <v>2</v>
      </c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1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35"/>
      <c r="CE826" s="35"/>
      <c r="CF826" s="35"/>
      <c r="CG826" s="35"/>
      <c r="CH826" s="35"/>
      <c r="CI826" s="35"/>
      <c r="CJ826" s="35"/>
      <c r="CK826" s="35"/>
      <c r="CL826" s="35"/>
      <c r="CM826" s="35"/>
      <c r="CN826" s="35"/>
      <c r="CO826" s="35"/>
      <c r="CP826" s="35"/>
      <c r="CQ826" s="35"/>
      <c r="CR826" s="35"/>
      <c r="CS826" s="35"/>
      <c r="CT826" s="35"/>
      <c r="CU826" s="35"/>
      <c r="CV826" s="35"/>
      <c r="CW826" s="35"/>
      <c r="CX826" s="35"/>
      <c r="CY826" s="35"/>
      <c r="CZ826" s="35"/>
      <c r="DA826" s="35"/>
      <c r="DB826" s="35"/>
      <c r="DC826" s="35"/>
      <c r="DD826" s="35"/>
      <c r="DE826" s="35"/>
      <c r="DF826" s="35"/>
      <c r="DG826" s="35"/>
      <c r="DH826" s="35"/>
      <c r="DI826" s="35"/>
      <c r="DJ826" s="35"/>
      <c r="DK826" s="35"/>
      <c r="DL826" s="35"/>
      <c r="DM826" s="35"/>
      <c r="DN826" s="35"/>
      <c r="DO826" s="35"/>
      <c r="DP826" s="35"/>
      <c r="DQ826" s="35"/>
      <c r="DR826" s="35"/>
      <c r="DS826" s="35"/>
      <c r="DT826" s="35"/>
      <c r="DU826" s="35"/>
      <c r="DV826" s="35"/>
      <c r="DW826" s="35"/>
      <c r="DX826" s="35"/>
      <c r="DY826" s="35"/>
      <c r="DZ826" s="35"/>
      <c r="EA826" s="35"/>
      <c r="EB826" s="35"/>
      <c r="EC826" s="35"/>
      <c r="ED826" s="35"/>
      <c r="EE826" s="35"/>
      <c r="EF826" s="35"/>
      <c r="EG826" s="35"/>
      <c r="EH826" s="35"/>
      <c r="EI826" s="35"/>
      <c r="EJ826" s="35"/>
      <c r="EK826" s="35"/>
      <c r="EL826" s="35"/>
      <c r="EM826" s="35"/>
      <c r="EN826" s="35"/>
      <c r="EO826" s="35"/>
      <c r="EP826" s="35"/>
      <c r="EQ826" s="35"/>
      <c r="ER826" s="35"/>
    </row>
    <row r="827" spans="1:148" ht="11.25" hidden="1">
      <c r="A827" s="4" t="s">
        <v>5</v>
      </c>
      <c r="B827" s="5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1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  <c r="CC827" s="35"/>
      <c r="CD827" s="35"/>
      <c r="CE827" s="35"/>
      <c r="CF827" s="35"/>
      <c r="CG827" s="35"/>
      <c r="CH827" s="35"/>
      <c r="CI827" s="35"/>
      <c r="CJ827" s="35"/>
      <c r="CK827" s="35"/>
      <c r="CL827" s="35"/>
      <c r="CM827" s="35"/>
      <c r="CN827" s="35"/>
      <c r="CO827" s="35"/>
      <c r="CP827" s="35"/>
      <c r="CQ827" s="35"/>
      <c r="CR827" s="35"/>
      <c r="CS827" s="35"/>
      <c r="CT827" s="35"/>
      <c r="CU827" s="35"/>
      <c r="CV827" s="35"/>
      <c r="CW827" s="35"/>
      <c r="CX827" s="35"/>
      <c r="CY827" s="35"/>
      <c r="CZ827" s="35"/>
      <c r="DA827" s="35"/>
      <c r="DB827" s="35"/>
      <c r="DC827" s="35"/>
      <c r="DD827" s="35"/>
      <c r="DE827" s="35"/>
      <c r="DF827" s="35"/>
      <c r="DG827" s="35"/>
      <c r="DH827" s="35"/>
      <c r="DI827" s="35"/>
      <c r="DJ827" s="35"/>
      <c r="DK827" s="35"/>
      <c r="DL827" s="35"/>
      <c r="DM827" s="35"/>
      <c r="DN827" s="35"/>
      <c r="DO827" s="35"/>
      <c r="DP827" s="35"/>
      <c r="DQ827" s="35"/>
      <c r="DR827" s="35"/>
      <c r="DS827" s="35"/>
      <c r="DT827" s="35"/>
      <c r="DU827" s="35"/>
      <c r="DV827" s="35"/>
      <c r="DW827" s="35"/>
      <c r="DX827" s="35"/>
      <c r="DY827" s="35"/>
      <c r="DZ827" s="35"/>
      <c r="EA827" s="35"/>
      <c r="EB827" s="35"/>
      <c r="EC827" s="35"/>
      <c r="ED827" s="35"/>
      <c r="EE827" s="35"/>
      <c r="EF827" s="35"/>
      <c r="EG827" s="35"/>
      <c r="EH827" s="35"/>
      <c r="EI827" s="35"/>
      <c r="EJ827" s="35"/>
      <c r="EK827" s="35"/>
      <c r="EL827" s="35"/>
      <c r="EM827" s="35"/>
      <c r="EN827" s="35"/>
      <c r="EO827" s="35"/>
      <c r="EP827" s="35"/>
      <c r="EQ827" s="35"/>
      <c r="ER827" s="35"/>
    </row>
    <row r="828" spans="1:148" ht="11.25" hidden="1">
      <c r="A828" s="7" t="s">
        <v>155</v>
      </c>
      <c r="B828" s="5"/>
      <c r="C828" s="5"/>
      <c r="D828" s="6"/>
      <c r="E828" s="6">
        <f>E824/E826</f>
        <v>15000</v>
      </c>
      <c r="F828" s="6">
        <f>E828</f>
        <v>15000</v>
      </c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1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35"/>
      <c r="CM828" s="35"/>
      <c r="CN828" s="35"/>
      <c r="CO828" s="35"/>
      <c r="CP828" s="35"/>
      <c r="CQ828" s="35"/>
      <c r="CR828" s="35"/>
      <c r="CS828" s="35"/>
      <c r="CT828" s="35"/>
      <c r="CU828" s="35"/>
      <c r="CV828" s="35"/>
      <c r="CW828" s="35"/>
      <c r="CX828" s="35"/>
      <c r="CY828" s="35"/>
      <c r="CZ828" s="35"/>
      <c r="DA828" s="35"/>
      <c r="DB828" s="35"/>
      <c r="DC828" s="35"/>
      <c r="DD828" s="35"/>
      <c r="DE828" s="35"/>
      <c r="DF828" s="35"/>
      <c r="DG828" s="35"/>
      <c r="DH828" s="35"/>
      <c r="DI828" s="35"/>
      <c r="DJ828" s="35"/>
      <c r="DK828" s="35"/>
      <c r="DL828" s="35"/>
      <c r="DM828" s="35"/>
      <c r="DN828" s="35"/>
      <c r="DO828" s="35"/>
      <c r="DP828" s="35"/>
      <c r="DQ828" s="35"/>
      <c r="DR828" s="35"/>
      <c r="DS828" s="35"/>
      <c r="DT828" s="35"/>
      <c r="DU828" s="35"/>
      <c r="DV828" s="35"/>
      <c r="DW828" s="35"/>
      <c r="DX828" s="35"/>
      <c r="DY828" s="35"/>
      <c r="DZ828" s="35"/>
      <c r="EA828" s="35"/>
      <c r="EB828" s="35"/>
      <c r="EC828" s="35"/>
      <c r="ED828" s="35"/>
      <c r="EE828" s="35"/>
      <c r="EF828" s="35"/>
      <c r="EG828" s="35"/>
      <c r="EH828" s="35"/>
      <c r="EI828" s="35"/>
      <c r="EJ828" s="35"/>
      <c r="EK828" s="35"/>
      <c r="EL828" s="35"/>
      <c r="EM828" s="35"/>
      <c r="EN828" s="35"/>
      <c r="EO828" s="35"/>
      <c r="EP828" s="35"/>
      <c r="EQ828" s="35"/>
      <c r="ER828" s="35"/>
    </row>
    <row r="829" spans="1:17" s="82" customFormat="1" ht="30.75" customHeight="1" hidden="1">
      <c r="A829" s="91" t="s">
        <v>541</v>
      </c>
      <c r="B829" s="79"/>
      <c r="C829" s="79"/>
      <c r="D829" s="87">
        <v>300000</v>
      </c>
      <c r="E829" s="87"/>
      <c r="F829" s="87">
        <f>D829</f>
        <v>300000</v>
      </c>
      <c r="G829" s="80"/>
      <c r="H829" s="80"/>
      <c r="I829" s="80"/>
      <c r="J829" s="80"/>
      <c r="K829" s="80"/>
      <c r="L829" s="80"/>
      <c r="M829" s="80"/>
      <c r="N829" s="87"/>
      <c r="O829" s="87"/>
      <c r="P829" s="87"/>
      <c r="Q829" s="238"/>
    </row>
    <row r="830" spans="1:148" ht="11.25" hidden="1">
      <c r="A830" s="7" t="s">
        <v>2</v>
      </c>
      <c r="B830" s="5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1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  <c r="DA830" s="35"/>
      <c r="DB830" s="35"/>
      <c r="DC830" s="35"/>
      <c r="DD830" s="35"/>
      <c r="DE830" s="35"/>
      <c r="DF830" s="35"/>
      <c r="DG830" s="35"/>
      <c r="DH830" s="35"/>
      <c r="DI830" s="35"/>
      <c r="DJ830" s="35"/>
      <c r="DK830" s="35"/>
      <c r="DL830" s="35"/>
      <c r="DM830" s="35"/>
      <c r="DN830" s="35"/>
      <c r="DO830" s="35"/>
      <c r="DP830" s="35"/>
      <c r="DQ830" s="35"/>
      <c r="DR830" s="35"/>
      <c r="DS830" s="35"/>
      <c r="DT830" s="35"/>
      <c r="DU830" s="35"/>
      <c r="DV830" s="35"/>
      <c r="DW830" s="35"/>
      <c r="DX830" s="35"/>
      <c r="DY830" s="35"/>
      <c r="DZ830" s="35"/>
      <c r="EA830" s="35"/>
      <c r="EB830" s="35"/>
      <c r="EC830" s="35"/>
      <c r="ED830" s="35"/>
      <c r="EE830" s="35"/>
      <c r="EF830" s="35"/>
      <c r="EG830" s="35"/>
      <c r="EH830" s="35"/>
      <c r="EI830" s="35"/>
      <c r="EJ830" s="35"/>
      <c r="EK830" s="35"/>
      <c r="EL830" s="35"/>
      <c r="EM830" s="35"/>
      <c r="EN830" s="35"/>
      <c r="EO830" s="35"/>
      <c r="EP830" s="35"/>
      <c r="EQ830" s="35"/>
      <c r="ER830" s="35"/>
    </row>
    <row r="831" spans="1:148" ht="11.25" hidden="1">
      <c r="A831" s="7" t="s">
        <v>23</v>
      </c>
      <c r="B831" s="5"/>
      <c r="C831" s="5"/>
      <c r="D831" s="6">
        <f>D829</f>
        <v>300000</v>
      </c>
      <c r="E831" s="6"/>
      <c r="F831" s="6">
        <f>F829</f>
        <v>300000</v>
      </c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1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  <c r="DA831" s="35"/>
      <c r="DB831" s="35"/>
      <c r="DC831" s="35"/>
      <c r="DD831" s="35"/>
      <c r="DE831" s="35"/>
      <c r="DF831" s="35"/>
      <c r="DG831" s="35"/>
      <c r="DH831" s="35"/>
      <c r="DI831" s="35"/>
      <c r="DJ831" s="35"/>
      <c r="DK831" s="35"/>
      <c r="DL831" s="35"/>
      <c r="DM831" s="35"/>
      <c r="DN831" s="35"/>
      <c r="DO831" s="35"/>
      <c r="DP831" s="35"/>
      <c r="DQ831" s="35"/>
      <c r="DR831" s="35"/>
      <c r="DS831" s="35"/>
      <c r="DT831" s="35"/>
      <c r="DU831" s="35"/>
      <c r="DV831" s="35"/>
      <c r="DW831" s="35"/>
      <c r="DX831" s="35"/>
      <c r="DY831" s="35"/>
      <c r="DZ831" s="35"/>
      <c r="EA831" s="35"/>
      <c r="EB831" s="35"/>
      <c r="EC831" s="35"/>
      <c r="ED831" s="35"/>
      <c r="EE831" s="35"/>
      <c r="EF831" s="35"/>
      <c r="EG831" s="35"/>
      <c r="EH831" s="35"/>
      <c r="EI831" s="35"/>
      <c r="EJ831" s="35"/>
      <c r="EK831" s="35"/>
      <c r="EL831" s="35"/>
      <c r="EM831" s="35"/>
      <c r="EN831" s="35"/>
      <c r="EO831" s="35"/>
      <c r="EP831" s="35"/>
      <c r="EQ831" s="35"/>
      <c r="ER831" s="35"/>
    </row>
    <row r="832" spans="1:148" ht="11.25" hidden="1">
      <c r="A832" s="7" t="s">
        <v>499</v>
      </c>
      <c r="B832" s="5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1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  <c r="DA832" s="35"/>
      <c r="DB832" s="35"/>
      <c r="DC832" s="35"/>
      <c r="DD832" s="35"/>
      <c r="DE832" s="35"/>
      <c r="DF832" s="35"/>
      <c r="DG832" s="35"/>
      <c r="DH832" s="35"/>
      <c r="DI832" s="35"/>
      <c r="DJ832" s="35"/>
      <c r="DK832" s="35"/>
      <c r="DL832" s="35"/>
      <c r="DM832" s="35"/>
      <c r="DN832" s="35"/>
      <c r="DO832" s="35"/>
      <c r="DP832" s="35"/>
      <c r="DQ832" s="35"/>
      <c r="DR832" s="35"/>
      <c r="DS832" s="35"/>
      <c r="DT832" s="35"/>
      <c r="DU832" s="35"/>
      <c r="DV832" s="35"/>
      <c r="DW832" s="35"/>
      <c r="DX832" s="35"/>
      <c r="DY832" s="35"/>
      <c r="DZ832" s="35"/>
      <c r="EA832" s="35"/>
      <c r="EB832" s="35"/>
      <c r="EC832" s="35"/>
      <c r="ED832" s="35"/>
      <c r="EE832" s="35"/>
      <c r="EF832" s="35"/>
      <c r="EG832" s="35"/>
      <c r="EH832" s="35"/>
      <c r="EI832" s="35"/>
      <c r="EJ832" s="35"/>
      <c r="EK832" s="35"/>
      <c r="EL832" s="35"/>
      <c r="EM832" s="35"/>
      <c r="EN832" s="35"/>
      <c r="EO832" s="35"/>
      <c r="EP832" s="35"/>
      <c r="EQ832" s="35"/>
      <c r="ER832" s="35"/>
    </row>
    <row r="833" spans="1:148" ht="11.25" hidden="1">
      <c r="A833" s="7" t="s">
        <v>174</v>
      </c>
      <c r="B833" s="5"/>
      <c r="C833" s="5"/>
      <c r="D833" s="6">
        <v>6</v>
      </c>
      <c r="E833" s="6"/>
      <c r="F833" s="6">
        <v>6</v>
      </c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1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35"/>
      <c r="CE833" s="35"/>
      <c r="CF833" s="35"/>
      <c r="CG833" s="35"/>
      <c r="CH833" s="35"/>
      <c r="CI833" s="35"/>
      <c r="CJ833" s="35"/>
      <c r="CK833" s="35"/>
      <c r="CL833" s="35"/>
      <c r="CM833" s="35"/>
      <c r="CN833" s="35"/>
      <c r="CO833" s="35"/>
      <c r="CP833" s="35"/>
      <c r="CQ833" s="35"/>
      <c r="CR833" s="35"/>
      <c r="CS833" s="35"/>
      <c r="CT833" s="35"/>
      <c r="CU833" s="35"/>
      <c r="CV833" s="35"/>
      <c r="CW833" s="35"/>
      <c r="CX833" s="35"/>
      <c r="CY833" s="35"/>
      <c r="CZ833" s="35"/>
      <c r="DA833" s="35"/>
      <c r="DB833" s="35"/>
      <c r="DC833" s="35"/>
      <c r="DD833" s="35"/>
      <c r="DE833" s="35"/>
      <c r="DF833" s="35"/>
      <c r="DG833" s="35"/>
      <c r="DH833" s="35"/>
      <c r="DI833" s="35"/>
      <c r="DJ833" s="35"/>
      <c r="DK833" s="35"/>
      <c r="DL833" s="35"/>
      <c r="DM833" s="35"/>
      <c r="DN833" s="35"/>
      <c r="DO833" s="35"/>
      <c r="DP833" s="35"/>
      <c r="DQ833" s="35"/>
      <c r="DR833" s="35"/>
      <c r="DS833" s="35"/>
      <c r="DT833" s="35"/>
      <c r="DU833" s="35"/>
      <c r="DV833" s="35"/>
      <c r="DW833" s="35"/>
      <c r="DX833" s="35"/>
      <c r="DY833" s="35"/>
      <c r="DZ833" s="35"/>
      <c r="EA833" s="35"/>
      <c r="EB833" s="35"/>
      <c r="EC833" s="35"/>
      <c r="ED833" s="35"/>
      <c r="EE833" s="35"/>
      <c r="EF833" s="35"/>
      <c r="EG833" s="35"/>
      <c r="EH833" s="35"/>
      <c r="EI833" s="35"/>
      <c r="EJ833" s="35"/>
      <c r="EK833" s="35"/>
      <c r="EL833" s="35"/>
      <c r="EM833" s="35"/>
      <c r="EN833" s="35"/>
      <c r="EO833" s="35"/>
      <c r="EP833" s="35"/>
      <c r="EQ833" s="35"/>
      <c r="ER833" s="35"/>
    </row>
    <row r="834" spans="1:148" ht="11.25" hidden="1">
      <c r="A834" s="7" t="s">
        <v>500</v>
      </c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1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  <c r="DA834" s="35"/>
      <c r="DB834" s="35"/>
      <c r="DC834" s="35"/>
      <c r="DD834" s="35"/>
      <c r="DE834" s="35"/>
      <c r="DF834" s="35"/>
      <c r="DG834" s="35"/>
      <c r="DH834" s="35"/>
      <c r="DI834" s="35"/>
      <c r="DJ834" s="35"/>
      <c r="DK834" s="35"/>
      <c r="DL834" s="35"/>
      <c r="DM834" s="35"/>
      <c r="DN834" s="35"/>
      <c r="DO834" s="35"/>
      <c r="DP834" s="35"/>
      <c r="DQ834" s="35"/>
      <c r="DR834" s="35"/>
      <c r="DS834" s="35"/>
      <c r="DT834" s="35"/>
      <c r="DU834" s="35"/>
      <c r="DV834" s="35"/>
      <c r="DW834" s="35"/>
      <c r="DX834" s="35"/>
      <c r="DY834" s="35"/>
      <c r="DZ834" s="35"/>
      <c r="EA834" s="35"/>
      <c r="EB834" s="35"/>
      <c r="EC834" s="35"/>
      <c r="ED834" s="35"/>
      <c r="EE834" s="35"/>
      <c r="EF834" s="35"/>
      <c r="EG834" s="35"/>
      <c r="EH834" s="35"/>
      <c r="EI834" s="35"/>
      <c r="EJ834" s="35"/>
      <c r="EK834" s="35"/>
      <c r="EL834" s="35"/>
      <c r="EM834" s="35"/>
      <c r="EN834" s="35"/>
      <c r="EO834" s="35"/>
      <c r="EP834" s="35"/>
      <c r="EQ834" s="35"/>
      <c r="ER834" s="35"/>
    </row>
    <row r="835" spans="1:148" ht="11.25" hidden="1">
      <c r="A835" s="7" t="s">
        <v>155</v>
      </c>
      <c r="B835" s="5"/>
      <c r="C835" s="5"/>
      <c r="D835" s="6">
        <f>D831/D833</f>
        <v>50000</v>
      </c>
      <c r="E835" s="6"/>
      <c r="F835" s="6">
        <f>D835</f>
        <v>50000</v>
      </c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1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35"/>
      <c r="CN835" s="35"/>
      <c r="CO835" s="35"/>
      <c r="CP835" s="35"/>
      <c r="CQ835" s="35"/>
      <c r="CR835" s="35"/>
      <c r="CS835" s="35"/>
      <c r="CT835" s="35"/>
      <c r="CU835" s="35"/>
      <c r="CV835" s="35"/>
      <c r="CW835" s="35"/>
      <c r="CX835" s="35"/>
      <c r="CY835" s="35"/>
      <c r="CZ835" s="35"/>
      <c r="DA835" s="35"/>
      <c r="DB835" s="35"/>
      <c r="DC835" s="35"/>
      <c r="DD835" s="35"/>
      <c r="DE835" s="35"/>
      <c r="DF835" s="35"/>
      <c r="DG835" s="35"/>
      <c r="DH835" s="35"/>
      <c r="DI835" s="35"/>
      <c r="DJ835" s="35"/>
      <c r="DK835" s="35"/>
      <c r="DL835" s="35"/>
      <c r="DM835" s="35"/>
      <c r="DN835" s="35"/>
      <c r="DO835" s="35"/>
      <c r="DP835" s="35"/>
      <c r="DQ835" s="35"/>
      <c r="DR835" s="35"/>
      <c r="DS835" s="35"/>
      <c r="DT835" s="35"/>
      <c r="DU835" s="35"/>
      <c r="DV835" s="35"/>
      <c r="DW835" s="35"/>
      <c r="DX835" s="35"/>
      <c r="DY835" s="35"/>
      <c r="DZ835" s="35"/>
      <c r="EA835" s="35"/>
      <c r="EB835" s="35"/>
      <c r="EC835" s="35"/>
      <c r="ED835" s="35"/>
      <c r="EE835" s="35"/>
      <c r="EF835" s="35"/>
      <c r="EG835" s="35"/>
      <c r="EH835" s="35"/>
      <c r="EI835" s="35"/>
      <c r="EJ835" s="35"/>
      <c r="EK835" s="35"/>
      <c r="EL835" s="35"/>
      <c r="EM835" s="35"/>
      <c r="EN835" s="35"/>
      <c r="EO835" s="35"/>
      <c r="EP835" s="35"/>
      <c r="EQ835" s="35"/>
      <c r="ER835" s="35"/>
    </row>
    <row r="836" spans="1:148" ht="45" hidden="1">
      <c r="A836" s="91" t="s">
        <v>523</v>
      </c>
      <c r="B836" s="5"/>
      <c r="C836" s="5"/>
      <c r="D836" s="25">
        <f>D838</f>
        <v>3350000</v>
      </c>
      <c r="E836" s="6"/>
      <c r="F836" s="25">
        <f aca="true" t="shared" si="45" ref="F836:F841">D836</f>
        <v>3350000</v>
      </c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1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35"/>
      <c r="CN836" s="35"/>
      <c r="CO836" s="35"/>
      <c r="CP836" s="35"/>
      <c r="CQ836" s="35"/>
      <c r="CR836" s="35"/>
      <c r="CS836" s="35"/>
      <c r="CT836" s="35"/>
      <c r="CU836" s="35"/>
      <c r="CV836" s="35"/>
      <c r="CW836" s="35"/>
      <c r="CX836" s="35"/>
      <c r="CY836" s="35"/>
      <c r="CZ836" s="35"/>
      <c r="DA836" s="35"/>
      <c r="DB836" s="35"/>
      <c r="DC836" s="35"/>
      <c r="DD836" s="35"/>
      <c r="DE836" s="35"/>
      <c r="DF836" s="35"/>
      <c r="DG836" s="35"/>
      <c r="DH836" s="35"/>
      <c r="DI836" s="35"/>
      <c r="DJ836" s="35"/>
      <c r="DK836" s="35"/>
      <c r="DL836" s="35"/>
      <c r="DM836" s="35"/>
      <c r="DN836" s="35"/>
      <c r="DO836" s="35"/>
      <c r="DP836" s="35"/>
      <c r="DQ836" s="35"/>
      <c r="DR836" s="35"/>
      <c r="DS836" s="35"/>
      <c r="DT836" s="35"/>
      <c r="DU836" s="35"/>
      <c r="DV836" s="35"/>
      <c r="DW836" s="35"/>
      <c r="DX836" s="35"/>
      <c r="DY836" s="35"/>
      <c r="DZ836" s="35"/>
      <c r="EA836" s="35"/>
      <c r="EB836" s="35"/>
      <c r="EC836" s="35"/>
      <c r="ED836" s="35"/>
      <c r="EE836" s="35"/>
      <c r="EF836" s="35"/>
      <c r="EG836" s="35"/>
      <c r="EH836" s="35"/>
      <c r="EI836" s="35"/>
      <c r="EJ836" s="35"/>
      <c r="EK836" s="35"/>
      <c r="EL836" s="35"/>
      <c r="EM836" s="35"/>
      <c r="EN836" s="35"/>
      <c r="EO836" s="35"/>
      <c r="EP836" s="35"/>
      <c r="EQ836" s="35"/>
      <c r="ER836" s="35"/>
    </row>
    <row r="837" spans="1:148" ht="11.25" hidden="1">
      <c r="A837" s="4" t="s">
        <v>2</v>
      </c>
      <c r="B837" s="5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1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  <c r="DA837" s="35"/>
      <c r="DB837" s="35"/>
      <c r="DC837" s="35"/>
      <c r="DD837" s="35"/>
      <c r="DE837" s="35"/>
      <c r="DF837" s="35"/>
      <c r="DG837" s="35"/>
      <c r="DH837" s="35"/>
      <c r="DI837" s="35"/>
      <c r="DJ837" s="35"/>
      <c r="DK837" s="35"/>
      <c r="DL837" s="35"/>
      <c r="DM837" s="35"/>
      <c r="DN837" s="35"/>
      <c r="DO837" s="35"/>
      <c r="DP837" s="35"/>
      <c r="DQ837" s="35"/>
      <c r="DR837" s="35"/>
      <c r="DS837" s="35"/>
      <c r="DT837" s="35"/>
      <c r="DU837" s="35"/>
      <c r="DV837" s="35"/>
      <c r="DW837" s="35"/>
      <c r="DX837" s="35"/>
      <c r="DY837" s="35"/>
      <c r="DZ837" s="35"/>
      <c r="EA837" s="35"/>
      <c r="EB837" s="35"/>
      <c r="EC837" s="35"/>
      <c r="ED837" s="35"/>
      <c r="EE837" s="35"/>
      <c r="EF837" s="35"/>
      <c r="EG837" s="35"/>
      <c r="EH837" s="35"/>
      <c r="EI837" s="35"/>
      <c r="EJ837" s="35"/>
      <c r="EK837" s="35"/>
      <c r="EL837" s="35"/>
      <c r="EM837" s="35"/>
      <c r="EN837" s="35"/>
      <c r="EO837" s="35"/>
      <c r="EP837" s="35"/>
      <c r="EQ837" s="35"/>
      <c r="ER837" s="35"/>
    </row>
    <row r="838" spans="1:148" ht="11.25" hidden="1">
      <c r="A838" s="4" t="s">
        <v>23</v>
      </c>
      <c r="B838" s="5"/>
      <c r="C838" s="5"/>
      <c r="D838" s="6">
        <v>3350000</v>
      </c>
      <c r="E838" s="6"/>
      <c r="F838" s="6">
        <f t="shared" si="45"/>
        <v>3350000</v>
      </c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1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  <c r="ED838" s="35"/>
      <c r="EE838" s="35"/>
      <c r="EF838" s="35"/>
      <c r="EG838" s="35"/>
      <c r="EH838" s="35"/>
      <c r="EI838" s="35"/>
      <c r="EJ838" s="35"/>
      <c r="EK838" s="35"/>
      <c r="EL838" s="35"/>
      <c r="EM838" s="35"/>
      <c r="EN838" s="35"/>
      <c r="EO838" s="35"/>
      <c r="EP838" s="35"/>
      <c r="EQ838" s="35"/>
      <c r="ER838" s="35"/>
    </row>
    <row r="839" spans="1:148" ht="33.75" hidden="1">
      <c r="A839" s="91" t="s">
        <v>524</v>
      </c>
      <c r="B839" s="5"/>
      <c r="C839" s="5"/>
      <c r="D839" s="25">
        <f>D841</f>
        <v>2000000</v>
      </c>
      <c r="E839" s="6"/>
      <c r="F839" s="25">
        <f t="shared" si="45"/>
        <v>2000000</v>
      </c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1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  <c r="ED839" s="35"/>
      <c r="EE839" s="35"/>
      <c r="EF839" s="35"/>
      <c r="EG839" s="35"/>
      <c r="EH839" s="35"/>
      <c r="EI839" s="35"/>
      <c r="EJ839" s="35"/>
      <c r="EK839" s="35"/>
      <c r="EL839" s="35"/>
      <c r="EM839" s="35"/>
      <c r="EN839" s="35"/>
      <c r="EO839" s="35"/>
      <c r="EP839" s="35"/>
      <c r="EQ839" s="35"/>
      <c r="ER839" s="35"/>
    </row>
    <row r="840" spans="1:148" ht="11.25" hidden="1">
      <c r="A840" s="4" t="s">
        <v>2</v>
      </c>
      <c r="B840" s="5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1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  <c r="ED840" s="35"/>
      <c r="EE840" s="35"/>
      <c r="EF840" s="35"/>
      <c r="EG840" s="35"/>
      <c r="EH840" s="35"/>
      <c r="EI840" s="35"/>
      <c r="EJ840" s="35"/>
      <c r="EK840" s="35"/>
      <c r="EL840" s="35"/>
      <c r="EM840" s="35"/>
      <c r="EN840" s="35"/>
      <c r="EO840" s="35"/>
      <c r="EP840" s="35"/>
      <c r="EQ840" s="35"/>
      <c r="ER840" s="35"/>
    </row>
    <row r="841" spans="1:148" ht="11.25" hidden="1">
      <c r="A841" s="4" t="s">
        <v>23</v>
      </c>
      <c r="B841" s="5"/>
      <c r="C841" s="5"/>
      <c r="D841" s="6">
        <v>2000000</v>
      </c>
      <c r="E841" s="6"/>
      <c r="F841" s="6">
        <f t="shared" si="45"/>
        <v>2000000</v>
      </c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1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  <c r="DA841" s="35"/>
      <c r="DB841" s="35"/>
      <c r="DC841" s="35"/>
      <c r="DD841" s="35"/>
      <c r="DE841" s="35"/>
      <c r="DF841" s="35"/>
      <c r="DG841" s="35"/>
      <c r="DH841" s="35"/>
      <c r="DI841" s="35"/>
      <c r="DJ841" s="35"/>
      <c r="DK841" s="35"/>
      <c r="DL841" s="35"/>
      <c r="DM841" s="35"/>
      <c r="DN841" s="35"/>
      <c r="DO841" s="35"/>
      <c r="DP841" s="35"/>
      <c r="DQ841" s="35"/>
      <c r="DR841" s="35"/>
      <c r="DS841" s="35"/>
      <c r="DT841" s="35"/>
      <c r="DU841" s="35"/>
      <c r="DV841" s="35"/>
      <c r="DW841" s="35"/>
      <c r="DX841" s="35"/>
      <c r="DY841" s="35"/>
      <c r="DZ841" s="35"/>
      <c r="EA841" s="35"/>
      <c r="EB841" s="35"/>
      <c r="EC841" s="35"/>
      <c r="ED841" s="35"/>
      <c r="EE841" s="35"/>
      <c r="EF841" s="35"/>
      <c r="EG841" s="35"/>
      <c r="EH841" s="35"/>
      <c r="EI841" s="35"/>
      <c r="EJ841" s="35"/>
      <c r="EK841" s="35"/>
      <c r="EL841" s="35"/>
      <c r="EM841" s="35"/>
      <c r="EN841" s="35"/>
      <c r="EO841" s="35"/>
      <c r="EP841" s="35"/>
      <c r="EQ841" s="35"/>
      <c r="ER841" s="35"/>
    </row>
    <row r="842" spans="1:17" s="209" customFormat="1" ht="27.75" customHeight="1" hidden="1">
      <c r="A842" s="206" t="s">
        <v>135</v>
      </c>
      <c r="B842" s="237"/>
      <c r="C842" s="237"/>
      <c r="D842" s="207">
        <f>D844</f>
        <v>3750000</v>
      </c>
      <c r="E842" s="207"/>
      <c r="F842" s="207">
        <f>D842</f>
        <v>3750000</v>
      </c>
      <c r="G842" s="207">
        <f>G844</f>
        <v>4001300</v>
      </c>
      <c r="H842" s="207"/>
      <c r="I842" s="207">
        <f>I844</f>
        <v>0</v>
      </c>
      <c r="J842" s="207">
        <f>J844</f>
        <v>4001300</v>
      </c>
      <c r="K842" s="207"/>
      <c r="L842" s="207"/>
      <c r="M842" s="207"/>
      <c r="N842" s="207">
        <f>N844</f>
        <v>4241300</v>
      </c>
      <c r="O842" s="207"/>
      <c r="P842" s="207">
        <f>P844</f>
        <v>4241300</v>
      </c>
      <c r="Q842" s="239"/>
    </row>
    <row r="843" spans="1:148" ht="65.25" customHeight="1" hidden="1">
      <c r="A843" s="7" t="s">
        <v>85</v>
      </c>
      <c r="B843" s="5"/>
      <c r="C843" s="5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1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  <c r="DA843" s="35"/>
      <c r="DB843" s="35"/>
      <c r="DC843" s="35"/>
      <c r="DD843" s="35"/>
      <c r="DE843" s="35"/>
      <c r="DF843" s="35"/>
      <c r="DG843" s="35"/>
      <c r="DH843" s="35"/>
      <c r="DI843" s="35"/>
      <c r="DJ843" s="35"/>
      <c r="DK843" s="35"/>
      <c r="DL843" s="35"/>
      <c r="DM843" s="35"/>
      <c r="DN843" s="35"/>
      <c r="DO843" s="35"/>
      <c r="DP843" s="35"/>
      <c r="DQ843" s="35"/>
      <c r="DR843" s="35"/>
      <c r="DS843" s="35"/>
      <c r="DT843" s="35"/>
      <c r="DU843" s="35"/>
      <c r="DV843" s="35"/>
      <c r="DW843" s="35"/>
      <c r="DX843" s="35"/>
      <c r="DY843" s="35"/>
      <c r="DZ843" s="35"/>
      <c r="EA843" s="35"/>
      <c r="EB843" s="35"/>
      <c r="EC843" s="35"/>
      <c r="ED843" s="35"/>
      <c r="EE843" s="35"/>
      <c r="EF843" s="35"/>
      <c r="EG843" s="35"/>
      <c r="EH843" s="35"/>
      <c r="EI843" s="35"/>
      <c r="EJ843" s="35"/>
      <c r="EK843" s="35"/>
      <c r="EL843" s="35"/>
      <c r="EM843" s="35"/>
      <c r="EN843" s="35"/>
      <c r="EO843" s="35"/>
      <c r="EP843" s="35"/>
      <c r="EQ843" s="35"/>
      <c r="ER843" s="35"/>
    </row>
    <row r="844" spans="1:17" s="241" customFormat="1" ht="25.5" hidden="1">
      <c r="A844" s="200" t="s">
        <v>525</v>
      </c>
      <c r="B844" s="201"/>
      <c r="C844" s="201"/>
      <c r="D844" s="229">
        <f>D845+D852</f>
        <v>3750000</v>
      </c>
      <c r="E844" s="229">
        <f aca="true" t="shared" si="46" ref="E844:O844">E845+E852</f>
        <v>0</v>
      </c>
      <c r="F844" s="229">
        <f>D844+E844</f>
        <v>3750000</v>
      </c>
      <c r="G844" s="229">
        <f t="shared" si="46"/>
        <v>4001300</v>
      </c>
      <c r="H844" s="229">
        <f t="shared" si="46"/>
        <v>0</v>
      </c>
      <c r="I844" s="229">
        <f t="shared" si="46"/>
        <v>0</v>
      </c>
      <c r="J844" s="229">
        <f>G844+H844</f>
        <v>4001300</v>
      </c>
      <c r="K844" s="229">
        <f t="shared" si="46"/>
        <v>0</v>
      </c>
      <c r="L844" s="229">
        <f t="shared" si="46"/>
        <v>0</v>
      </c>
      <c r="M844" s="229">
        <f t="shared" si="46"/>
        <v>0</v>
      </c>
      <c r="N844" s="229">
        <f t="shared" si="46"/>
        <v>4241300</v>
      </c>
      <c r="O844" s="229">
        <f t="shared" si="46"/>
        <v>0</v>
      </c>
      <c r="P844" s="229">
        <f>N844+O844</f>
        <v>4241300</v>
      </c>
      <c r="Q844" s="240"/>
    </row>
    <row r="845" spans="1:17" s="44" customFormat="1" ht="45" hidden="1">
      <c r="A845" s="42" t="s">
        <v>540</v>
      </c>
      <c r="B845" s="24"/>
      <c r="C845" s="24"/>
      <c r="D845" s="130">
        <v>1500000</v>
      </c>
      <c r="E845" s="130"/>
      <c r="F845" s="130">
        <f>D845+E845</f>
        <v>1500000</v>
      </c>
      <c r="G845" s="87">
        <v>1600500</v>
      </c>
      <c r="H845" s="87"/>
      <c r="I845" s="87">
        <f>I849*I851</f>
        <v>0</v>
      </c>
      <c r="J845" s="87">
        <f>G845</f>
        <v>1600500</v>
      </c>
      <c r="K845" s="87">
        <f>K849*K851</f>
        <v>0</v>
      </c>
      <c r="L845" s="87">
        <f>L849*L851</f>
        <v>0</v>
      </c>
      <c r="M845" s="87">
        <f>M849*M851</f>
        <v>0</v>
      </c>
      <c r="N845" s="87">
        <v>1696500</v>
      </c>
      <c r="O845" s="87"/>
      <c r="P845" s="87">
        <f>N845</f>
        <v>1696500</v>
      </c>
      <c r="Q845" s="43"/>
    </row>
    <row r="846" spans="1:17" s="34" customFormat="1" ht="11.25" hidden="1">
      <c r="A846" s="4" t="s">
        <v>2</v>
      </c>
      <c r="B846" s="26"/>
      <c r="C846" s="26"/>
      <c r="D846" s="104"/>
      <c r="E846" s="104"/>
      <c r="F846" s="176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41"/>
    </row>
    <row r="847" spans="1:17" s="34" customFormat="1" ht="27.75" customHeight="1" hidden="1">
      <c r="A847" s="7" t="s">
        <v>86</v>
      </c>
      <c r="B847" s="26"/>
      <c r="C847" s="26"/>
      <c r="D847" s="145">
        <v>500</v>
      </c>
      <c r="E847" s="104"/>
      <c r="F847" s="176"/>
      <c r="G847" s="80">
        <v>500</v>
      </c>
      <c r="H847" s="90"/>
      <c r="I847" s="90"/>
      <c r="J847" s="80">
        <f>G847+H847</f>
        <v>500</v>
      </c>
      <c r="K847" s="90"/>
      <c r="L847" s="90"/>
      <c r="M847" s="90"/>
      <c r="N847" s="80">
        <f>N849</f>
        <v>500</v>
      </c>
      <c r="O847" s="80"/>
      <c r="P847" s="80">
        <f>N847+O847</f>
        <v>500</v>
      </c>
      <c r="Q847" s="41"/>
    </row>
    <row r="848" spans="1:17" s="34" customFormat="1" ht="11.25" hidden="1">
      <c r="A848" s="4" t="s">
        <v>3</v>
      </c>
      <c r="B848" s="26"/>
      <c r="C848" s="26"/>
      <c r="D848" s="104"/>
      <c r="E848" s="104"/>
      <c r="F848" s="176"/>
      <c r="G848" s="90"/>
      <c r="H848" s="90"/>
      <c r="I848" s="90"/>
      <c r="J848" s="80"/>
      <c r="K848" s="90"/>
      <c r="L848" s="90"/>
      <c r="M848" s="90"/>
      <c r="N848" s="90"/>
      <c r="O848" s="90"/>
      <c r="P848" s="80"/>
      <c r="Q848" s="41"/>
    </row>
    <row r="849" spans="1:17" s="34" customFormat="1" ht="22.5" hidden="1">
      <c r="A849" s="7" t="s">
        <v>87</v>
      </c>
      <c r="B849" s="26"/>
      <c r="C849" s="26"/>
      <c r="D849" s="145">
        <v>500</v>
      </c>
      <c r="E849" s="104"/>
      <c r="F849" s="176"/>
      <c r="G849" s="80">
        <f>G847</f>
        <v>500</v>
      </c>
      <c r="H849" s="80"/>
      <c r="I849" s="80"/>
      <c r="J849" s="80">
        <f>G849+H849</f>
        <v>500</v>
      </c>
      <c r="K849" s="80">
        <f>K847</f>
        <v>0</v>
      </c>
      <c r="L849" s="80">
        <f>L847</f>
        <v>0</v>
      </c>
      <c r="M849" s="80">
        <f>M847</f>
        <v>0</v>
      </c>
      <c r="N849" s="80">
        <v>500</v>
      </c>
      <c r="O849" s="80"/>
      <c r="P849" s="80">
        <f>N849+O849</f>
        <v>500</v>
      </c>
      <c r="Q849" s="41"/>
    </row>
    <row r="850" spans="1:17" s="34" customFormat="1" ht="11.25" hidden="1">
      <c r="A850" s="4" t="s">
        <v>5</v>
      </c>
      <c r="B850" s="26"/>
      <c r="C850" s="26"/>
      <c r="D850" s="104"/>
      <c r="E850" s="104"/>
      <c r="F850" s="176"/>
      <c r="G850" s="90"/>
      <c r="H850" s="90"/>
      <c r="I850" s="90"/>
      <c r="J850" s="80"/>
      <c r="K850" s="90"/>
      <c r="L850" s="90"/>
      <c r="M850" s="90"/>
      <c r="N850" s="90"/>
      <c r="O850" s="90"/>
      <c r="P850" s="80"/>
      <c r="Q850" s="41"/>
    </row>
    <row r="851" spans="1:17" s="34" customFormat="1" ht="17.25" customHeight="1" hidden="1">
      <c r="A851" s="7" t="s">
        <v>88</v>
      </c>
      <c r="B851" s="26"/>
      <c r="C851" s="26"/>
      <c r="D851" s="104">
        <f>D845/D847</f>
        <v>3000</v>
      </c>
      <c r="E851" s="104"/>
      <c r="F851" s="176"/>
      <c r="G851" s="80">
        <f>G845/G849</f>
        <v>3201</v>
      </c>
      <c r="H851" s="90"/>
      <c r="I851" s="90"/>
      <c r="J851" s="80">
        <f>G851+H851</f>
        <v>3201</v>
      </c>
      <c r="K851" s="90"/>
      <c r="L851" s="90"/>
      <c r="M851" s="90"/>
      <c r="N851" s="80">
        <f>N845/N849</f>
        <v>3393</v>
      </c>
      <c r="O851" s="80"/>
      <c r="P851" s="80">
        <f>N851+O851</f>
        <v>3393</v>
      </c>
      <c r="Q851" s="41"/>
    </row>
    <row r="852" spans="1:17" s="46" customFormat="1" ht="65.25" customHeight="1" hidden="1">
      <c r="A852" s="42" t="s">
        <v>539</v>
      </c>
      <c r="B852" s="23"/>
      <c r="C852" s="23"/>
      <c r="D852" s="130">
        <v>2250000</v>
      </c>
      <c r="E852" s="130"/>
      <c r="F852" s="130">
        <f>D852+E852</f>
        <v>2250000</v>
      </c>
      <c r="G852" s="87">
        <v>2400800</v>
      </c>
      <c r="H852" s="87"/>
      <c r="I852" s="87">
        <f>I856*I858</f>
        <v>0</v>
      </c>
      <c r="J852" s="87">
        <f>G852</f>
        <v>2400800</v>
      </c>
      <c r="K852" s="87">
        <f>K856*K858</f>
        <v>0</v>
      </c>
      <c r="L852" s="87">
        <f>L856*L858</f>
        <v>0</v>
      </c>
      <c r="M852" s="87">
        <f>M856*M858</f>
        <v>0</v>
      </c>
      <c r="N852" s="87">
        <v>2544800</v>
      </c>
      <c r="O852" s="87"/>
      <c r="P852" s="87">
        <f>N852</f>
        <v>2544800</v>
      </c>
      <c r="Q852" s="45"/>
    </row>
    <row r="853" spans="1:148" ht="11.25" hidden="1">
      <c r="A853" s="4" t="s">
        <v>2</v>
      </c>
      <c r="B853" s="5"/>
      <c r="C853" s="5"/>
      <c r="D853" s="177"/>
      <c r="E853" s="177"/>
      <c r="F853" s="177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1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  <c r="BX853" s="35"/>
      <c r="BY853" s="35"/>
      <c r="BZ853" s="35"/>
      <c r="CA853" s="35"/>
      <c r="CB853" s="35"/>
      <c r="CC853" s="35"/>
      <c r="CD853" s="35"/>
      <c r="CE853" s="35"/>
      <c r="CF853" s="35"/>
      <c r="CG853" s="35"/>
      <c r="CH853" s="35"/>
      <c r="CI853" s="35"/>
      <c r="CJ853" s="35"/>
      <c r="CK853" s="35"/>
      <c r="CL853" s="35"/>
      <c r="CM853" s="35"/>
      <c r="CN853" s="35"/>
      <c r="CO853" s="35"/>
      <c r="CP853" s="35"/>
      <c r="CQ853" s="35"/>
      <c r="CR853" s="35"/>
      <c r="CS853" s="35"/>
      <c r="CT853" s="35"/>
      <c r="CU853" s="35"/>
      <c r="CV853" s="35"/>
      <c r="CW853" s="35"/>
      <c r="CX853" s="35"/>
      <c r="CY853" s="35"/>
      <c r="CZ853" s="35"/>
      <c r="DA853" s="35"/>
      <c r="DB853" s="35"/>
      <c r="DC853" s="35"/>
      <c r="DD853" s="35"/>
      <c r="DE853" s="35"/>
      <c r="DF853" s="35"/>
      <c r="DG853" s="35"/>
      <c r="DH853" s="35"/>
      <c r="DI853" s="35"/>
      <c r="DJ853" s="35"/>
      <c r="DK853" s="35"/>
      <c r="DL853" s="35"/>
      <c r="DM853" s="35"/>
      <c r="DN853" s="35"/>
      <c r="DO853" s="35"/>
      <c r="DP853" s="35"/>
      <c r="DQ853" s="35"/>
      <c r="DR853" s="35"/>
      <c r="DS853" s="35"/>
      <c r="DT853" s="35"/>
      <c r="DU853" s="35"/>
      <c r="DV853" s="35"/>
      <c r="DW853" s="35"/>
      <c r="DX853" s="35"/>
      <c r="DY853" s="35"/>
      <c r="DZ853" s="35"/>
      <c r="EA853" s="35"/>
      <c r="EB853" s="35"/>
      <c r="EC853" s="35"/>
      <c r="ED853" s="35"/>
      <c r="EE853" s="35"/>
      <c r="EF853" s="35"/>
      <c r="EG853" s="35"/>
      <c r="EH853" s="35"/>
      <c r="EI853" s="35"/>
      <c r="EJ853" s="35"/>
      <c r="EK853" s="35"/>
      <c r="EL853" s="35"/>
      <c r="EM853" s="35"/>
      <c r="EN853" s="35"/>
      <c r="EO853" s="35"/>
      <c r="EP853" s="35"/>
      <c r="EQ853" s="35"/>
      <c r="ER853" s="35"/>
    </row>
    <row r="854" spans="1:148" ht="22.5" hidden="1">
      <c r="A854" s="7" t="s">
        <v>86</v>
      </c>
      <c r="B854" s="5"/>
      <c r="C854" s="5"/>
      <c r="D854" s="142">
        <v>30</v>
      </c>
      <c r="E854" s="142"/>
      <c r="F854" s="142">
        <f>D854</f>
        <v>30</v>
      </c>
      <c r="G854" s="142">
        <f>G856</f>
        <v>30</v>
      </c>
      <c r="H854" s="142"/>
      <c r="I854" s="142"/>
      <c r="J854" s="80">
        <f>G854+H854</f>
        <v>30</v>
      </c>
      <c r="K854" s="142">
        <f>H854</f>
        <v>0</v>
      </c>
      <c r="L854" s="142">
        <f>J854</f>
        <v>30</v>
      </c>
      <c r="M854" s="142">
        <f>K854</f>
        <v>0</v>
      </c>
      <c r="N854" s="142">
        <f>N856</f>
        <v>30</v>
      </c>
      <c r="O854" s="142"/>
      <c r="P854" s="142">
        <f>N854</f>
        <v>30</v>
      </c>
      <c r="Q854" s="1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  <c r="BX854" s="35"/>
      <c r="BY854" s="35"/>
      <c r="BZ854" s="35"/>
      <c r="CA854" s="35"/>
      <c r="CB854" s="35"/>
      <c r="CC854" s="35"/>
      <c r="CD854" s="35"/>
      <c r="CE854" s="35"/>
      <c r="CF854" s="35"/>
      <c r="CG854" s="35"/>
      <c r="CH854" s="35"/>
      <c r="CI854" s="35"/>
      <c r="CJ854" s="35"/>
      <c r="CK854" s="35"/>
      <c r="CL854" s="35"/>
      <c r="CM854" s="35"/>
      <c r="CN854" s="35"/>
      <c r="CO854" s="35"/>
      <c r="CP854" s="35"/>
      <c r="CQ854" s="35"/>
      <c r="CR854" s="35"/>
      <c r="CS854" s="35"/>
      <c r="CT854" s="35"/>
      <c r="CU854" s="35"/>
      <c r="CV854" s="35"/>
      <c r="CW854" s="35"/>
      <c r="CX854" s="35"/>
      <c r="CY854" s="35"/>
      <c r="CZ854" s="35"/>
      <c r="DA854" s="35"/>
      <c r="DB854" s="35"/>
      <c r="DC854" s="35"/>
      <c r="DD854" s="35"/>
      <c r="DE854" s="35"/>
      <c r="DF854" s="35"/>
      <c r="DG854" s="35"/>
      <c r="DH854" s="35"/>
      <c r="DI854" s="35"/>
      <c r="DJ854" s="35"/>
      <c r="DK854" s="35"/>
      <c r="DL854" s="35"/>
      <c r="DM854" s="35"/>
      <c r="DN854" s="35"/>
      <c r="DO854" s="35"/>
      <c r="DP854" s="35"/>
      <c r="DQ854" s="35"/>
      <c r="DR854" s="35"/>
      <c r="DS854" s="35"/>
      <c r="DT854" s="35"/>
      <c r="DU854" s="35"/>
      <c r="DV854" s="35"/>
      <c r="DW854" s="35"/>
      <c r="DX854" s="35"/>
      <c r="DY854" s="35"/>
      <c r="DZ854" s="35"/>
      <c r="EA854" s="35"/>
      <c r="EB854" s="35"/>
      <c r="EC854" s="35"/>
      <c r="ED854" s="35"/>
      <c r="EE854" s="35"/>
      <c r="EF854" s="35"/>
      <c r="EG854" s="35"/>
      <c r="EH854" s="35"/>
      <c r="EI854" s="35"/>
      <c r="EJ854" s="35"/>
      <c r="EK854" s="35"/>
      <c r="EL854" s="35"/>
      <c r="EM854" s="35"/>
      <c r="EN854" s="35"/>
      <c r="EO854" s="35"/>
      <c r="EP854" s="35"/>
      <c r="EQ854" s="35"/>
      <c r="ER854" s="35"/>
    </row>
    <row r="855" spans="1:148" ht="11.25" hidden="1">
      <c r="A855" s="4" t="s">
        <v>3</v>
      </c>
      <c r="B855" s="5"/>
      <c r="C855" s="5"/>
      <c r="D855" s="142"/>
      <c r="E855" s="142"/>
      <c r="F855" s="142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1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  <c r="BX855" s="35"/>
      <c r="BY855" s="35"/>
      <c r="BZ855" s="35"/>
      <c r="CA855" s="35"/>
      <c r="CB855" s="35"/>
      <c r="CC855" s="35"/>
      <c r="CD855" s="35"/>
      <c r="CE855" s="35"/>
      <c r="CF855" s="35"/>
      <c r="CG855" s="35"/>
      <c r="CH855" s="35"/>
      <c r="CI855" s="35"/>
      <c r="CJ855" s="35"/>
      <c r="CK855" s="35"/>
      <c r="CL855" s="35"/>
      <c r="CM855" s="35"/>
      <c r="CN855" s="35"/>
      <c r="CO855" s="35"/>
      <c r="CP855" s="35"/>
      <c r="CQ855" s="35"/>
      <c r="CR855" s="35"/>
      <c r="CS855" s="35"/>
      <c r="CT855" s="35"/>
      <c r="CU855" s="35"/>
      <c r="CV855" s="35"/>
      <c r="CW855" s="35"/>
      <c r="CX855" s="35"/>
      <c r="CY855" s="35"/>
      <c r="CZ855" s="35"/>
      <c r="DA855" s="35"/>
      <c r="DB855" s="35"/>
      <c r="DC855" s="35"/>
      <c r="DD855" s="35"/>
      <c r="DE855" s="35"/>
      <c r="DF855" s="35"/>
      <c r="DG855" s="35"/>
      <c r="DH855" s="35"/>
      <c r="DI855" s="35"/>
      <c r="DJ855" s="35"/>
      <c r="DK855" s="35"/>
      <c r="DL855" s="35"/>
      <c r="DM855" s="35"/>
      <c r="DN855" s="35"/>
      <c r="DO855" s="35"/>
      <c r="DP855" s="35"/>
      <c r="DQ855" s="35"/>
      <c r="DR855" s="35"/>
      <c r="DS855" s="35"/>
      <c r="DT855" s="35"/>
      <c r="DU855" s="35"/>
      <c r="DV855" s="35"/>
      <c r="DW855" s="35"/>
      <c r="DX855" s="35"/>
      <c r="DY855" s="35"/>
      <c r="DZ855" s="35"/>
      <c r="EA855" s="35"/>
      <c r="EB855" s="35"/>
      <c r="EC855" s="35"/>
      <c r="ED855" s="35"/>
      <c r="EE855" s="35"/>
      <c r="EF855" s="35"/>
      <c r="EG855" s="35"/>
      <c r="EH855" s="35"/>
      <c r="EI855" s="35"/>
      <c r="EJ855" s="35"/>
      <c r="EK855" s="35"/>
      <c r="EL855" s="35"/>
      <c r="EM855" s="35"/>
      <c r="EN855" s="35"/>
      <c r="EO855" s="35"/>
      <c r="EP855" s="35"/>
      <c r="EQ855" s="35"/>
      <c r="ER855" s="35"/>
    </row>
    <row r="856" spans="1:148" ht="32.25" customHeight="1" hidden="1">
      <c r="A856" s="7" t="s">
        <v>257</v>
      </c>
      <c r="B856" s="5"/>
      <c r="C856" s="5"/>
      <c r="D856" s="142">
        <v>30</v>
      </c>
      <c r="E856" s="142"/>
      <c r="F856" s="142">
        <f>D856</f>
        <v>30</v>
      </c>
      <c r="G856" s="80">
        <v>30</v>
      </c>
      <c r="H856" s="80"/>
      <c r="I856" s="80"/>
      <c r="J856" s="80">
        <f>G856+H856</f>
        <v>30</v>
      </c>
      <c r="K856" s="80"/>
      <c r="L856" s="80"/>
      <c r="M856" s="80"/>
      <c r="N856" s="80">
        <v>30</v>
      </c>
      <c r="O856" s="80"/>
      <c r="P856" s="80">
        <f>N856</f>
        <v>30</v>
      </c>
      <c r="Q856" s="1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  <c r="CC856" s="35"/>
      <c r="CD856" s="35"/>
      <c r="CE856" s="35"/>
      <c r="CF856" s="35"/>
      <c r="CG856" s="35"/>
      <c r="CH856" s="35"/>
      <c r="CI856" s="35"/>
      <c r="CJ856" s="35"/>
      <c r="CK856" s="35"/>
      <c r="CL856" s="35"/>
      <c r="CM856" s="35"/>
      <c r="CN856" s="35"/>
      <c r="CO856" s="35"/>
      <c r="CP856" s="35"/>
      <c r="CQ856" s="35"/>
      <c r="CR856" s="35"/>
      <c r="CS856" s="35"/>
      <c r="CT856" s="35"/>
      <c r="CU856" s="35"/>
      <c r="CV856" s="35"/>
      <c r="CW856" s="35"/>
      <c r="CX856" s="35"/>
      <c r="CY856" s="35"/>
      <c r="CZ856" s="35"/>
      <c r="DA856" s="35"/>
      <c r="DB856" s="35"/>
      <c r="DC856" s="35"/>
      <c r="DD856" s="35"/>
      <c r="DE856" s="35"/>
      <c r="DF856" s="35"/>
      <c r="DG856" s="35"/>
      <c r="DH856" s="35"/>
      <c r="DI856" s="35"/>
      <c r="DJ856" s="35"/>
      <c r="DK856" s="35"/>
      <c r="DL856" s="35"/>
      <c r="DM856" s="35"/>
      <c r="DN856" s="35"/>
      <c r="DO856" s="35"/>
      <c r="DP856" s="35"/>
      <c r="DQ856" s="35"/>
      <c r="DR856" s="35"/>
      <c r="DS856" s="35"/>
      <c r="DT856" s="35"/>
      <c r="DU856" s="35"/>
      <c r="DV856" s="35"/>
      <c r="DW856" s="35"/>
      <c r="DX856" s="35"/>
      <c r="DY856" s="35"/>
      <c r="DZ856" s="35"/>
      <c r="EA856" s="35"/>
      <c r="EB856" s="35"/>
      <c r="EC856" s="35"/>
      <c r="ED856" s="35"/>
      <c r="EE856" s="35"/>
      <c r="EF856" s="35"/>
      <c r="EG856" s="35"/>
      <c r="EH856" s="35"/>
      <c r="EI856" s="35"/>
      <c r="EJ856" s="35"/>
      <c r="EK856" s="35"/>
      <c r="EL856" s="35"/>
      <c r="EM856" s="35"/>
      <c r="EN856" s="35"/>
      <c r="EO856" s="35"/>
      <c r="EP856" s="35"/>
      <c r="EQ856" s="35"/>
      <c r="ER856" s="35"/>
    </row>
    <row r="857" spans="1:148" ht="11.25" hidden="1">
      <c r="A857" s="4" t="s">
        <v>5</v>
      </c>
      <c r="B857" s="5"/>
      <c r="C857" s="5"/>
      <c r="D857" s="142"/>
      <c r="E857" s="142"/>
      <c r="F857" s="142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1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35"/>
      <c r="CE857" s="35"/>
      <c r="CF857" s="35"/>
      <c r="CG857" s="35"/>
      <c r="CH857" s="35"/>
      <c r="CI857" s="35"/>
      <c r="CJ857" s="35"/>
      <c r="CK857" s="35"/>
      <c r="CL857" s="35"/>
      <c r="CM857" s="35"/>
      <c r="CN857" s="35"/>
      <c r="CO857" s="35"/>
      <c r="CP857" s="35"/>
      <c r="CQ857" s="35"/>
      <c r="CR857" s="35"/>
      <c r="CS857" s="35"/>
      <c r="CT857" s="35"/>
      <c r="CU857" s="35"/>
      <c r="CV857" s="35"/>
      <c r="CW857" s="35"/>
      <c r="CX857" s="35"/>
      <c r="CY857" s="35"/>
      <c r="CZ857" s="35"/>
      <c r="DA857" s="35"/>
      <c r="DB857" s="35"/>
      <c r="DC857" s="35"/>
      <c r="DD857" s="35"/>
      <c r="DE857" s="35"/>
      <c r="DF857" s="35"/>
      <c r="DG857" s="35"/>
      <c r="DH857" s="35"/>
      <c r="DI857" s="35"/>
      <c r="DJ857" s="35"/>
      <c r="DK857" s="35"/>
      <c r="DL857" s="35"/>
      <c r="DM857" s="35"/>
      <c r="DN857" s="35"/>
      <c r="DO857" s="35"/>
      <c r="DP857" s="35"/>
      <c r="DQ857" s="35"/>
      <c r="DR857" s="35"/>
      <c r="DS857" s="35"/>
      <c r="DT857" s="35"/>
      <c r="DU857" s="35"/>
      <c r="DV857" s="35"/>
      <c r="DW857" s="35"/>
      <c r="DX857" s="35"/>
      <c r="DY857" s="35"/>
      <c r="DZ857" s="35"/>
      <c r="EA857" s="35"/>
      <c r="EB857" s="35"/>
      <c r="EC857" s="35"/>
      <c r="ED857" s="35"/>
      <c r="EE857" s="35"/>
      <c r="EF857" s="35"/>
      <c r="EG857" s="35"/>
      <c r="EH857" s="35"/>
      <c r="EI857" s="35"/>
      <c r="EJ857" s="35"/>
      <c r="EK857" s="35"/>
      <c r="EL857" s="35"/>
      <c r="EM857" s="35"/>
      <c r="EN857" s="35"/>
      <c r="EO857" s="35"/>
      <c r="EP857" s="35"/>
      <c r="EQ857" s="35"/>
      <c r="ER857" s="35"/>
    </row>
    <row r="858" spans="1:148" ht="22.5" hidden="1">
      <c r="A858" s="7" t="s">
        <v>88</v>
      </c>
      <c r="B858" s="5"/>
      <c r="C858" s="5"/>
      <c r="D858" s="142">
        <f>D852/D856</f>
        <v>75000</v>
      </c>
      <c r="E858" s="142"/>
      <c r="F858" s="142">
        <f>D858</f>
        <v>75000</v>
      </c>
      <c r="G858" s="80">
        <f>G852/G854</f>
        <v>80026.66666666667</v>
      </c>
      <c r="H858" s="80"/>
      <c r="I858" s="80"/>
      <c r="J858" s="80">
        <f>G858+H858</f>
        <v>80026.66666666667</v>
      </c>
      <c r="K858" s="80"/>
      <c r="L858" s="80"/>
      <c r="M858" s="80"/>
      <c r="N858" s="80">
        <f>N852/N854</f>
        <v>84826.66666666667</v>
      </c>
      <c r="O858" s="80"/>
      <c r="P858" s="80">
        <f>N858</f>
        <v>84826.66666666667</v>
      </c>
      <c r="Q858" s="1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  <c r="BX858" s="35"/>
      <c r="BY858" s="35"/>
      <c r="BZ858" s="35"/>
      <c r="CA858" s="35"/>
      <c r="CB858" s="35"/>
      <c r="CC858" s="35"/>
      <c r="CD858" s="35"/>
      <c r="CE858" s="35"/>
      <c r="CF858" s="35"/>
      <c r="CG858" s="35"/>
      <c r="CH858" s="35"/>
      <c r="CI858" s="35"/>
      <c r="CJ858" s="35"/>
      <c r="CK858" s="35"/>
      <c r="CL858" s="35"/>
      <c r="CM858" s="35"/>
      <c r="CN858" s="35"/>
      <c r="CO858" s="35"/>
      <c r="CP858" s="35"/>
      <c r="CQ858" s="35"/>
      <c r="CR858" s="35"/>
      <c r="CS858" s="35"/>
      <c r="CT858" s="35"/>
      <c r="CU858" s="35"/>
      <c r="CV858" s="35"/>
      <c r="CW858" s="35"/>
      <c r="CX858" s="35"/>
      <c r="CY858" s="35"/>
      <c r="CZ858" s="35"/>
      <c r="DA858" s="35"/>
      <c r="DB858" s="35"/>
      <c r="DC858" s="35"/>
      <c r="DD858" s="35"/>
      <c r="DE858" s="35"/>
      <c r="DF858" s="35"/>
      <c r="DG858" s="35"/>
      <c r="DH858" s="35"/>
      <c r="DI858" s="35"/>
      <c r="DJ858" s="35"/>
      <c r="DK858" s="35"/>
      <c r="DL858" s="35"/>
      <c r="DM858" s="35"/>
      <c r="DN858" s="35"/>
      <c r="DO858" s="35"/>
      <c r="DP858" s="35"/>
      <c r="DQ858" s="35"/>
      <c r="DR858" s="35"/>
      <c r="DS858" s="35"/>
      <c r="DT858" s="35"/>
      <c r="DU858" s="35"/>
      <c r="DV858" s="35"/>
      <c r="DW858" s="35"/>
      <c r="DX858" s="35"/>
      <c r="DY858" s="35"/>
      <c r="DZ858" s="35"/>
      <c r="EA858" s="35"/>
      <c r="EB858" s="35"/>
      <c r="EC858" s="35"/>
      <c r="ED858" s="35"/>
      <c r="EE858" s="35"/>
      <c r="EF858" s="35"/>
      <c r="EG858" s="35"/>
      <c r="EH858" s="35"/>
      <c r="EI858" s="35"/>
      <c r="EJ858" s="35"/>
      <c r="EK858" s="35"/>
      <c r="EL858" s="35"/>
      <c r="EM858" s="35"/>
      <c r="EN858" s="35"/>
      <c r="EO858" s="35"/>
      <c r="EP858" s="35"/>
      <c r="EQ858" s="35"/>
      <c r="ER858" s="35"/>
    </row>
    <row r="859" spans="1:17" s="209" customFormat="1" ht="33.75" customHeight="1" hidden="1">
      <c r="A859" s="206" t="s">
        <v>136</v>
      </c>
      <c r="B859" s="237"/>
      <c r="C859" s="237"/>
      <c r="D859" s="207">
        <f>D861</f>
        <v>0</v>
      </c>
      <c r="E859" s="207">
        <f>E861</f>
        <v>20042050</v>
      </c>
      <c r="F859" s="207">
        <f aca="true" t="shared" si="47" ref="F859:P859">F861</f>
        <v>20042050</v>
      </c>
      <c r="G859" s="207">
        <f t="shared" si="47"/>
        <v>0</v>
      </c>
      <c r="H859" s="207">
        <f t="shared" si="47"/>
        <v>0</v>
      </c>
      <c r="I859" s="207">
        <f t="shared" si="47"/>
        <v>0</v>
      </c>
      <c r="J859" s="207">
        <f t="shared" si="47"/>
        <v>0</v>
      </c>
      <c r="K859" s="207">
        <f t="shared" si="47"/>
        <v>0</v>
      </c>
      <c r="L859" s="207">
        <f t="shared" si="47"/>
        <v>0</v>
      </c>
      <c r="M859" s="207">
        <f t="shared" si="47"/>
        <v>0</v>
      </c>
      <c r="N859" s="207">
        <f t="shared" si="47"/>
        <v>0</v>
      </c>
      <c r="O859" s="207">
        <f t="shared" si="47"/>
        <v>0</v>
      </c>
      <c r="P859" s="207">
        <f t="shared" si="47"/>
        <v>0</v>
      </c>
      <c r="Q859" s="239"/>
    </row>
    <row r="860" spans="1:148" ht="22.5" hidden="1">
      <c r="A860" s="7" t="s">
        <v>90</v>
      </c>
      <c r="B860" s="5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1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  <c r="BX860" s="35"/>
      <c r="BY860" s="35"/>
      <c r="BZ860" s="35"/>
      <c r="CA860" s="35"/>
      <c r="CB860" s="35"/>
      <c r="CC860" s="35"/>
      <c r="CD860" s="35"/>
      <c r="CE860" s="35"/>
      <c r="CF860" s="35"/>
      <c r="CG860" s="35"/>
      <c r="CH860" s="35"/>
      <c r="CI860" s="35"/>
      <c r="CJ860" s="35"/>
      <c r="CK860" s="35"/>
      <c r="CL860" s="35"/>
      <c r="CM860" s="35"/>
      <c r="CN860" s="35"/>
      <c r="CO860" s="35"/>
      <c r="CP860" s="35"/>
      <c r="CQ860" s="35"/>
      <c r="CR860" s="35"/>
      <c r="CS860" s="35"/>
      <c r="CT860" s="35"/>
      <c r="CU860" s="35"/>
      <c r="CV860" s="35"/>
      <c r="CW860" s="35"/>
      <c r="CX860" s="35"/>
      <c r="CY860" s="35"/>
      <c r="CZ860" s="35"/>
      <c r="DA860" s="35"/>
      <c r="DB860" s="35"/>
      <c r="DC860" s="35"/>
      <c r="DD860" s="35"/>
      <c r="DE860" s="35"/>
      <c r="DF860" s="35"/>
      <c r="DG860" s="35"/>
      <c r="DH860" s="35"/>
      <c r="DI860" s="35"/>
      <c r="DJ860" s="35"/>
      <c r="DK860" s="35"/>
      <c r="DL860" s="35"/>
      <c r="DM860" s="35"/>
      <c r="DN860" s="35"/>
      <c r="DO860" s="35"/>
      <c r="DP860" s="35"/>
      <c r="DQ860" s="35"/>
      <c r="DR860" s="35"/>
      <c r="DS860" s="35"/>
      <c r="DT860" s="35"/>
      <c r="DU860" s="35"/>
      <c r="DV860" s="35"/>
      <c r="DW860" s="35"/>
      <c r="DX860" s="35"/>
      <c r="DY860" s="35"/>
      <c r="DZ860" s="35"/>
      <c r="EA860" s="35"/>
      <c r="EB860" s="35"/>
      <c r="EC860" s="35"/>
      <c r="ED860" s="35"/>
      <c r="EE860" s="35"/>
      <c r="EF860" s="35"/>
      <c r="EG860" s="35"/>
      <c r="EH860" s="35"/>
      <c r="EI860" s="35"/>
      <c r="EJ860" s="35"/>
      <c r="EK860" s="35"/>
      <c r="EL860" s="35"/>
      <c r="EM860" s="35"/>
      <c r="EN860" s="35"/>
      <c r="EO860" s="35"/>
      <c r="EP860" s="35"/>
      <c r="EQ860" s="35"/>
      <c r="ER860" s="35"/>
    </row>
    <row r="861" spans="1:17" s="203" customFormat="1" ht="38.25" hidden="1">
      <c r="A861" s="200" t="s">
        <v>526</v>
      </c>
      <c r="B861" s="201"/>
      <c r="C861" s="201"/>
      <c r="D861" s="199"/>
      <c r="E861" s="199">
        <f>E863</f>
        <v>20042050</v>
      </c>
      <c r="F861" s="199">
        <f>D861+E861</f>
        <v>20042050</v>
      </c>
      <c r="G861" s="199"/>
      <c r="H861" s="199">
        <f>H865*H867</f>
        <v>0</v>
      </c>
      <c r="I861" s="199">
        <f>I863</f>
        <v>0</v>
      </c>
      <c r="J861" s="199">
        <f>H861+I861</f>
        <v>0</v>
      </c>
      <c r="K861" s="199"/>
      <c r="L861" s="199"/>
      <c r="M861" s="199"/>
      <c r="N861" s="199"/>
      <c r="O861" s="199">
        <f>O865*O867</f>
        <v>0</v>
      </c>
      <c r="P861" s="199">
        <f>O861</f>
        <v>0</v>
      </c>
      <c r="Q861" s="240"/>
    </row>
    <row r="862" spans="1:148" ht="11.25" hidden="1">
      <c r="A862" s="4" t="s">
        <v>2</v>
      </c>
      <c r="B862" s="5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1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  <c r="BX862" s="35"/>
      <c r="BY862" s="35"/>
      <c r="BZ862" s="35"/>
      <c r="CA862" s="35"/>
      <c r="CB862" s="35"/>
      <c r="CC862" s="35"/>
      <c r="CD862" s="35"/>
      <c r="CE862" s="35"/>
      <c r="CF862" s="35"/>
      <c r="CG862" s="35"/>
      <c r="CH862" s="35"/>
      <c r="CI862" s="35"/>
      <c r="CJ862" s="35"/>
      <c r="CK862" s="35"/>
      <c r="CL862" s="35"/>
      <c r="CM862" s="35"/>
      <c r="CN862" s="35"/>
      <c r="CO862" s="35"/>
      <c r="CP862" s="35"/>
      <c r="CQ862" s="35"/>
      <c r="CR862" s="35"/>
      <c r="CS862" s="35"/>
      <c r="CT862" s="35"/>
      <c r="CU862" s="35"/>
      <c r="CV862" s="35"/>
      <c r="CW862" s="35"/>
      <c r="CX862" s="35"/>
      <c r="CY862" s="35"/>
      <c r="CZ862" s="35"/>
      <c r="DA862" s="35"/>
      <c r="DB862" s="35"/>
      <c r="DC862" s="35"/>
      <c r="DD862" s="35"/>
      <c r="DE862" s="35"/>
      <c r="DF862" s="35"/>
      <c r="DG862" s="35"/>
      <c r="DH862" s="35"/>
      <c r="DI862" s="35"/>
      <c r="DJ862" s="35"/>
      <c r="DK862" s="35"/>
      <c r="DL862" s="35"/>
      <c r="DM862" s="35"/>
      <c r="DN862" s="35"/>
      <c r="DO862" s="35"/>
      <c r="DP862" s="35"/>
      <c r="DQ862" s="35"/>
      <c r="DR862" s="35"/>
      <c r="DS862" s="35"/>
      <c r="DT862" s="35"/>
      <c r="DU862" s="35"/>
      <c r="DV862" s="35"/>
      <c r="DW862" s="35"/>
      <c r="DX862" s="35"/>
      <c r="DY862" s="35"/>
      <c r="DZ862" s="35"/>
      <c r="EA862" s="35"/>
      <c r="EB862" s="35"/>
      <c r="EC862" s="35"/>
      <c r="ED862" s="35"/>
      <c r="EE862" s="35"/>
      <c r="EF862" s="35"/>
      <c r="EG862" s="35"/>
      <c r="EH862" s="35"/>
      <c r="EI862" s="35"/>
      <c r="EJ862" s="35"/>
      <c r="EK862" s="35"/>
      <c r="EL862" s="35"/>
      <c r="EM862" s="35"/>
      <c r="EN862" s="35"/>
      <c r="EO862" s="35"/>
      <c r="EP862" s="35"/>
      <c r="EQ862" s="35"/>
      <c r="ER862" s="35"/>
    </row>
    <row r="863" spans="1:148" ht="11.25" hidden="1">
      <c r="A863" s="7" t="s">
        <v>23</v>
      </c>
      <c r="B863" s="5"/>
      <c r="C863" s="5"/>
      <c r="D863" s="6"/>
      <c r="E863" s="6">
        <v>20042050</v>
      </c>
      <c r="F863" s="6">
        <f>D863+E863</f>
        <v>20042050</v>
      </c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1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35"/>
      <c r="CN863" s="35"/>
      <c r="CO863" s="35"/>
      <c r="CP863" s="35"/>
      <c r="CQ863" s="35"/>
      <c r="CR863" s="35"/>
      <c r="CS863" s="35"/>
      <c r="CT863" s="35"/>
      <c r="CU863" s="35"/>
      <c r="CV863" s="35"/>
      <c r="CW863" s="35"/>
      <c r="CX863" s="35"/>
      <c r="CY863" s="35"/>
      <c r="CZ863" s="35"/>
      <c r="DA863" s="35"/>
      <c r="DB863" s="35"/>
      <c r="DC863" s="35"/>
      <c r="DD863" s="35"/>
      <c r="DE863" s="35"/>
      <c r="DF863" s="35"/>
      <c r="DG863" s="35"/>
      <c r="DH863" s="35"/>
      <c r="DI863" s="35"/>
      <c r="DJ863" s="35"/>
      <c r="DK863" s="35"/>
      <c r="DL863" s="35"/>
      <c r="DM863" s="35"/>
      <c r="DN863" s="35"/>
      <c r="DO863" s="35"/>
      <c r="DP863" s="35"/>
      <c r="DQ863" s="35"/>
      <c r="DR863" s="35"/>
      <c r="DS863" s="35"/>
      <c r="DT863" s="35"/>
      <c r="DU863" s="35"/>
      <c r="DV863" s="35"/>
      <c r="DW863" s="35"/>
      <c r="DX863" s="35"/>
      <c r="DY863" s="35"/>
      <c r="DZ863" s="35"/>
      <c r="EA863" s="35"/>
      <c r="EB863" s="35"/>
      <c r="EC863" s="35"/>
      <c r="ED863" s="35"/>
      <c r="EE863" s="35"/>
      <c r="EF863" s="35"/>
      <c r="EG863" s="35"/>
      <c r="EH863" s="35"/>
      <c r="EI863" s="35"/>
      <c r="EJ863" s="35"/>
      <c r="EK863" s="35"/>
      <c r="EL863" s="35"/>
      <c r="EM863" s="35"/>
      <c r="EN863" s="35"/>
      <c r="EO863" s="35"/>
      <c r="EP863" s="35"/>
      <c r="EQ863" s="35"/>
      <c r="ER863" s="35"/>
    </row>
    <row r="864" spans="1:148" ht="11.25" hidden="1">
      <c r="A864" s="4" t="s">
        <v>3</v>
      </c>
      <c r="B864" s="5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1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  <c r="BX864" s="35"/>
      <c r="BY864" s="35"/>
      <c r="BZ864" s="35"/>
      <c r="CA864" s="35"/>
      <c r="CB864" s="35"/>
      <c r="CC864" s="35"/>
      <c r="CD864" s="35"/>
      <c r="CE864" s="35"/>
      <c r="CF864" s="35"/>
      <c r="CG864" s="35"/>
      <c r="CH864" s="35"/>
      <c r="CI864" s="35"/>
      <c r="CJ864" s="35"/>
      <c r="CK864" s="35"/>
      <c r="CL864" s="35"/>
      <c r="CM864" s="35"/>
      <c r="CN864" s="35"/>
      <c r="CO864" s="35"/>
      <c r="CP864" s="35"/>
      <c r="CQ864" s="35"/>
      <c r="CR864" s="35"/>
      <c r="CS864" s="35"/>
      <c r="CT864" s="35"/>
      <c r="CU864" s="35"/>
      <c r="CV864" s="35"/>
      <c r="CW864" s="35"/>
      <c r="CX864" s="35"/>
      <c r="CY864" s="35"/>
      <c r="CZ864" s="35"/>
      <c r="DA864" s="35"/>
      <c r="DB864" s="35"/>
      <c r="DC864" s="35"/>
      <c r="DD864" s="35"/>
      <c r="DE864" s="35"/>
      <c r="DF864" s="35"/>
      <c r="DG864" s="35"/>
      <c r="DH864" s="35"/>
      <c r="DI864" s="35"/>
      <c r="DJ864" s="35"/>
      <c r="DK864" s="35"/>
      <c r="DL864" s="35"/>
      <c r="DM864" s="35"/>
      <c r="DN864" s="35"/>
      <c r="DO864" s="35"/>
      <c r="DP864" s="35"/>
      <c r="DQ864" s="35"/>
      <c r="DR864" s="35"/>
      <c r="DS864" s="35"/>
      <c r="DT864" s="35"/>
      <c r="DU864" s="35"/>
      <c r="DV864" s="35"/>
      <c r="DW864" s="35"/>
      <c r="DX864" s="35"/>
      <c r="DY864" s="35"/>
      <c r="DZ864" s="35"/>
      <c r="EA864" s="35"/>
      <c r="EB864" s="35"/>
      <c r="EC864" s="35"/>
      <c r="ED864" s="35"/>
      <c r="EE864" s="35"/>
      <c r="EF864" s="35"/>
      <c r="EG864" s="35"/>
      <c r="EH864" s="35"/>
      <c r="EI864" s="35"/>
      <c r="EJ864" s="35"/>
      <c r="EK864" s="35"/>
      <c r="EL864" s="35"/>
      <c r="EM864" s="35"/>
      <c r="EN864" s="35"/>
      <c r="EO864" s="35"/>
      <c r="EP864" s="35"/>
      <c r="EQ864" s="35"/>
      <c r="ER864" s="35"/>
    </row>
    <row r="865" spans="1:148" ht="33.75" hidden="1">
      <c r="A865" s="7" t="s">
        <v>91</v>
      </c>
      <c r="B865" s="5"/>
      <c r="C865" s="5"/>
      <c r="D865" s="6"/>
      <c r="E865" s="6">
        <v>5</v>
      </c>
      <c r="F865" s="6">
        <f>D865+E865</f>
        <v>5</v>
      </c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1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35"/>
      <c r="CE865" s="35"/>
      <c r="CF865" s="35"/>
      <c r="CG865" s="35"/>
      <c r="CH865" s="35"/>
      <c r="CI865" s="35"/>
      <c r="CJ865" s="35"/>
      <c r="CK865" s="35"/>
      <c r="CL865" s="35"/>
      <c r="CM865" s="35"/>
      <c r="CN865" s="35"/>
      <c r="CO865" s="35"/>
      <c r="CP865" s="35"/>
      <c r="CQ865" s="35"/>
      <c r="CR865" s="35"/>
      <c r="CS865" s="35"/>
      <c r="CT865" s="35"/>
      <c r="CU865" s="35"/>
      <c r="CV865" s="35"/>
      <c r="CW865" s="35"/>
      <c r="CX865" s="35"/>
      <c r="CY865" s="35"/>
      <c r="CZ865" s="35"/>
      <c r="DA865" s="35"/>
      <c r="DB865" s="35"/>
      <c r="DC865" s="35"/>
      <c r="DD865" s="35"/>
      <c r="DE865" s="35"/>
      <c r="DF865" s="35"/>
      <c r="DG865" s="35"/>
      <c r="DH865" s="35"/>
      <c r="DI865" s="35"/>
      <c r="DJ865" s="35"/>
      <c r="DK865" s="35"/>
      <c r="DL865" s="35"/>
      <c r="DM865" s="35"/>
      <c r="DN865" s="35"/>
      <c r="DO865" s="35"/>
      <c r="DP865" s="35"/>
      <c r="DQ865" s="35"/>
      <c r="DR865" s="35"/>
      <c r="DS865" s="35"/>
      <c r="DT865" s="35"/>
      <c r="DU865" s="35"/>
      <c r="DV865" s="35"/>
      <c r="DW865" s="35"/>
      <c r="DX865" s="35"/>
      <c r="DY865" s="35"/>
      <c r="DZ865" s="35"/>
      <c r="EA865" s="35"/>
      <c r="EB865" s="35"/>
      <c r="EC865" s="35"/>
      <c r="ED865" s="35"/>
      <c r="EE865" s="35"/>
      <c r="EF865" s="35"/>
      <c r="EG865" s="35"/>
      <c r="EH865" s="35"/>
      <c r="EI865" s="35"/>
      <c r="EJ865" s="35"/>
      <c r="EK865" s="35"/>
      <c r="EL865" s="35"/>
      <c r="EM865" s="35"/>
      <c r="EN865" s="35"/>
      <c r="EO865" s="35"/>
      <c r="EP865" s="35"/>
      <c r="EQ865" s="35"/>
      <c r="ER865" s="35"/>
    </row>
    <row r="866" spans="1:148" ht="11.25" hidden="1">
      <c r="A866" s="4" t="s">
        <v>5</v>
      </c>
      <c r="B866" s="5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1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  <c r="CC866" s="35"/>
      <c r="CD866" s="35"/>
      <c r="CE866" s="35"/>
      <c r="CF866" s="35"/>
      <c r="CG866" s="35"/>
      <c r="CH866" s="35"/>
      <c r="CI866" s="35"/>
      <c r="CJ866" s="35"/>
      <c r="CK866" s="35"/>
      <c r="CL866" s="35"/>
      <c r="CM866" s="35"/>
      <c r="CN866" s="35"/>
      <c r="CO866" s="35"/>
      <c r="CP866" s="35"/>
      <c r="CQ866" s="35"/>
      <c r="CR866" s="35"/>
      <c r="CS866" s="35"/>
      <c r="CT866" s="35"/>
      <c r="CU866" s="35"/>
      <c r="CV866" s="35"/>
      <c r="CW866" s="35"/>
      <c r="CX866" s="35"/>
      <c r="CY866" s="35"/>
      <c r="CZ866" s="35"/>
      <c r="DA866" s="35"/>
      <c r="DB866" s="35"/>
      <c r="DC866" s="35"/>
      <c r="DD866" s="35"/>
      <c r="DE866" s="35"/>
      <c r="DF866" s="35"/>
      <c r="DG866" s="35"/>
      <c r="DH866" s="35"/>
      <c r="DI866" s="35"/>
      <c r="DJ866" s="35"/>
      <c r="DK866" s="35"/>
      <c r="DL866" s="35"/>
      <c r="DM866" s="35"/>
      <c r="DN866" s="35"/>
      <c r="DO866" s="35"/>
      <c r="DP866" s="35"/>
      <c r="DQ866" s="35"/>
      <c r="DR866" s="35"/>
      <c r="DS866" s="35"/>
      <c r="DT866" s="35"/>
      <c r="DU866" s="35"/>
      <c r="DV866" s="35"/>
      <c r="DW866" s="35"/>
      <c r="DX866" s="35"/>
      <c r="DY866" s="35"/>
      <c r="DZ866" s="35"/>
      <c r="EA866" s="35"/>
      <c r="EB866" s="35"/>
      <c r="EC866" s="35"/>
      <c r="ED866" s="35"/>
      <c r="EE866" s="35"/>
      <c r="EF866" s="35"/>
      <c r="EG866" s="35"/>
      <c r="EH866" s="35"/>
      <c r="EI866" s="35"/>
      <c r="EJ866" s="35"/>
      <c r="EK866" s="35"/>
      <c r="EL866" s="35"/>
      <c r="EM866" s="35"/>
      <c r="EN866" s="35"/>
      <c r="EO866" s="35"/>
      <c r="EP866" s="35"/>
      <c r="EQ866" s="35"/>
      <c r="ER866" s="35"/>
    </row>
    <row r="867" spans="1:148" ht="24.75" customHeight="1" hidden="1">
      <c r="A867" s="7" t="s">
        <v>92</v>
      </c>
      <c r="B867" s="5"/>
      <c r="C867" s="5"/>
      <c r="D867" s="6"/>
      <c r="E867" s="6">
        <f>E863/E865</f>
        <v>4008410</v>
      </c>
      <c r="F867" s="6">
        <f>D867+E867</f>
        <v>4008410</v>
      </c>
      <c r="G867" s="6"/>
      <c r="H867" s="6"/>
      <c r="I867" s="6"/>
      <c r="J867" s="6"/>
      <c r="K867" s="6"/>
      <c r="L867" s="6"/>
      <c r="M867" s="6"/>
      <c r="N867" s="6"/>
      <c r="O867" s="6"/>
      <c r="P867" s="48"/>
      <c r="Q867" s="1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  <c r="DA867" s="35"/>
      <c r="DB867" s="35"/>
      <c r="DC867" s="35"/>
      <c r="DD867" s="35"/>
      <c r="DE867" s="35"/>
      <c r="DF867" s="35"/>
      <c r="DG867" s="35"/>
      <c r="DH867" s="35"/>
      <c r="DI867" s="35"/>
      <c r="DJ867" s="35"/>
      <c r="DK867" s="35"/>
      <c r="DL867" s="35"/>
      <c r="DM867" s="35"/>
      <c r="DN867" s="35"/>
      <c r="DO867" s="35"/>
      <c r="DP867" s="35"/>
      <c r="DQ867" s="35"/>
      <c r="DR867" s="35"/>
      <c r="DS867" s="35"/>
      <c r="DT867" s="35"/>
      <c r="DU867" s="35"/>
      <c r="DV867" s="35"/>
      <c r="DW867" s="35"/>
      <c r="DX867" s="35"/>
      <c r="DY867" s="35"/>
      <c r="DZ867" s="35"/>
      <c r="EA867" s="35"/>
      <c r="EB867" s="35"/>
      <c r="EC867" s="35"/>
      <c r="ED867" s="35"/>
      <c r="EE867" s="35"/>
      <c r="EF867" s="35"/>
      <c r="EG867" s="35"/>
      <c r="EH867" s="35"/>
      <c r="EI867" s="35"/>
      <c r="EJ867" s="35"/>
      <c r="EK867" s="35"/>
      <c r="EL867" s="35"/>
      <c r="EM867" s="35"/>
      <c r="EN867" s="35"/>
      <c r="EO867" s="35"/>
      <c r="EP867" s="35"/>
      <c r="EQ867" s="35"/>
      <c r="ER867" s="35"/>
    </row>
    <row r="868" spans="1:17" s="209" customFormat="1" ht="22.5" customHeight="1" hidden="1">
      <c r="A868" s="206" t="s">
        <v>137</v>
      </c>
      <c r="B868" s="237"/>
      <c r="C868" s="237"/>
      <c r="D868" s="207">
        <f>D870</f>
        <v>0</v>
      </c>
      <c r="E868" s="207">
        <f aca="true" t="shared" si="48" ref="E868:P868">E870</f>
        <v>7000000</v>
      </c>
      <c r="F868" s="207">
        <f t="shared" si="48"/>
        <v>7000000</v>
      </c>
      <c r="G868" s="207">
        <f t="shared" si="48"/>
        <v>0</v>
      </c>
      <c r="H868" s="207">
        <f t="shared" si="48"/>
        <v>0</v>
      </c>
      <c r="I868" s="207">
        <f t="shared" si="48"/>
        <v>0</v>
      </c>
      <c r="J868" s="207">
        <f t="shared" si="48"/>
        <v>0</v>
      </c>
      <c r="K868" s="207">
        <f t="shared" si="48"/>
        <v>0</v>
      </c>
      <c r="L868" s="207">
        <f t="shared" si="48"/>
        <v>0</v>
      </c>
      <c r="M868" s="207">
        <f t="shared" si="48"/>
        <v>0</v>
      </c>
      <c r="N868" s="207">
        <f t="shared" si="48"/>
        <v>0</v>
      </c>
      <c r="O868" s="207">
        <f t="shared" si="48"/>
        <v>0</v>
      </c>
      <c r="P868" s="207">
        <f t="shared" si="48"/>
        <v>0</v>
      </c>
      <c r="Q868" s="239"/>
    </row>
    <row r="869" spans="1:148" ht="56.25" hidden="1">
      <c r="A869" s="7" t="s">
        <v>173</v>
      </c>
      <c r="B869" s="5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1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  <c r="ED869" s="35"/>
      <c r="EE869" s="35"/>
      <c r="EF869" s="35"/>
      <c r="EG869" s="35"/>
      <c r="EH869" s="35"/>
      <c r="EI869" s="35"/>
      <c r="EJ869" s="35"/>
      <c r="EK869" s="35"/>
      <c r="EL869" s="35"/>
      <c r="EM869" s="35"/>
      <c r="EN869" s="35"/>
      <c r="EO869" s="35"/>
      <c r="EP869" s="35"/>
      <c r="EQ869" s="35"/>
      <c r="ER869" s="35"/>
    </row>
    <row r="870" spans="1:17" s="203" customFormat="1" ht="49.5" customHeight="1" hidden="1">
      <c r="A870" s="200" t="s">
        <v>527</v>
      </c>
      <c r="B870" s="201"/>
      <c r="C870" s="201"/>
      <c r="D870" s="199">
        <f>D872</f>
        <v>0</v>
      </c>
      <c r="E870" s="199">
        <f>E872</f>
        <v>7000000</v>
      </c>
      <c r="F870" s="199">
        <f>D870+E870</f>
        <v>7000000</v>
      </c>
      <c r="G870" s="199">
        <f>G872</f>
        <v>0</v>
      </c>
      <c r="H870" s="199">
        <f>H872</f>
        <v>0</v>
      </c>
      <c r="I870" s="199">
        <f>G870+H870</f>
        <v>0</v>
      </c>
      <c r="J870" s="199">
        <f>G870+H870</f>
        <v>0</v>
      </c>
      <c r="K870" s="199"/>
      <c r="L870" s="199"/>
      <c r="M870" s="199"/>
      <c r="N870" s="199">
        <f>N874*N876</f>
        <v>0</v>
      </c>
      <c r="O870" s="199">
        <f>O874*O876</f>
        <v>0</v>
      </c>
      <c r="P870" s="199">
        <f>N870+O870</f>
        <v>0</v>
      </c>
      <c r="Q870" s="240"/>
    </row>
    <row r="871" spans="1:148" ht="11.25" hidden="1">
      <c r="A871" s="4" t="s">
        <v>2</v>
      </c>
      <c r="B871" s="5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1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  <c r="EB871" s="35"/>
      <c r="EC871" s="35"/>
      <c r="ED871" s="35"/>
      <c r="EE871" s="35"/>
      <c r="EF871" s="35"/>
      <c r="EG871" s="35"/>
      <c r="EH871" s="35"/>
      <c r="EI871" s="35"/>
      <c r="EJ871" s="35"/>
      <c r="EK871" s="35"/>
      <c r="EL871" s="35"/>
      <c r="EM871" s="35"/>
      <c r="EN871" s="35"/>
      <c r="EO871" s="35"/>
      <c r="EP871" s="35"/>
      <c r="EQ871" s="35"/>
      <c r="ER871" s="35"/>
    </row>
    <row r="872" spans="1:148" ht="11.25" hidden="1">
      <c r="A872" s="7" t="s">
        <v>23</v>
      </c>
      <c r="B872" s="5"/>
      <c r="C872" s="5"/>
      <c r="D872" s="6"/>
      <c r="E872" s="6">
        <v>7000000</v>
      </c>
      <c r="F872" s="6">
        <f>D872+E872</f>
        <v>7000000</v>
      </c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1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  <c r="DA872" s="35"/>
      <c r="DB872" s="35"/>
      <c r="DC872" s="35"/>
      <c r="DD872" s="35"/>
      <c r="DE872" s="35"/>
      <c r="DF872" s="35"/>
      <c r="DG872" s="35"/>
      <c r="DH872" s="35"/>
      <c r="DI872" s="35"/>
      <c r="DJ872" s="35"/>
      <c r="DK872" s="35"/>
      <c r="DL872" s="35"/>
      <c r="DM872" s="35"/>
      <c r="DN872" s="35"/>
      <c r="DO872" s="35"/>
      <c r="DP872" s="35"/>
      <c r="DQ872" s="35"/>
      <c r="DR872" s="35"/>
      <c r="DS872" s="35"/>
      <c r="DT872" s="35"/>
      <c r="DU872" s="35"/>
      <c r="DV872" s="35"/>
      <c r="DW872" s="35"/>
      <c r="DX872" s="35"/>
      <c r="DY872" s="35"/>
      <c r="DZ872" s="35"/>
      <c r="EA872" s="35"/>
      <c r="EB872" s="35"/>
      <c r="EC872" s="35"/>
      <c r="ED872" s="35"/>
      <c r="EE872" s="35"/>
      <c r="EF872" s="35"/>
      <c r="EG872" s="35"/>
      <c r="EH872" s="35"/>
      <c r="EI872" s="35"/>
      <c r="EJ872" s="35"/>
      <c r="EK872" s="35"/>
      <c r="EL872" s="35"/>
      <c r="EM872" s="35"/>
      <c r="EN872" s="35"/>
      <c r="EO872" s="35"/>
      <c r="EP872" s="35"/>
      <c r="EQ872" s="35"/>
      <c r="ER872" s="35"/>
    </row>
    <row r="873" spans="1:148" ht="11.25" hidden="1">
      <c r="A873" s="4" t="s">
        <v>3</v>
      </c>
      <c r="B873" s="5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1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35"/>
      <c r="CE873" s="35"/>
      <c r="CF873" s="35"/>
      <c r="CG873" s="35"/>
      <c r="CH873" s="35"/>
      <c r="CI873" s="35"/>
      <c r="CJ873" s="35"/>
      <c r="CK873" s="35"/>
      <c r="CL873" s="35"/>
      <c r="CM873" s="35"/>
      <c r="CN873" s="35"/>
      <c r="CO873" s="35"/>
      <c r="CP873" s="35"/>
      <c r="CQ873" s="35"/>
      <c r="CR873" s="35"/>
      <c r="CS873" s="35"/>
      <c r="CT873" s="35"/>
      <c r="CU873" s="35"/>
      <c r="CV873" s="35"/>
      <c r="CW873" s="35"/>
      <c r="CX873" s="35"/>
      <c r="CY873" s="35"/>
      <c r="CZ873" s="35"/>
      <c r="DA873" s="35"/>
      <c r="DB873" s="35"/>
      <c r="DC873" s="35"/>
      <c r="DD873" s="35"/>
      <c r="DE873" s="35"/>
      <c r="DF873" s="35"/>
      <c r="DG873" s="35"/>
      <c r="DH873" s="35"/>
      <c r="DI873" s="35"/>
      <c r="DJ873" s="35"/>
      <c r="DK873" s="35"/>
      <c r="DL873" s="35"/>
      <c r="DM873" s="35"/>
      <c r="DN873" s="35"/>
      <c r="DO873" s="35"/>
      <c r="DP873" s="35"/>
      <c r="DQ873" s="35"/>
      <c r="DR873" s="35"/>
      <c r="DS873" s="35"/>
      <c r="DT873" s="35"/>
      <c r="DU873" s="35"/>
      <c r="DV873" s="35"/>
      <c r="DW873" s="35"/>
      <c r="DX873" s="35"/>
      <c r="DY873" s="35"/>
      <c r="DZ873" s="35"/>
      <c r="EA873" s="35"/>
      <c r="EB873" s="35"/>
      <c r="EC873" s="35"/>
      <c r="ED873" s="35"/>
      <c r="EE873" s="35"/>
      <c r="EF873" s="35"/>
      <c r="EG873" s="35"/>
      <c r="EH873" s="35"/>
      <c r="EI873" s="35"/>
      <c r="EJ873" s="35"/>
      <c r="EK873" s="35"/>
      <c r="EL873" s="35"/>
      <c r="EM873" s="35"/>
      <c r="EN873" s="35"/>
      <c r="EO873" s="35"/>
      <c r="EP873" s="35"/>
      <c r="EQ873" s="35"/>
      <c r="ER873" s="35"/>
    </row>
    <row r="874" spans="1:148" ht="22.5" hidden="1">
      <c r="A874" s="7" t="s">
        <v>98</v>
      </c>
      <c r="B874" s="5"/>
      <c r="C874" s="5"/>
      <c r="D874" s="6"/>
      <c r="E874" s="6">
        <v>2</v>
      </c>
      <c r="F874" s="6">
        <f>D874+E874</f>
        <v>2</v>
      </c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1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  <c r="DA874" s="35"/>
      <c r="DB874" s="35"/>
      <c r="DC874" s="35"/>
      <c r="DD874" s="35"/>
      <c r="DE874" s="35"/>
      <c r="DF874" s="35"/>
      <c r="DG874" s="35"/>
      <c r="DH874" s="35"/>
      <c r="DI874" s="35"/>
      <c r="DJ874" s="35"/>
      <c r="DK874" s="35"/>
      <c r="DL874" s="35"/>
      <c r="DM874" s="35"/>
      <c r="DN874" s="35"/>
      <c r="DO874" s="35"/>
      <c r="DP874" s="35"/>
      <c r="DQ874" s="35"/>
      <c r="DR874" s="35"/>
      <c r="DS874" s="35"/>
      <c r="DT874" s="35"/>
      <c r="DU874" s="35"/>
      <c r="DV874" s="35"/>
      <c r="DW874" s="35"/>
      <c r="DX874" s="35"/>
      <c r="DY874" s="35"/>
      <c r="DZ874" s="35"/>
      <c r="EA874" s="35"/>
      <c r="EB874" s="35"/>
      <c r="EC874" s="35"/>
      <c r="ED874" s="35"/>
      <c r="EE874" s="35"/>
      <c r="EF874" s="35"/>
      <c r="EG874" s="35"/>
      <c r="EH874" s="35"/>
      <c r="EI874" s="35"/>
      <c r="EJ874" s="35"/>
      <c r="EK874" s="35"/>
      <c r="EL874" s="35"/>
      <c r="EM874" s="35"/>
      <c r="EN874" s="35"/>
      <c r="EO874" s="35"/>
      <c r="EP874" s="35"/>
      <c r="EQ874" s="35"/>
      <c r="ER874" s="35"/>
    </row>
    <row r="875" spans="1:148" ht="11.25" hidden="1">
      <c r="A875" s="4" t="s">
        <v>5</v>
      </c>
      <c r="B875" s="5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1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  <c r="ED875" s="35"/>
      <c r="EE875" s="35"/>
      <c r="EF875" s="35"/>
      <c r="EG875" s="35"/>
      <c r="EH875" s="35"/>
      <c r="EI875" s="35"/>
      <c r="EJ875" s="35"/>
      <c r="EK875" s="35"/>
      <c r="EL875" s="35"/>
      <c r="EM875" s="35"/>
      <c r="EN875" s="35"/>
      <c r="EO875" s="35"/>
      <c r="EP875" s="35"/>
      <c r="EQ875" s="35"/>
      <c r="ER875" s="35"/>
    </row>
    <row r="876" spans="1:148" ht="22.5" hidden="1">
      <c r="A876" s="7" t="s">
        <v>99</v>
      </c>
      <c r="B876" s="5"/>
      <c r="C876" s="5"/>
      <c r="D876" s="6"/>
      <c r="E876" s="6">
        <f>E872/E874</f>
        <v>3500000</v>
      </c>
      <c r="F876" s="6">
        <f>D876+E876</f>
        <v>3500000</v>
      </c>
      <c r="G876" s="6"/>
      <c r="H876" s="6"/>
      <c r="I876" s="6"/>
      <c r="J876" s="14"/>
      <c r="K876" s="14"/>
      <c r="L876" s="14"/>
      <c r="M876" s="14"/>
      <c r="N876" s="14"/>
      <c r="O876" s="14"/>
      <c r="P876" s="6"/>
      <c r="Q876" s="1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  <c r="DA876" s="35"/>
      <c r="DB876" s="35"/>
      <c r="DC876" s="35"/>
      <c r="DD876" s="35"/>
      <c r="DE876" s="35"/>
      <c r="DF876" s="35"/>
      <c r="DG876" s="35"/>
      <c r="DH876" s="35"/>
      <c r="DI876" s="35"/>
      <c r="DJ876" s="35"/>
      <c r="DK876" s="35"/>
      <c r="DL876" s="35"/>
      <c r="DM876" s="35"/>
      <c r="DN876" s="35"/>
      <c r="DO876" s="35"/>
      <c r="DP876" s="35"/>
      <c r="DQ876" s="35"/>
      <c r="DR876" s="35"/>
      <c r="DS876" s="35"/>
      <c r="DT876" s="35"/>
      <c r="DU876" s="35"/>
      <c r="DV876" s="35"/>
      <c r="DW876" s="35"/>
      <c r="DX876" s="35"/>
      <c r="DY876" s="35"/>
      <c r="DZ876" s="35"/>
      <c r="EA876" s="35"/>
      <c r="EB876" s="35"/>
      <c r="EC876" s="35"/>
      <c r="ED876" s="35"/>
      <c r="EE876" s="35"/>
      <c r="EF876" s="35"/>
      <c r="EG876" s="35"/>
      <c r="EH876" s="35"/>
      <c r="EI876" s="35"/>
      <c r="EJ876" s="35"/>
      <c r="EK876" s="35"/>
      <c r="EL876" s="35"/>
      <c r="EM876" s="35"/>
      <c r="EN876" s="35"/>
      <c r="EO876" s="35"/>
      <c r="EP876" s="35"/>
      <c r="EQ876" s="35"/>
      <c r="ER876" s="35"/>
    </row>
    <row r="877" spans="1:17" s="110" customFormat="1" ht="11.25" hidden="1">
      <c r="A877" s="106" t="s">
        <v>162</v>
      </c>
      <c r="B877" s="106"/>
      <c r="C877" s="106"/>
      <c r="D877" s="107">
        <f>D881</f>
        <v>0</v>
      </c>
      <c r="E877" s="107">
        <f>E881</f>
        <v>2275980</v>
      </c>
      <c r="F877" s="107">
        <f>D877+E877</f>
        <v>2275980</v>
      </c>
      <c r="G877" s="107">
        <v>0</v>
      </c>
      <c r="H877" s="107">
        <f>H879</f>
        <v>1108600</v>
      </c>
      <c r="I877" s="107" t="e">
        <f>#REF!</f>
        <v>#REF!</v>
      </c>
      <c r="J877" s="108">
        <f>J879</f>
        <v>1108600</v>
      </c>
      <c r="K877" s="108" t="e">
        <f>#REF!</f>
        <v>#REF!</v>
      </c>
      <c r="L877" s="108" t="e">
        <f>#REF!</f>
        <v>#REF!</v>
      </c>
      <c r="M877" s="108" t="e">
        <f>#REF!</f>
        <v>#REF!</v>
      </c>
      <c r="N877" s="108">
        <v>0</v>
      </c>
      <c r="O877" s="108">
        <f>O879</f>
        <v>54066467</v>
      </c>
      <c r="P877" s="107">
        <f>N877+O877</f>
        <v>54066467</v>
      </c>
      <c r="Q877" s="109" t="e">
        <f>#REF!</f>
        <v>#REF!</v>
      </c>
    </row>
    <row r="878" spans="1:17" s="115" customFormat="1" ht="33.75" hidden="1">
      <c r="A878" s="111" t="s">
        <v>163</v>
      </c>
      <c r="B878" s="112"/>
      <c r="C878" s="112"/>
      <c r="D878" s="100"/>
      <c r="E878" s="100"/>
      <c r="F878" s="100"/>
      <c r="G878" s="100"/>
      <c r="H878" s="100"/>
      <c r="I878" s="100"/>
      <c r="J878" s="113"/>
      <c r="K878" s="113"/>
      <c r="L878" s="113"/>
      <c r="M878" s="113"/>
      <c r="N878" s="113"/>
      <c r="O878" s="113"/>
      <c r="P878" s="107"/>
      <c r="Q878" s="114"/>
    </row>
    <row r="879" spans="1:17" s="110" customFormat="1" ht="22.5" hidden="1">
      <c r="A879" s="116" t="s">
        <v>188</v>
      </c>
      <c r="B879" s="106"/>
      <c r="C879" s="106"/>
      <c r="D879" s="107"/>
      <c r="E879" s="107">
        <v>2275980</v>
      </c>
      <c r="F879" s="107">
        <v>2275980</v>
      </c>
      <c r="G879" s="107"/>
      <c r="H879" s="107">
        <f>H881</f>
        <v>1108600</v>
      </c>
      <c r="I879" s="107"/>
      <c r="J879" s="108">
        <f>H879</f>
        <v>1108600</v>
      </c>
      <c r="K879" s="108"/>
      <c r="L879" s="108"/>
      <c r="M879" s="108"/>
      <c r="N879" s="108"/>
      <c r="O879" s="108">
        <f>O881</f>
        <v>54066467</v>
      </c>
      <c r="P879" s="107">
        <f aca="true" t="shared" si="49" ref="P879:P885">N879+O879</f>
        <v>54066467</v>
      </c>
      <c r="Q879" s="109"/>
    </row>
    <row r="880" spans="1:17" s="115" customFormat="1" ht="11.25" hidden="1">
      <c r="A880" s="117" t="s">
        <v>2</v>
      </c>
      <c r="B880" s="112"/>
      <c r="C880" s="112"/>
      <c r="D880" s="100"/>
      <c r="E880" s="100"/>
      <c r="F880" s="100"/>
      <c r="G880" s="100"/>
      <c r="H880" s="100"/>
      <c r="I880" s="100"/>
      <c r="J880" s="113"/>
      <c r="K880" s="113"/>
      <c r="L880" s="113"/>
      <c r="M880" s="113"/>
      <c r="N880" s="113"/>
      <c r="O880" s="113"/>
      <c r="P880" s="107"/>
      <c r="Q880" s="114"/>
    </row>
    <row r="881" spans="1:17" s="115" customFormat="1" ht="11.25" hidden="1">
      <c r="A881" s="111" t="s">
        <v>23</v>
      </c>
      <c r="B881" s="112"/>
      <c r="C881" s="112"/>
      <c r="D881" s="100"/>
      <c r="E881" s="100">
        <f>2178000+97980</f>
        <v>2275980</v>
      </c>
      <c r="F881" s="100">
        <f>D881+E881</f>
        <v>2275980</v>
      </c>
      <c r="G881" s="100"/>
      <c r="H881" s="100">
        <v>1108600</v>
      </c>
      <c r="I881" s="100"/>
      <c r="J881" s="113">
        <f>H881</f>
        <v>1108600</v>
      </c>
      <c r="K881" s="113"/>
      <c r="L881" s="113"/>
      <c r="M881" s="113"/>
      <c r="N881" s="113"/>
      <c r="O881" s="113">
        <v>54066467</v>
      </c>
      <c r="P881" s="100">
        <f t="shared" si="49"/>
        <v>54066467</v>
      </c>
      <c r="Q881" s="114"/>
    </row>
    <row r="882" spans="1:17" s="115" customFormat="1" ht="11.25" hidden="1">
      <c r="A882" s="117" t="s">
        <v>3</v>
      </c>
      <c r="B882" s="112"/>
      <c r="C882" s="112"/>
      <c r="D882" s="100"/>
      <c r="E882" s="100"/>
      <c r="F882" s="100"/>
      <c r="G882" s="100"/>
      <c r="H882" s="100"/>
      <c r="I882" s="100"/>
      <c r="J882" s="113"/>
      <c r="K882" s="113"/>
      <c r="L882" s="113"/>
      <c r="M882" s="113"/>
      <c r="N882" s="113"/>
      <c r="O882" s="113"/>
      <c r="P882" s="100"/>
      <c r="Q882" s="114"/>
    </row>
    <row r="883" spans="1:17" s="115" customFormat="1" ht="22.5" hidden="1">
      <c r="A883" s="111" t="s">
        <v>164</v>
      </c>
      <c r="B883" s="112"/>
      <c r="C883" s="112"/>
      <c r="D883" s="100"/>
      <c r="E883" s="100">
        <v>63</v>
      </c>
      <c r="F883" s="100">
        <v>63</v>
      </c>
      <c r="G883" s="100"/>
      <c r="H883" s="100">
        <v>22</v>
      </c>
      <c r="I883" s="100"/>
      <c r="J883" s="113">
        <f>H883</f>
        <v>22</v>
      </c>
      <c r="K883" s="113"/>
      <c r="L883" s="113"/>
      <c r="M883" s="113"/>
      <c r="N883" s="113"/>
      <c r="O883" s="113">
        <v>1339</v>
      </c>
      <c r="P883" s="100">
        <f t="shared" si="49"/>
        <v>1339</v>
      </c>
      <c r="Q883" s="114"/>
    </row>
    <row r="884" spans="1:17" s="115" customFormat="1" ht="11.25" hidden="1">
      <c r="A884" s="117" t="s">
        <v>5</v>
      </c>
      <c r="B884" s="112"/>
      <c r="C884" s="112"/>
      <c r="D884" s="100"/>
      <c r="E884" s="100"/>
      <c r="F884" s="100"/>
      <c r="G884" s="100"/>
      <c r="H884" s="100"/>
      <c r="I884" s="100"/>
      <c r="J884" s="113"/>
      <c r="K884" s="113"/>
      <c r="L884" s="113"/>
      <c r="M884" s="113"/>
      <c r="N884" s="113"/>
      <c r="O884" s="113"/>
      <c r="P884" s="100"/>
      <c r="Q884" s="114"/>
    </row>
    <row r="885" spans="1:17" s="115" customFormat="1" ht="22.5" hidden="1">
      <c r="A885" s="111" t="s">
        <v>165</v>
      </c>
      <c r="B885" s="112"/>
      <c r="C885" s="112"/>
      <c r="D885" s="100"/>
      <c r="E885" s="100">
        <v>36300</v>
      </c>
      <c r="F885" s="100">
        <v>36300</v>
      </c>
      <c r="G885" s="100"/>
      <c r="H885" s="100">
        <v>50390.91</v>
      </c>
      <c r="I885" s="100"/>
      <c r="J885" s="113">
        <f>H885</f>
        <v>50390.91</v>
      </c>
      <c r="K885" s="113"/>
      <c r="L885" s="113"/>
      <c r="M885" s="113"/>
      <c r="N885" s="113"/>
      <c r="O885" s="113">
        <v>40378.24</v>
      </c>
      <c r="P885" s="100">
        <f t="shared" si="49"/>
        <v>40378.24</v>
      </c>
      <c r="Q885" s="114"/>
    </row>
    <row r="886" spans="1:17" s="209" customFormat="1" ht="31.5" customHeight="1" hidden="1">
      <c r="A886" s="206" t="s">
        <v>156</v>
      </c>
      <c r="B886" s="237"/>
      <c r="C886" s="237"/>
      <c r="D886" s="207">
        <f>D888</f>
        <v>300000</v>
      </c>
      <c r="E886" s="207"/>
      <c r="F886" s="207">
        <f aca="true" t="shared" si="50" ref="F886:Q886">F888</f>
        <v>300000</v>
      </c>
      <c r="G886" s="207">
        <f t="shared" si="50"/>
        <v>320000</v>
      </c>
      <c r="H886" s="207"/>
      <c r="I886" s="207">
        <f t="shared" si="50"/>
        <v>0</v>
      </c>
      <c r="J886" s="207">
        <f t="shared" si="50"/>
        <v>320000</v>
      </c>
      <c r="K886" s="207">
        <f t="shared" si="50"/>
        <v>0</v>
      </c>
      <c r="L886" s="207">
        <f t="shared" si="50"/>
        <v>0</v>
      </c>
      <c r="M886" s="207">
        <f t="shared" si="50"/>
        <v>0</v>
      </c>
      <c r="N886" s="207">
        <f>N888</f>
        <v>340000</v>
      </c>
      <c r="O886" s="207"/>
      <c r="P886" s="207">
        <f t="shared" si="50"/>
        <v>340000</v>
      </c>
      <c r="Q886" s="207">
        <f t="shared" si="50"/>
        <v>0</v>
      </c>
    </row>
    <row r="887" spans="1:148" ht="22.5" hidden="1">
      <c r="A887" s="7" t="s">
        <v>139</v>
      </c>
      <c r="B887" s="5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1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  <c r="CC887" s="35"/>
      <c r="CD887" s="35"/>
      <c r="CE887" s="35"/>
      <c r="CF887" s="35"/>
      <c r="CG887" s="35"/>
      <c r="CH887" s="35"/>
      <c r="CI887" s="35"/>
      <c r="CJ887" s="35"/>
      <c r="CK887" s="35"/>
      <c r="CL887" s="35"/>
      <c r="CM887" s="35"/>
      <c r="CN887" s="35"/>
      <c r="CO887" s="35"/>
      <c r="CP887" s="35"/>
      <c r="CQ887" s="35"/>
      <c r="CR887" s="35"/>
      <c r="CS887" s="35"/>
      <c r="CT887" s="35"/>
      <c r="CU887" s="35"/>
      <c r="CV887" s="35"/>
      <c r="CW887" s="35"/>
      <c r="CX887" s="35"/>
      <c r="CY887" s="35"/>
      <c r="CZ887" s="35"/>
      <c r="DA887" s="35"/>
      <c r="DB887" s="35"/>
      <c r="DC887" s="35"/>
      <c r="DD887" s="35"/>
      <c r="DE887" s="35"/>
      <c r="DF887" s="35"/>
      <c r="DG887" s="35"/>
      <c r="DH887" s="35"/>
      <c r="DI887" s="35"/>
      <c r="DJ887" s="35"/>
      <c r="DK887" s="35"/>
      <c r="DL887" s="35"/>
      <c r="DM887" s="35"/>
      <c r="DN887" s="35"/>
      <c r="DO887" s="35"/>
      <c r="DP887" s="35"/>
      <c r="DQ887" s="35"/>
      <c r="DR887" s="35"/>
      <c r="DS887" s="35"/>
      <c r="DT887" s="35"/>
      <c r="DU887" s="35"/>
      <c r="DV887" s="35"/>
      <c r="DW887" s="35"/>
      <c r="DX887" s="35"/>
      <c r="DY887" s="35"/>
      <c r="DZ887" s="35"/>
      <c r="EA887" s="35"/>
      <c r="EB887" s="35"/>
      <c r="EC887" s="35"/>
      <c r="ED887" s="35"/>
      <c r="EE887" s="35"/>
      <c r="EF887" s="35"/>
      <c r="EG887" s="35"/>
      <c r="EH887" s="35"/>
      <c r="EI887" s="35"/>
      <c r="EJ887" s="35"/>
      <c r="EK887" s="35"/>
      <c r="EL887" s="35"/>
      <c r="EM887" s="35"/>
      <c r="EN887" s="35"/>
      <c r="EO887" s="35"/>
      <c r="EP887" s="35"/>
      <c r="EQ887" s="35"/>
      <c r="ER887" s="35"/>
    </row>
    <row r="888" spans="1:17" s="203" customFormat="1" ht="43.5" customHeight="1" hidden="1">
      <c r="A888" s="200" t="s">
        <v>528</v>
      </c>
      <c r="B888" s="201"/>
      <c r="C888" s="201"/>
      <c r="D888" s="229">
        <f>D890</f>
        <v>300000</v>
      </c>
      <c r="E888" s="229"/>
      <c r="F888" s="229">
        <f>D888+E888</f>
        <v>300000</v>
      </c>
      <c r="G888" s="199">
        <f>G890</f>
        <v>320000</v>
      </c>
      <c r="H888" s="199"/>
      <c r="I888" s="199"/>
      <c r="J888" s="199">
        <f>J890</f>
        <v>320000</v>
      </c>
      <c r="K888" s="199"/>
      <c r="L888" s="199"/>
      <c r="M888" s="199"/>
      <c r="N888" s="199">
        <f>N890</f>
        <v>340000</v>
      </c>
      <c r="O888" s="199"/>
      <c r="P888" s="199">
        <f>N888</f>
        <v>340000</v>
      </c>
      <c r="Q888" s="240"/>
    </row>
    <row r="889" spans="1:148" ht="11.25" hidden="1">
      <c r="A889" s="4" t="s">
        <v>2</v>
      </c>
      <c r="B889" s="5"/>
      <c r="C889" s="5"/>
      <c r="D889" s="47"/>
      <c r="E889" s="47"/>
      <c r="F889" s="4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1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  <c r="BX889" s="35"/>
      <c r="BY889" s="35"/>
      <c r="BZ889" s="35"/>
      <c r="CA889" s="35"/>
      <c r="CB889" s="35"/>
      <c r="CC889" s="35"/>
      <c r="CD889" s="35"/>
      <c r="CE889" s="35"/>
      <c r="CF889" s="35"/>
      <c r="CG889" s="35"/>
      <c r="CH889" s="35"/>
      <c r="CI889" s="35"/>
      <c r="CJ889" s="35"/>
      <c r="CK889" s="35"/>
      <c r="CL889" s="35"/>
      <c r="CM889" s="35"/>
      <c r="CN889" s="35"/>
      <c r="CO889" s="35"/>
      <c r="CP889" s="35"/>
      <c r="CQ889" s="35"/>
      <c r="CR889" s="35"/>
      <c r="CS889" s="35"/>
      <c r="CT889" s="35"/>
      <c r="CU889" s="35"/>
      <c r="CV889" s="35"/>
      <c r="CW889" s="35"/>
      <c r="CX889" s="35"/>
      <c r="CY889" s="35"/>
      <c r="CZ889" s="35"/>
      <c r="DA889" s="35"/>
      <c r="DB889" s="35"/>
      <c r="DC889" s="35"/>
      <c r="DD889" s="35"/>
      <c r="DE889" s="35"/>
      <c r="DF889" s="35"/>
      <c r="DG889" s="35"/>
      <c r="DH889" s="35"/>
      <c r="DI889" s="35"/>
      <c r="DJ889" s="35"/>
      <c r="DK889" s="35"/>
      <c r="DL889" s="35"/>
      <c r="DM889" s="35"/>
      <c r="DN889" s="35"/>
      <c r="DO889" s="35"/>
      <c r="DP889" s="35"/>
      <c r="DQ889" s="35"/>
      <c r="DR889" s="35"/>
      <c r="DS889" s="35"/>
      <c r="DT889" s="35"/>
      <c r="DU889" s="35"/>
      <c r="DV889" s="35"/>
      <c r="DW889" s="35"/>
      <c r="DX889" s="35"/>
      <c r="DY889" s="35"/>
      <c r="DZ889" s="35"/>
      <c r="EA889" s="35"/>
      <c r="EB889" s="35"/>
      <c r="EC889" s="35"/>
      <c r="ED889" s="35"/>
      <c r="EE889" s="35"/>
      <c r="EF889" s="35"/>
      <c r="EG889" s="35"/>
      <c r="EH889" s="35"/>
      <c r="EI889" s="35"/>
      <c r="EJ889" s="35"/>
      <c r="EK889" s="35"/>
      <c r="EL889" s="35"/>
      <c r="EM889" s="35"/>
      <c r="EN889" s="35"/>
      <c r="EO889" s="35"/>
      <c r="EP889" s="35"/>
      <c r="EQ889" s="35"/>
      <c r="ER889" s="35"/>
    </row>
    <row r="890" spans="1:148" ht="10.5" customHeight="1" hidden="1">
      <c r="A890" s="7" t="s">
        <v>23</v>
      </c>
      <c r="B890" s="5"/>
      <c r="C890" s="5"/>
      <c r="D890" s="47">
        <v>300000</v>
      </c>
      <c r="E890" s="47"/>
      <c r="F890" s="47">
        <f>D890+E890</f>
        <v>300000</v>
      </c>
      <c r="G890" s="6">
        <v>320000</v>
      </c>
      <c r="H890" s="6"/>
      <c r="I890" s="6"/>
      <c r="J890" s="6">
        <f>G890+H890</f>
        <v>320000</v>
      </c>
      <c r="K890" s="6"/>
      <c r="L890" s="6"/>
      <c r="M890" s="6"/>
      <c r="N890" s="6">
        <v>340000</v>
      </c>
      <c r="O890" s="6"/>
      <c r="P890" s="6">
        <f>P893*P895</f>
        <v>340000</v>
      </c>
      <c r="Q890" s="1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BV890" s="35"/>
      <c r="BW890" s="35"/>
      <c r="BX890" s="35"/>
      <c r="BY890" s="35"/>
      <c r="BZ890" s="35"/>
      <c r="CA890" s="35"/>
      <c r="CB890" s="35"/>
      <c r="CC890" s="35"/>
      <c r="CD890" s="35"/>
      <c r="CE890" s="35"/>
      <c r="CF890" s="35"/>
      <c r="CG890" s="35"/>
      <c r="CH890" s="35"/>
      <c r="CI890" s="35"/>
      <c r="CJ890" s="35"/>
      <c r="CK890" s="35"/>
      <c r="CL890" s="35"/>
      <c r="CM890" s="35"/>
      <c r="CN890" s="35"/>
      <c r="CO890" s="35"/>
      <c r="CP890" s="35"/>
      <c r="CQ890" s="35"/>
      <c r="CR890" s="35"/>
      <c r="CS890" s="35"/>
      <c r="CT890" s="35"/>
      <c r="CU890" s="35"/>
      <c r="CV890" s="35"/>
      <c r="CW890" s="35"/>
      <c r="CX890" s="35"/>
      <c r="CY890" s="35"/>
      <c r="CZ890" s="35"/>
      <c r="DA890" s="35"/>
      <c r="DB890" s="35"/>
      <c r="DC890" s="35"/>
      <c r="DD890" s="35"/>
      <c r="DE890" s="35"/>
      <c r="DF890" s="35"/>
      <c r="DG890" s="35"/>
      <c r="DH890" s="35"/>
      <c r="DI890" s="35"/>
      <c r="DJ890" s="35"/>
      <c r="DK890" s="35"/>
      <c r="DL890" s="35"/>
      <c r="DM890" s="35"/>
      <c r="DN890" s="35"/>
      <c r="DO890" s="35"/>
      <c r="DP890" s="35"/>
      <c r="DQ890" s="35"/>
      <c r="DR890" s="35"/>
      <c r="DS890" s="35"/>
      <c r="DT890" s="35"/>
      <c r="DU890" s="35"/>
      <c r="DV890" s="35"/>
      <c r="DW890" s="35"/>
      <c r="DX890" s="35"/>
      <c r="DY890" s="35"/>
      <c r="DZ890" s="35"/>
      <c r="EA890" s="35"/>
      <c r="EB890" s="35"/>
      <c r="EC890" s="35"/>
      <c r="ED890" s="35"/>
      <c r="EE890" s="35"/>
      <c r="EF890" s="35"/>
      <c r="EG890" s="35"/>
      <c r="EH890" s="35"/>
      <c r="EI890" s="35"/>
      <c r="EJ890" s="35"/>
      <c r="EK890" s="35"/>
      <c r="EL890" s="35"/>
      <c r="EM890" s="35"/>
      <c r="EN890" s="35"/>
      <c r="EO890" s="35"/>
      <c r="EP890" s="35"/>
      <c r="EQ890" s="35"/>
      <c r="ER890" s="35"/>
    </row>
    <row r="891" spans="1:148" ht="13.5" customHeight="1" hidden="1">
      <c r="A891" s="4" t="s">
        <v>3</v>
      </c>
      <c r="B891" s="5"/>
      <c r="C891" s="5"/>
      <c r="D891" s="47"/>
      <c r="E891" s="47"/>
      <c r="F891" s="4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1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  <c r="BX891" s="35"/>
      <c r="BY891" s="35"/>
      <c r="BZ891" s="35"/>
      <c r="CA891" s="35"/>
      <c r="CB891" s="35"/>
      <c r="CC891" s="35"/>
      <c r="CD891" s="35"/>
      <c r="CE891" s="35"/>
      <c r="CF891" s="35"/>
      <c r="CG891" s="35"/>
      <c r="CH891" s="35"/>
      <c r="CI891" s="35"/>
      <c r="CJ891" s="35"/>
      <c r="CK891" s="35"/>
      <c r="CL891" s="35"/>
      <c r="CM891" s="35"/>
      <c r="CN891" s="35"/>
      <c r="CO891" s="35"/>
      <c r="CP891" s="35"/>
      <c r="CQ891" s="35"/>
      <c r="CR891" s="35"/>
      <c r="CS891" s="35"/>
      <c r="CT891" s="35"/>
      <c r="CU891" s="35"/>
      <c r="CV891" s="35"/>
      <c r="CW891" s="35"/>
      <c r="CX891" s="35"/>
      <c r="CY891" s="35"/>
      <c r="CZ891" s="35"/>
      <c r="DA891" s="35"/>
      <c r="DB891" s="35"/>
      <c r="DC891" s="35"/>
      <c r="DD891" s="35"/>
      <c r="DE891" s="35"/>
      <c r="DF891" s="35"/>
      <c r="DG891" s="35"/>
      <c r="DH891" s="35"/>
      <c r="DI891" s="35"/>
      <c r="DJ891" s="35"/>
      <c r="DK891" s="35"/>
      <c r="DL891" s="35"/>
      <c r="DM891" s="35"/>
      <c r="DN891" s="35"/>
      <c r="DO891" s="35"/>
      <c r="DP891" s="35"/>
      <c r="DQ891" s="35"/>
      <c r="DR891" s="35"/>
      <c r="DS891" s="35"/>
      <c r="DT891" s="35"/>
      <c r="DU891" s="35"/>
      <c r="DV891" s="35"/>
      <c r="DW891" s="35"/>
      <c r="DX891" s="35"/>
      <c r="DY891" s="35"/>
      <c r="DZ891" s="35"/>
      <c r="EA891" s="35"/>
      <c r="EB891" s="35"/>
      <c r="EC891" s="35"/>
      <c r="ED891" s="35"/>
      <c r="EE891" s="35"/>
      <c r="EF891" s="35"/>
      <c r="EG891" s="35"/>
      <c r="EH891" s="35"/>
      <c r="EI891" s="35"/>
      <c r="EJ891" s="35"/>
      <c r="EK891" s="35"/>
      <c r="EL891" s="35"/>
      <c r="EM891" s="35"/>
      <c r="EN891" s="35"/>
      <c r="EO891" s="35"/>
      <c r="EP891" s="35"/>
      <c r="EQ891" s="35"/>
      <c r="ER891" s="35"/>
    </row>
    <row r="892" spans="1:148" ht="1.5" customHeight="1" hidden="1">
      <c r="A892" s="7" t="s">
        <v>89</v>
      </c>
      <c r="B892" s="5"/>
      <c r="C892" s="5"/>
      <c r="D892" s="47"/>
      <c r="E892" s="47"/>
      <c r="F892" s="47">
        <f>D892+E892</f>
        <v>0</v>
      </c>
      <c r="G892" s="47"/>
      <c r="H892" s="47"/>
      <c r="I892" s="47"/>
      <c r="J892" s="47"/>
      <c r="K892" s="6"/>
      <c r="L892" s="6"/>
      <c r="M892" s="6"/>
      <c r="N892" s="6"/>
      <c r="O892" s="6"/>
      <c r="P892" s="6"/>
      <c r="Q892" s="1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BV892" s="35"/>
      <c r="BW892" s="35"/>
      <c r="BX892" s="35"/>
      <c r="BY892" s="35"/>
      <c r="BZ892" s="35"/>
      <c r="CA892" s="35"/>
      <c r="CB892" s="35"/>
      <c r="CC892" s="35"/>
      <c r="CD892" s="35"/>
      <c r="CE892" s="35"/>
      <c r="CF892" s="35"/>
      <c r="CG892" s="35"/>
      <c r="CH892" s="35"/>
      <c r="CI892" s="35"/>
      <c r="CJ892" s="35"/>
      <c r="CK892" s="35"/>
      <c r="CL892" s="35"/>
      <c r="CM892" s="35"/>
      <c r="CN892" s="35"/>
      <c r="CO892" s="35"/>
      <c r="CP892" s="35"/>
      <c r="CQ892" s="35"/>
      <c r="CR892" s="35"/>
      <c r="CS892" s="35"/>
      <c r="CT892" s="35"/>
      <c r="CU892" s="35"/>
      <c r="CV892" s="35"/>
      <c r="CW892" s="35"/>
      <c r="CX892" s="35"/>
      <c r="CY892" s="35"/>
      <c r="CZ892" s="35"/>
      <c r="DA892" s="35"/>
      <c r="DB892" s="35"/>
      <c r="DC892" s="35"/>
      <c r="DD892" s="35"/>
      <c r="DE892" s="35"/>
      <c r="DF892" s="35"/>
      <c r="DG892" s="35"/>
      <c r="DH892" s="35"/>
      <c r="DI892" s="35"/>
      <c r="DJ892" s="35"/>
      <c r="DK892" s="35"/>
      <c r="DL892" s="35"/>
      <c r="DM892" s="35"/>
      <c r="DN892" s="35"/>
      <c r="DO892" s="35"/>
      <c r="DP892" s="35"/>
      <c r="DQ892" s="35"/>
      <c r="DR892" s="35"/>
      <c r="DS892" s="35"/>
      <c r="DT892" s="35"/>
      <c r="DU892" s="35"/>
      <c r="DV892" s="35"/>
      <c r="DW892" s="35"/>
      <c r="DX892" s="35"/>
      <c r="DY892" s="35"/>
      <c r="DZ892" s="35"/>
      <c r="EA892" s="35"/>
      <c r="EB892" s="35"/>
      <c r="EC892" s="35"/>
      <c r="ED892" s="35"/>
      <c r="EE892" s="35"/>
      <c r="EF892" s="35"/>
      <c r="EG892" s="35"/>
      <c r="EH892" s="35"/>
      <c r="EI892" s="35"/>
      <c r="EJ892" s="35"/>
      <c r="EK892" s="35"/>
      <c r="EL892" s="35"/>
      <c r="EM892" s="35"/>
      <c r="EN892" s="35"/>
      <c r="EO892" s="35"/>
      <c r="EP892" s="35"/>
      <c r="EQ892" s="35"/>
      <c r="ER892" s="35"/>
    </row>
    <row r="893" spans="1:148" ht="15" customHeight="1" hidden="1">
      <c r="A893" s="7" t="s">
        <v>93</v>
      </c>
      <c r="B893" s="5"/>
      <c r="C893" s="5"/>
      <c r="D893" s="47">
        <v>20</v>
      </c>
      <c r="E893" s="47"/>
      <c r="F893" s="47">
        <f>D893+E893</f>
        <v>20</v>
      </c>
      <c r="G893" s="47">
        <v>20</v>
      </c>
      <c r="H893" s="47"/>
      <c r="I893" s="47"/>
      <c r="J893" s="47">
        <f>G893+H893</f>
        <v>20</v>
      </c>
      <c r="K893" s="6"/>
      <c r="L893" s="6"/>
      <c r="M893" s="6"/>
      <c r="N893" s="95">
        <v>20</v>
      </c>
      <c r="O893" s="6"/>
      <c r="P893" s="95">
        <f>N893</f>
        <v>20</v>
      </c>
      <c r="Q893" s="1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5"/>
      <c r="BL893" s="35"/>
      <c r="BM893" s="35"/>
      <c r="BN893" s="35"/>
      <c r="BO893" s="35"/>
      <c r="BP893" s="35"/>
      <c r="BQ893" s="35"/>
      <c r="BR893" s="35"/>
      <c r="BS893" s="35"/>
      <c r="BT893" s="35"/>
      <c r="BU893" s="35"/>
      <c r="BV893" s="35"/>
      <c r="BW893" s="35"/>
      <c r="BX893" s="35"/>
      <c r="BY893" s="35"/>
      <c r="BZ893" s="35"/>
      <c r="CA893" s="35"/>
      <c r="CB893" s="35"/>
      <c r="CC893" s="35"/>
      <c r="CD893" s="35"/>
      <c r="CE893" s="35"/>
      <c r="CF893" s="35"/>
      <c r="CG893" s="35"/>
      <c r="CH893" s="35"/>
      <c r="CI893" s="35"/>
      <c r="CJ893" s="35"/>
      <c r="CK893" s="35"/>
      <c r="CL893" s="35"/>
      <c r="CM893" s="35"/>
      <c r="CN893" s="35"/>
      <c r="CO893" s="35"/>
      <c r="CP893" s="35"/>
      <c r="CQ893" s="35"/>
      <c r="CR893" s="35"/>
      <c r="CS893" s="35"/>
      <c r="CT893" s="35"/>
      <c r="CU893" s="35"/>
      <c r="CV893" s="35"/>
      <c r="CW893" s="35"/>
      <c r="CX893" s="35"/>
      <c r="CY893" s="35"/>
      <c r="CZ893" s="35"/>
      <c r="DA893" s="35"/>
      <c r="DB893" s="35"/>
      <c r="DC893" s="35"/>
      <c r="DD893" s="35"/>
      <c r="DE893" s="35"/>
      <c r="DF893" s="35"/>
      <c r="DG893" s="35"/>
      <c r="DH893" s="35"/>
      <c r="DI893" s="35"/>
      <c r="DJ893" s="35"/>
      <c r="DK893" s="35"/>
      <c r="DL893" s="35"/>
      <c r="DM893" s="35"/>
      <c r="DN893" s="35"/>
      <c r="DO893" s="35"/>
      <c r="DP893" s="35"/>
      <c r="DQ893" s="35"/>
      <c r="DR893" s="35"/>
      <c r="DS893" s="35"/>
      <c r="DT893" s="35"/>
      <c r="DU893" s="35"/>
      <c r="DV893" s="35"/>
      <c r="DW893" s="35"/>
      <c r="DX893" s="35"/>
      <c r="DY893" s="35"/>
      <c r="DZ893" s="35"/>
      <c r="EA893" s="35"/>
      <c r="EB893" s="35"/>
      <c r="EC893" s="35"/>
      <c r="ED893" s="35"/>
      <c r="EE893" s="35"/>
      <c r="EF893" s="35"/>
      <c r="EG893" s="35"/>
      <c r="EH893" s="35"/>
      <c r="EI893" s="35"/>
      <c r="EJ893" s="35"/>
      <c r="EK893" s="35"/>
      <c r="EL893" s="35"/>
      <c r="EM893" s="35"/>
      <c r="EN893" s="35"/>
      <c r="EO893" s="35"/>
      <c r="EP893" s="35"/>
      <c r="EQ893" s="35"/>
      <c r="ER893" s="35"/>
    </row>
    <row r="894" spans="1:148" ht="10.5" customHeight="1" hidden="1">
      <c r="A894" s="4" t="s">
        <v>5</v>
      </c>
      <c r="B894" s="5"/>
      <c r="C894" s="5"/>
      <c r="D894" s="47"/>
      <c r="E894" s="47"/>
      <c r="F894" s="4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1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  <c r="BX894" s="35"/>
      <c r="BY894" s="35"/>
      <c r="BZ894" s="35"/>
      <c r="CA894" s="35"/>
      <c r="CB894" s="35"/>
      <c r="CC894" s="35"/>
      <c r="CD894" s="35"/>
      <c r="CE894" s="35"/>
      <c r="CF894" s="35"/>
      <c r="CG894" s="35"/>
      <c r="CH894" s="35"/>
      <c r="CI894" s="35"/>
      <c r="CJ894" s="35"/>
      <c r="CK894" s="35"/>
      <c r="CL894" s="35"/>
      <c r="CM894" s="35"/>
      <c r="CN894" s="35"/>
      <c r="CO894" s="35"/>
      <c r="CP894" s="35"/>
      <c r="CQ894" s="35"/>
      <c r="CR894" s="35"/>
      <c r="CS894" s="35"/>
      <c r="CT894" s="35"/>
      <c r="CU894" s="35"/>
      <c r="CV894" s="35"/>
      <c r="CW894" s="35"/>
      <c r="CX894" s="35"/>
      <c r="CY894" s="35"/>
      <c r="CZ894" s="35"/>
      <c r="DA894" s="35"/>
      <c r="DB894" s="35"/>
      <c r="DC894" s="35"/>
      <c r="DD894" s="35"/>
      <c r="DE894" s="35"/>
      <c r="DF894" s="35"/>
      <c r="DG894" s="35"/>
      <c r="DH894" s="35"/>
      <c r="DI894" s="35"/>
      <c r="DJ894" s="35"/>
      <c r="DK894" s="35"/>
      <c r="DL894" s="35"/>
      <c r="DM894" s="35"/>
      <c r="DN894" s="35"/>
      <c r="DO894" s="35"/>
      <c r="DP894" s="35"/>
      <c r="DQ894" s="35"/>
      <c r="DR894" s="35"/>
      <c r="DS894" s="35"/>
      <c r="DT894" s="35"/>
      <c r="DU894" s="35"/>
      <c r="DV894" s="35"/>
      <c r="DW894" s="35"/>
      <c r="DX894" s="35"/>
      <c r="DY894" s="35"/>
      <c r="DZ894" s="35"/>
      <c r="EA894" s="35"/>
      <c r="EB894" s="35"/>
      <c r="EC894" s="35"/>
      <c r="ED894" s="35"/>
      <c r="EE894" s="35"/>
      <c r="EF894" s="35"/>
      <c r="EG894" s="35"/>
      <c r="EH894" s="35"/>
      <c r="EI894" s="35"/>
      <c r="EJ894" s="35"/>
      <c r="EK894" s="35"/>
      <c r="EL894" s="35"/>
      <c r="EM894" s="35"/>
      <c r="EN894" s="35"/>
      <c r="EO894" s="35"/>
      <c r="EP894" s="35"/>
      <c r="EQ894" s="35"/>
      <c r="ER894" s="35"/>
    </row>
    <row r="895" spans="1:148" ht="22.5" customHeight="1" hidden="1">
      <c r="A895" s="7" t="s">
        <v>94</v>
      </c>
      <c r="B895" s="5"/>
      <c r="C895" s="5"/>
      <c r="D895" s="6">
        <f>D890/D893</f>
        <v>15000</v>
      </c>
      <c r="E895" s="6"/>
      <c r="F895" s="47">
        <f>D895+E895</f>
        <v>15000</v>
      </c>
      <c r="G895" s="6">
        <f>G890/G893</f>
        <v>16000</v>
      </c>
      <c r="H895" s="6"/>
      <c r="I895" s="6"/>
      <c r="J895" s="6">
        <f>G895+H895</f>
        <v>16000</v>
      </c>
      <c r="K895" s="6"/>
      <c r="L895" s="6"/>
      <c r="M895" s="6"/>
      <c r="N895" s="6">
        <f>N890/N893</f>
        <v>17000</v>
      </c>
      <c r="O895" s="6"/>
      <c r="P895" s="6">
        <f>N895</f>
        <v>17000</v>
      </c>
      <c r="Q895" s="1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  <c r="BX895" s="35"/>
      <c r="BY895" s="35"/>
      <c r="BZ895" s="35"/>
      <c r="CA895" s="35"/>
      <c r="CB895" s="35"/>
      <c r="CC895" s="35"/>
      <c r="CD895" s="35"/>
      <c r="CE895" s="35"/>
      <c r="CF895" s="35"/>
      <c r="CG895" s="35"/>
      <c r="CH895" s="35"/>
      <c r="CI895" s="35"/>
      <c r="CJ895" s="35"/>
      <c r="CK895" s="35"/>
      <c r="CL895" s="35"/>
      <c r="CM895" s="35"/>
      <c r="CN895" s="35"/>
      <c r="CO895" s="35"/>
      <c r="CP895" s="35"/>
      <c r="CQ895" s="35"/>
      <c r="CR895" s="35"/>
      <c r="CS895" s="35"/>
      <c r="CT895" s="35"/>
      <c r="CU895" s="35"/>
      <c r="CV895" s="35"/>
      <c r="CW895" s="35"/>
      <c r="CX895" s="35"/>
      <c r="CY895" s="35"/>
      <c r="CZ895" s="35"/>
      <c r="DA895" s="35"/>
      <c r="DB895" s="35"/>
      <c r="DC895" s="35"/>
      <c r="DD895" s="35"/>
      <c r="DE895" s="35"/>
      <c r="DF895" s="35"/>
      <c r="DG895" s="35"/>
      <c r="DH895" s="35"/>
      <c r="DI895" s="35"/>
      <c r="DJ895" s="35"/>
      <c r="DK895" s="35"/>
      <c r="DL895" s="35"/>
      <c r="DM895" s="35"/>
      <c r="DN895" s="35"/>
      <c r="DO895" s="35"/>
      <c r="DP895" s="35"/>
      <c r="DQ895" s="35"/>
      <c r="DR895" s="35"/>
      <c r="DS895" s="35"/>
      <c r="DT895" s="35"/>
      <c r="DU895" s="35"/>
      <c r="DV895" s="35"/>
      <c r="DW895" s="35"/>
      <c r="DX895" s="35"/>
      <c r="DY895" s="35"/>
      <c r="DZ895" s="35"/>
      <c r="EA895" s="35"/>
      <c r="EB895" s="35"/>
      <c r="EC895" s="35"/>
      <c r="ED895" s="35"/>
      <c r="EE895" s="35"/>
      <c r="EF895" s="35"/>
      <c r="EG895" s="35"/>
      <c r="EH895" s="35"/>
      <c r="EI895" s="35"/>
      <c r="EJ895" s="35"/>
      <c r="EK895" s="35"/>
      <c r="EL895" s="35"/>
      <c r="EM895" s="35"/>
      <c r="EN895" s="35"/>
      <c r="EO895" s="35"/>
      <c r="EP895" s="35"/>
      <c r="EQ895" s="35"/>
      <c r="ER895" s="35"/>
    </row>
    <row r="896" spans="1:17" s="209" customFormat="1" ht="29.25" customHeight="1" hidden="1">
      <c r="A896" s="242" t="s">
        <v>157</v>
      </c>
      <c r="B896" s="237"/>
      <c r="C896" s="237"/>
      <c r="D896" s="207">
        <f>D897</f>
        <v>782645</v>
      </c>
      <c r="E896" s="207"/>
      <c r="F896" s="207">
        <f>F897</f>
        <v>782645</v>
      </c>
      <c r="G896" s="207">
        <f>G897</f>
        <v>831732</v>
      </c>
      <c r="H896" s="207"/>
      <c r="I896" s="207">
        <f>I897</f>
        <v>0</v>
      </c>
      <c r="J896" s="207">
        <f>G896</f>
        <v>831732</v>
      </c>
      <c r="K896" s="243"/>
      <c r="L896" s="243"/>
      <c r="M896" s="243"/>
      <c r="N896" s="207">
        <f>N897</f>
        <v>828635</v>
      </c>
      <c r="O896" s="207"/>
      <c r="P896" s="207">
        <f>N896</f>
        <v>828635</v>
      </c>
      <c r="Q896" s="239"/>
    </row>
    <row r="897" spans="1:17" s="203" customFormat="1" ht="30.75" customHeight="1" hidden="1">
      <c r="A897" s="200" t="s">
        <v>529</v>
      </c>
      <c r="B897" s="201"/>
      <c r="C897" s="201"/>
      <c r="D897" s="199">
        <f>D899</f>
        <v>782645</v>
      </c>
      <c r="E897" s="199"/>
      <c r="F897" s="244">
        <f>D897</f>
        <v>782645</v>
      </c>
      <c r="G897" s="199">
        <f>G901*G903</f>
        <v>831732</v>
      </c>
      <c r="H897" s="199"/>
      <c r="I897" s="199"/>
      <c r="J897" s="199">
        <f>G897</f>
        <v>831732</v>
      </c>
      <c r="K897" s="199"/>
      <c r="L897" s="199"/>
      <c r="M897" s="199"/>
      <c r="N897" s="199">
        <f>N901*N903</f>
        <v>828635</v>
      </c>
      <c r="O897" s="199"/>
      <c r="P897" s="199">
        <f>N897</f>
        <v>828635</v>
      </c>
      <c r="Q897" s="240"/>
    </row>
    <row r="898" spans="1:148" ht="11.25" hidden="1">
      <c r="A898" s="4" t="s">
        <v>2</v>
      </c>
      <c r="B898" s="5"/>
      <c r="C898" s="5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1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  <c r="BX898" s="35"/>
      <c r="BY898" s="35"/>
      <c r="BZ898" s="35"/>
      <c r="CA898" s="35"/>
      <c r="CB898" s="35"/>
      <c r="CC898" s="35"/>
      <c r="CD898" s="35"/>
      <c r="CE898" s="35"/>
      <c r="CF898" s="35"/>
      <c r="CG898" s="35"/>
      <c r="CH898" s="35"/>
      <c r="CI898" s="35"/>
      <c r="CJ898" s="35"/>
      <c r="CK898" s="35"/>
      <c r="CL898" s="35"/>
      <c r="CM898" s="35"/>
      <c r="CN898" s="35"/>
      <c r="CO898" s="35"/>
      <c r="CP898" s="35"/>
      <c r="CQ898" s="35"/>
      <c r="CR898" s="35"/>
      <c r="CS898" s="35"/>
      <c r="CT898" s="35"/>
      <c r="CU898" s="35"/>
      <c r="CV898" s="35"/>
      <c r="CW898" s="35"/>
      <c r="CX898" s="35"/>
      <c r="CY898" s="35"/>
      <c r="CZ898" s="35"/>
      <c r="DA898" s="35"/>
      <c r="DB898" s="35"/>
      <c r="DC898" s="35"/>
      <c r="DD898" s="35"/>
      <c r="DE898" s="35"/>
      <c r="DF898" s="35"/>
      <c r="DG898" s="35"/>
      <c r="DH898" s="35"/>
      <c r="DI898" s="35"/>
      <c r="DJ898" s="35"/>
      <c r="DK898" s="35"/>
      <c r="DL898" s="35"/>
      <c r="DM898" s="35"/>
      <c r="DN898" s="35"/>
      <c r="DO898" s="35"/>
      <c r="DP898" s="35"/>
      <c r="DQ898" s="35"/>
      <c r="DR898" s="35"/>
      <c r="DS898" s="35"/>
      <c r="DT898" s="35"/>
      <c r="DU898" s="35"/>
      <c r="DV898" s="35"/>
      <c r="DW898" s="35"/>
      <c r="DX898" s="35"/>
      <c r="DY898" s="35"/>
      <c r="DZ898" s="35"/>
      <c r="EA898" s="35"/>
      <c r="EB898" s="35"/>
      <c r="EC898" s="35"/>
      <c r="ED898" s="35"/>
      <c r="EE898" s="35"/>
      <c r="EF898" s="35"/>
      <c r="EG898" s="35"/>
      <c r="EH898" s="35"/>
      <c r="EI898" s="35"/>
      <c r="EJ898" s="35"/>
      <c r="EK898" s="35"/>
      <c r="EL898" s="35"/>
      <c r="EM898" s="35"/>
      <c r="EN898" s="35"/>
      <c r="EO898" s="35"/>
      <c r="EP898" s="35"/>
      <c r="EQ898" s="35"/>
      <c r="ER898" s="35"/>
    </row>
    <row r="899" spans="1:148" ht="22.5" hidden="1">
      <c r="A899" s="7" t="s">
        <v>26</v>
      </c>
      <c r="B899" s="5"/>
      <c r="C899" s="5"/>
      <c r="D899" s="80">
        <v>782645</v>
      </c>
      <c r="E899" s="80"/>
      <c r="F899" s="80">
        <f>D899</f>
        <v>782645</v>
      </c>
      <c r="G899" s="80">
        <v>831732</v>
      </c>
      <c r="H899" s="80"/>
      <c r="I899" s="80"/>
      <c r="J899" s="80">
        <f>G899</f>
        <v>831732</v>
      </c>
      <c r="K899" s="80"/>
      <c r="L899" s="80"/>
      <c r="M899" s="80"/>
      <c r="N899" s="80">
        <v>828635</v>
      </c>
      <c r="O899" s="80"/>
      <c r="P899" s="80">
        <f>N899</f>
        <v>828635</v>
      </c>
      <c r="Q899" s="1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  <c r="BK899" s="35"/>
      <c r="BL899" s="35"/>
      <c r="BM899" s="35"/>
      <c r="BN899" s="35"/>
      <c r="BO899" s="35"/>
      <c r="BP899" s="35"/>
      <c r="BQ899" s="35"/>
      <c r="BR899" s="35"/>
      <c r="BS899" s="35"/>
      <c r="BT899" s="35"/>
      <c r="BU899" s="35"/>
      <c r="BV899" s="35"/>
      <c r="BW899" s="35"/>
      <c r="BX899" s="35"/>
      <c r="BY899" s="35"/>
      <c r="BZ899" s="35"/>
      <c r="CA899" s="35"/>
      <c r="CB899" s="35"/>
      <c r="CC899" s="35"/>
      <c r="CD899" s="35"/>
      <c r="CE899" s="35"/>
      <c r="CF899" s="35"/>
      <c r="CG899" s="35"/>
      <c r="CH899" s="35"/>
      <c r="CI899" s="35"/>
      <c r="CJ899" s="35"/>
      <c r="CK899" s="35"/>
      <c r="CL899" s="35"/>
      <c r="CM899" s="35"/>
      <c r="CN899" s="35"/>
      <c r="CO899" s="35"/>
      <c r="CP899" s="35"/>
      <c r="CQ899" s="35"/>
      <c r="CR899" s="35"/>
      <c r="CS899" s="35"/>
      <c r="CT899" s="35"/>
      <c r="CU899" s="35"/>
      <c r="CV899" s="35"/>
      <c r="CW899" s="35"/>
      <c r="CX899" s="35"/>
      <c r="CY899" s="35"/>
      <c r="CZ899" s="35"/>
      <c r="DA899" s="35"/>
      <c r="DB899" s="35"/>
      <c r="DC899" s="35"/>
      <c r="DD899" s="35"/>
      <c r="DE899" s="35"/>
      <c r="DF899" s="35"/>
      <c r="DG899" s="35"/>
      <c r="DH899" s="35"/>
      <c r="DI899" s="35"/>
      <c r="DJ899" s="35"/>
      <c r="DK899" s="35"/>
      <c r="DL899" s="35"/>
      <c r="DM899" s="35"/>
      <c r="DN899" s="35"/>
      <c r="DO899" s="35"/>
      <c r="DP899" s="35"/>
      <c r="DQ899" s="35"/>
      <c r="DR899" s="35"/>
      <c r="DS899" s="35"/>
      <c r="DT899" s="35"/>
      <c r="DU899" s="35"/>
      <c r="DV899" s="35"/>
      <c r="DW899" s="35"/>
      <c r="DX899" s="35"/>
      <c r="DY899" s="35"/>
      <c r="DZ899" s="35"/>
      <c r="EA899" s="35"/>
      <c r="EB899" s="35"/>
      <c r="EC899" s="35"/>
      <c r="ED899" s="35"/>
      <c r="EE899" s="35"/>
      <c r="EF899" s="35"/>
      <c r="EG899" s="35"/>
      <c r="EH899" s="35"/>
      <c r="EI899" s="35"/>
      <c r="EJ899" s="35"/>
      <c r="EK899" s="35"/>
      <c r="EL899" s="35"/>
      <c r="EM899" s="35"/>
      <c r="EN899" s="35"/>
      <c r="EO899" s="35"/>
      <c r="EP899" s="35"/>
      <c r="EQ899" s="35"/>
      <c r="ER899" s="35"/>
    </row>
    <row r="900" spans="1:148" ht="11.25" hidden="1">
      <c r="A900" s="4" t="s">
        <v>3</v>
      </c>
      <c r="B900" s="5"/>
      <c r="C900" s="5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1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BV900" s="35"/>
      <c r="BW900" s="35"/>
      <c r="BX900" s="35"/>
      <c r="BY900" s="35"/>
      <c r="BZ900" s="35"/>
      <c r="CA900" s="35"/>
      <c r="CB900" s="35"/>
      <c r="CC900" s="35"/>
      <c r="CD900" s="35"/>
      <c r="CE900" s="35"/>
      <c r="CF900" s="35"/>
      <c r="CG900" s="35"/>
      <c r="CH900" s="35"/>
      <c r="CI900" s="35"/>
      <c r="CJ900" s="35"/>
      <c r="CK900" s="35"/>
      <c r="CL900" s="35"/>
      <c r="CM900" s="35"/>
      <c r="CN900" s="35"/>
      <c r="CO900" s="35"/>
      <c r="CP900" s="35"/>
      <c r="CQ900" s="35"/>
      <c r="CR900" s="35"/>
      <c r="CS900" s="35"/>
      <c r="CT900" s="35"/>
      <c r="CU900" s="35"/>
      <c r="CV900" s="35"/>
      <c r="CW900" s="35"/>
      <c r="CX900" s="35"/>
      <c r="CY900" s="35"/>
      <c r="CZ900" s="35"/>
      <c r="DA900" s="35"/>
      <c r="DB900" s="35"/>
      <c r="DC900" s="35"/>
      <c r="DD900" s="35"/>
      <c r="DE900" s="35"/>
      <c r="DF900" s="35"/>
      <c r="DG900" s="35"/>
      <c r="DH900" s="35"/>
      <c r="DI900" s="35"/>
      <c r="DJ900" s="35"/>
      <c r="DK900" s="35"/>
      <c r="DL900" s="35"/>
      <c r="DM900" s="35"/>
      <c r="DN900" s="35"/>
      <c r="DO900" s="35"/>
      <c r="DP900" s="35"/>
      <c r="DQ900" s="35"/>
      <c r="DR900" s="35"/>
      <c r="DS900" s="35"/>
      <c r="DT900" s="35"/>
      <c r="DU900" s="35"/>
      <c r="DV900" s="35"/>
      <c r="DW900" s="35"/>
      <c r="DX900" s="35"/>
      <c r="DY900" s="35"/>
      <c r="DZ900" s="35"/>
      <c r="EA900" s="35"/>
      <c r="EB900" s="35"/>
      <c r="EC900" s="35"/>
      <c r="ED900" s="35"/>
      <c r="EE900" s="35"/>
      <c r="EF900" s="35"/>
      <c r="EG900" s="35"/>
      <c r="EH900" s="35"/>
      <c r="EI900" s="35"/>
      <c r="EJ900" s="35"/>
      <c r="EK900" s="35"/>
      <c r="EL900" s="35"/>
      <c r="EM900" s="35"/>
      <c r="EN900" s="35"/>
      <c r="EO900" s="35"/>
      <c r="EP900" s="35"/>
      <c r="EQ900" s="35"/>
      <c r="ER900" s="35"/>
    </row>
    <row r="901" spans="1:148" ht="27.75" customHeight="1" hidden="1">
      <c r="A901" s="7" t="s">
        <v>25</v>
      </c>
      <c r="B901" s="5"/>
      <c r="C901" s="5"/>
      <c r="D901" s="80">
        <v>16</v>
      </c>
      <c r="E901" s="80"/>
      <c r="F901" s="80">
        <f>D901</f>
        <v>16</v>
      </c>
      <c r="G901" s="80">
        <v>16</v>
      </c>
      <c r="H901" s="80"/>
      <c r="I901" s="80"/>
      <c r="J901" s="80">
        <f>G901</f>
        <v>16</v>
      </c>
      <c r="K901" s="80"/>
      <c r="L901" s="80"/>
      <c r="M901" s="80"/>
      <c r="N901" s="80">
        <v>16</v>
      </c>
      <c r="O901" s="80"/>
      <c r="P901" s="80">
        <f>N901</f>
        <v>16</v>
      </c>
      <c r="Q901" s="1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BV901" s="35"/>
      <c r="BW901" s="35"/>
      <c r="BX901" s="35"/>
      <c r="BY901" s="35"/>
      <c r="BZ901" s="35"/>
      <c r="CA901" s="35"/>
      <c r="CB901" s="35"/>
      <c r="CC901" s="35"/>
      <c r="CD901" s="35"/>
      <c r="CE901" s="35"/>
      <c r="CF901" s="35"/>
      <c r="CG901" s="35"/>
      <c r="CH901" s="35"/>
      <c r="CI901" s="35"/>
      <c r="CJ901" s="35"/>
      <c r="CK901" s="35"/>
      <c r="CL901" s="35"/>
      <c r="CM901" s="35"/>
      <c r="CN901" s="35"/>
      <c r="CO901" s="35"/>
      <c r="CP901" s="35"/>
      <c r="CQ901" s="35"/>
      <c r="CR901" s="35"/>
      <c r="CS901" s="35"/>
      <c r="CT901" s="35"/>
      <c r="CU901" s="35"/>
      <c r="CV901" s="35"/>
      <c r="CW901" s="35"/>
      <c r="CX901" s="35"/>
      <c r="CY901" s="35"/>
      <c r="CZ901" s="35"/>
      <c r="DA901" s="35"/>
      <c r="DB901" s="35"/>
      <c r="DC901" s="35"/>
      <c r="DD901" s="35"/>
      <c r="DE901" s="35"/>
      <c r="DF901" s="35"/>
      <c r="DG901" s="35"/>
      <c r="DH901" s="35"/>
      <c r="DI901" s="35"/>
      <c r="DJ901" s="35"/>
      <c r="DK901" s="35"/>
      <c r="DL901" s="35"/>
      <c r="DM901" s="35"/>
      <c r="DN901" s="35"/>
      <c r="DO901" s="35"/>
      <c r="DP901" s="35"/>
      <c r="DQ901" s="35"/>
      <c r="DR901" s="35"/>
      <c r="DS901" s="35"/>
      <c r="DT901" s="35"/>
      <c r="DU901" s="35"/>
      <c r="DV901" s="35"/>
      <c r="DW901" s="35"/>
      <c r="DX901" s="35"/>
      <c r="DY901" s="35"/>
      <c r="DZ901" s="35"/>
      <c r="EA901" s="35"/>
      <c r="EB901" s="35"/>
      <c r="EC901" s="35"/>
      <c r="ED901" s="35"/>
      <c r="EE901" s="35"/>
      <c r="EF901" s="35"/>
      <c r="EG901" s="35"/>
      <c r="EH901" s="35"/>
      <c r="EI901" s="35"/>
      <c r="EJ901" s="35"/>
      <c r="EK901" s="35"/>
      <c r="EL901" s="35"/>
      <c r="EM901" s="35"/>
      <c r="EN901" s="35"/>
      <c r="EO901" s="35"/>
      <c r="EP901" s="35"/>
      <c r="EQ901" s="35"/>
      <c r="ER901" s="35"/>
    </row>
    <row r="902" spans="1:148" ht="11.25" hidden="1">
      <c r="A902" s="4" t="s">
        <v>5</v>
      </c>
      <c r="B902" s="5"/>
      <c r="C902" s="5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1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  <c r="BX902" s="35"/>
      <c r="BY902" s="35"/>
      <c r="BZ902" s="35"/>
      <c r="CA902" s="35"/>
      <c r="CB902" s="35"/>
      <c r="CC902" s="35"/>
      <c r="CD902" s="35"/>
      <c r="CE902" s="35"/>
      <c r="CF902" s="35"/>
      <c r="CG902" s="35"/>
      <c r="CH902" s="35"/>
      <c r="CI902" s="35"/>
      <c r="CJ902" s="35"/>
      <c r="CK902" s="35"/>
      <c r="CL902" s="35"/>
      <c r="CM902" s="35"/>
      <c r="CN902" s="35"/>
      <c r="CO902" s="35"/>
      <c r="CP902" s="35"/>
      <c r="CQ902" s="35"/>
      <c r="CR902" s="35"/>
      <c r="CS902" s="35"/>
      <c r="CT902" s="35"/>
      <c r="CU902" s="35"/>
      <c r="CV902" s="35"/>
      <c r="CW902" s="35"/>
      <c r="CX902" s="35"/>
      <c r="CY902" s="35"/>
      <c r="CZ902" s="35"/>
      <c r="DA902" s="35"/>
      <c r="DB902" s="35"/>
      <c r="DC902" s="35"/>
      <c r="DD902" s="35"/>
      <c r="DE902" s="35"/>
      <c r="DF902" s="35"/>
      <c r="DG902" s="35"/>
      <c r="DH902" s="35"/>
      <c r="DI902" s="35"/>
      <c r="DJ902" s="35"/>
      <c r="DK902" s="35"/>
      <c r="DL902" s="35"/>
      <c r="DM902" s="35"/>
      <c r="DN902" s="35"/>
      <c r="DO902" s="35"/>
      <c r="DP902" s="35"/>
      <c r="DQ902" s="35"/>
      <c r="DR902" s="35"/>
      <c r="DS902" s="35"/>
      <c r="DT902" s="35"/>
      <c r="DU902" s="35"/>
      <c r="DV902" s="35"/>
      <c r="DW902" s="35"/>
      <c r="DX902" s="35"/>
      <c r="DY902" s="35"/>
      <c r="DZ902" s="35"/>
      <c r="EA902" s="35"/>
      <c r="EB902" s="35"/>
      <c r="EC902" s="35"/>
      <c r="ED902" s="35"/>
      <c r="EE902" s="35"/>
      <c r="EF902" s="35"/>
      <c r="EG902" s="35"/>
      <c r="EH902" s="35"/>
      <c r="EI902" s="35"/>
      <c r="EJ902" s="35"/>
      <c r="EK902" s="35"/>
      <c r="EL902" s="35"/>
      <c r="EM902" s="35"/>
      <c r="EN902" s="35"/>
      <c r="EO902" s="35"/>
      <c r="EP902" s="35"/>
      <c r="EQ902" s="35"/>
      <c r="ER902" s="35"/>
    </row>
    <row r="903" spans="1:148" ht="33.75" hidden="1">
      <c r="A903" s="7" t="s">
        <v>27</v>
      </c>
      <c r="B903" s="5"/>
      <c r="C903" s="5"/>
      <c r="D903" s="80">
        <f>D899/D901</f>
        <v>48915.3125</v>
      </c>
      <c r="E903" s="80"/>
      <c r="F903" s="80">
        <f>D903</f>
        <v>48915.3125</v>
      </c>
      <c r="G903" s="80">
        <f>G899/G901</f>
        <v>51983.25</v>
      </c>
      <c r="H903" s="80"/>
      <c r="I903" s="80"/>
      <c r="J903" s="80">
        <f>G903</f>
        <v>51983.25</v>
      </c>
      <c r="K903" s="80"/>
      <c r="L903" s="80"/>
      <c r="M903" s="80"/>
      <c r="N903" s="80">
        <f>N899/N901</f>
        <v>51789.6875</v>
      </c>
      <c r="O903" s="80"/>
      <c r="P903" s="80">
        <f>N903</f>
        <v>51789.6875</v>
      </c>
      <c r="Q903" s="1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  <c r="BX903" s="35"/>
      <c r="BY903" s="35"/>
      <c r="BZ903" s="35"/>
      <c r="CA903" s="35"/>
      <c r="CB903" s="35"/>
      <c r="CC903" s="35"/>
      <c r="CD903" s="35"/>
      <c r="CE903" s="35"/>
      <c r="CF903" s="35"/>
      <c r="CG903" s="35"/>
      <c r="CH903" s="35"/>
      <c r="CI903" s="35"/>
      <c r="CJ903" s="35"/>
      <c r="CK903" s="35"/>
      <c r="CL903" s="35"/>
      <c r="CM903" s="35"/>
      <c r="CN903" s="35"/>
      <c r="CO903" s="35"/>
      <c r="CP903" s="35"/>
      <c r="CQ903" s="35"/>
      <c r="CR903" s="35"/>
      <c r="CS903" s="35"/>
      <c r="CT903" s="35"/>
      <c r="CU903" s="35"/>
      <c r="CV903" s="35"/>
      <c r="CW903" s="35"/>
      <c r="CX903" s="35"/>
      <c r="CY903" s="35"/>
      <c r="CZ903" s="35"/>
      <c r="DA903" s="35"/>
      <c r="DB903" s="35"/>
      <c r="DC903" s="35"/>
      <c r="DD903" s="35"/>
      <c r="DE903" s="35"/>
      <c r="DF903" s="35"/>
      <c r="DG903" s="35"/>
      <c r="DH903" s="35"/>
      <c r="DI903" s="35"/>
      <c r="DJ903" s="35"/>
      <c r="DK903" s="35"/>
      <c r="DL903" s="35"/>
      <c r="DM903" s="35"/>
      <c r="DN903" s="35"/>
      <c r="DO903" s="35"/>
      <c r="DP903" s="35"/>
      <c r="DQ903" s="35"/>
      <c r="DR903" s="35"/>
      <c r="DS903" s="35"/>
      <c r="DT903" s="35"/>
      <c r="DU903" s="35"/>
      <c r="DV903" s="35"/>
      <c r="DW903" s="35"/>
      <c r="DX903" s="35"/>
      <c r="DY903" s="35"/>
      <c r="DZ903" s="35"/>
      <c r="EA903" s="35"/>
      <c r="EB903" s="35"/>
      <c r="EC903" s="35"/>
      <c r="ED903" s="35"/>
      <c r="EE903" s="35"/>
      <c r="EF903" s="35"/>
      <c r="EG903" s="35"/>
      <c r="EH903" s="35"/>
      <c r="EI903" s="35"/>
      <c r="EJ903" s="35"/>
      <c r="EK903" s="35"/>
      <c r="EL903" s="35"/>
      <c r="EM903" s="35"/>
      <c r="EN903" s="35"/>
      <c r="EO903" s="35"/>
      <c r="EP903" s="35"/>
      <c r="EQ903" s="35"/>
      <c r="ER903" s="35"/>
    </row>
    <row r="904" spans="1:17" s="209" customFormat="1" ht="12.75" hidden="1">
      <c r="A904" s="206" t="s">
        <v>258</v>
      </c>
      <c r="B904" s="237"/>
      <c r="C904" s="237"/>
      <c r="D904" s="207"/>
      <c r="E904" s="207">
        <f>E906</f>
        <v>40850000</v>
      </c>
      <c r="F904" s="207">
        <f>D904+E904</f>
        <v>40850000</v>
      </c>
      <c r="G904" s="207"/>
      <c r="H904" s="207">
        <f>H906</f>
        <v>32733800</v>
      </c>
      <c r="I904" s="207" t="e">
        <f>I906+#REF!</f>
        <v>#REF!</v>
      </c>
      <c r="J904" s="207">
        <f>J906</f>
        <v>32733800</v>
      </c>
      <c r="K904" s="207" t="e">
        <f>K906+#REF!</f>
        <v>#REF!</v>
      </c>
      <c r="L904" s="207" t="e">
        <f>L906+#REF!</f>
        <v>#REF!</v>
      </c>
      <c r="M904" s="207" t="e">
        <f>M906+#REF!</f>
        <v>#REF!</v>
      </c>
      <c r="N904" s="207"/>
      <c r="O904" s="207">
        <f>O906</f>
        <v>34613800</v>
      </c>
      <c r="P904" s="207">
        <f>P906</f>
        <v>34613800</v>
      </c>
      <c r="Q904" s="239"/>
    </row>
    <row r="905" spans="1:148" ht="22.5" hidden="1">
      <c r="A905" s="78" t="s">
        <v>114</v>
      </c>
      <c r="B905" s="79"/>
      <c r="C905" s="79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1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  <c r="BX905" s="35"/>
      <c r="BY905" s="35"/>
      <c r="BZ905" s="35"/>
      <c r="CA905" s="35"/>
      <c r="CB905" s="35"/>
      <c r="CC905" s="35"/>
      <c r="CD905" s="35"/>
      <c r="CE905" s="35"/>
      <c r="CF905" s="35"/>
      <c r="CG905" s="35"/>
      <c r="CH905" s="35"/>
      <c r="CI905" s="35"/>
      <c r="CJ905" s="35"/>
      <c r="CK905" s="35"/>
      <c r="CL905" s="35"/>
      <c r="CM905" s="35"/>
      <c r="CN905" s="35"/>
      <c r="CO905" s="35"/>
      <c r="CP905" s="35"/>
      <c r="CQ905" s="35"/>
      <c r="CR905" s="35"/>
      <c r="CS905" s="35"/>
      <c r="CT905" s="35"/>
      <c r="CU905" s="35"/>
      <c r="CV905" s="35"/>
      <c r="CW905" s="35"/>
      <c r="CX905" s="35"/>
      <c r="CY905" s="35"/>
      <c r="CZ905" s="35"/>
      <c r="DA905" s="35"/>
      <c r="DB905" s="35"/>
      <c r="DC905" s="35"/>
      <c r="DD905" s="35"/>
      <c r="DE905" s="35"/>
      <c r="DF905" s="35"/>
      <c r="DG905" s="35"/>
      <c r="DH905" s="35"/>
      <c r="DI905" s="35"/>
      <c r="DJ905" s="35"/>
      <c r="DK905" s="35"/>
      <c r="DL905" s="35"/>
      <c r="DM905" s="35"/>
      <c r="DN905" s="35"/>
      <c r="DO905" s="35"/>
      <c r="DP905" s="35"/>
      <c r="DQ905" s="35"/>
      <c r="DR905" s="35"/>
      <c r="DS905" s="35"/>
      <c r="DT905" s="35"/>
      <c r="DU905" s="35"/>
      <c r="DV905" s="35"/>
      <c r="DW905" s="35"/>
      <c r="DX905" s="35"/>
      <c r="DY905" s="35"/>
      <c r="DZ905" s="35"/>
      <c r="EA905" s="35"/>
      <c r="EB905" s="35"/>
      <c r="EC905" s="35"/>
      <c r="ED905" s="35"/>
      <c r="EE905" s="35"/>
      <c r="EF905" s="35"/>
      <c r="EG905" s="35"/>
      <c r="EH905" s="35"/>
      <c r="EI905" s="35"/>
      <c r="EJ905" s="35"/>
      <c r="EK905" s="35"/>
      <c r="EL905" s="35"/>
      <c r="EM905" s="35"/>
      <c r="EN905" s="35"/>
      <c r="EO905" s="35"/>
      <c r="EP905" s="35"/>
      <c r="EQ905" s="35"/>
      <c r="ER905" s="35"/>
    </row>
    <row r="906" spans="1:17" s="203" customFormat="1" ht="30.75" customHeight="1" hidden="1">
      <c r="A906" s="200" t="s">
        <v>530</v>
      </c>
      <c r="B906" s="201"/>
      <c r="C906" s="201"/>
      <c r="D906" s="245"/>
      <c r="E906" s="245">
        <f>E908</f>
        <v>40850000</v>
      </c>
      <c r="F906" s="245">
        <f>D906+E906</f>
        <v>40850000</v>
      </c>
      <c r="G906" s="199"/>
      <c r="H906" s="199">
        <f>SUM(H908)</f>
        <v>32733800</v>
      </c>
      <c r="I906" s="199"/>
      <c r="J906" s="199">
        <f>G906+H906+I906</f>
        <v>32733800</v>
      </c>
      <c r="K906" s="199"/>
      <c r="L906" s="199"/>
      <c r="M906" s="199"/>
      <c r="N906" s="199"/>
      <c r="O906" s="199">
        <f>O908</f>
        <v>34613800</v>
      </c>
      <c r="P906" s="199">
        <f>N906+O906</f>
        <v>34613800</v>
      </c>
      <c r="Q906" s="240"/>
    </row>
    <row r="907" spans="1:17" s="28" customFormat="1" ht="11.25" hidden="1">
      <c r="A907" s="91" t="s">
        <v>2</v>
      </c>
      <c r="B907" s="83"/>
      <c r="C907" s="83"/>
      <c r="D907" s="101"/>
      <c r="E907" s="101"/>
      <c r="F907" s="101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43"/>
    </row>
    <row r="908" spans="1:17" s="28" customFormat="1" ht="11.25" hidden="1">
      <c r="A908" s="102" t="s">
        <v>23</v>
      </c>
      <c r="B908" s="103"/>
      <c r="C908" s="103"/>
      <c r="D908" s="104"/>
      <c r="E908" s="104">
        <v>40850000</v>
      </c>
      <c r="F908" s="104">
        <f>E908</f>
        <v>40850000</v>
      </c>
      <c r="G908" s="105"/>
      <c r="H908" s="105">
        <v>32733800</v>
      </c>
      <c r="I908" s="105"/>
      <c r="J908" s="105">
        <f>H908</f>
        <v>32733800</v>
      </c>
      <c r="K908" s="105"/>
      <c r="L908" s="105"/>
      <c r="M908" s="105"/>
      <c r="N908" s="105"/>
      <c r="O908" s="105">
        <v>34613800</v>
      </c>
      <c r="P908" s="105">
        <f>O908</f>
        <v>34613800</v>
      </c>
      <c r="Q908" s="43"/>
    </row>
    <row r="909" spans="1:17" s="28" customFormat="1" ht="11.25" hidden="1">
      <c r="A909" s="91" t="s">
        <v>3</v>
      </c>
      <c r="B909" s="83"/>
      <c r="C909" s="83"/>
      <c r="D909" s="101"/>
      <c r="E909" s="101"/>
      <c r="F909" s="101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43"/>
    </row>
    <row r="910" spans="1:17" s="28" customFormat="1" ht="11.25" hidden="1">
      <c r="A910" s="102" t="s">
        <v>104</v>
      </c>
      <c r="B910" s="103"/>
      <c r="C910" s="103"/>
      <c r="D910" s="104"/>
      <c r="E910" s="104">
        <v>17</v>
      </c>
      <c r="F910" s="104">
        <f>E910</f>
        <v>17</v>
      </c>
      <c r="G910" s="105"/>
      <c r="H910" s="105">
        <v>17</v>
      </c>
      <c r="I910" s="105"/>
      <c r="J910" s="105">
        <f>H910</f>
        <v>17</v>
      </c>
      <c r="K910" s="105">
        <f>H910</f>
        <v>17</v>
      </c>
      <c r="L910" s="105">
        <f>J910</f>
        <v>17</v>
      </c>
      <c r="M910" s="105">
        <f>K910</f>
        <v>17</v>
      </c>
      <c r="N910" s="105"/>
      <c r="O910" s="105">
        <v>17</v>
      </c>
      <c r="P910" s="105">
        <f>O910</f>
        <v>17</v>
      </c>
      <c r="Q910" s="43"/>
    </row>
    <row r="911" spans="1:17" s="28" customFormat="1" ht="11.25" hidden="1">
      <c r="A911" s="102" t="s">
        <v>5</v>
      </c>
      <c r="B911" s="103"/>
      <c r="C911" s="103"/>
      <c r="D911" s="104"/>
      <c r="E911" s="104"/>
      <c r="F911" s="104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43"/>
    </row>
    <row r="912" spans="1:17" s="28" customFormat="1" ht="22.5" hidden="1">
      <c r="A912" s="102" t="s">
        <v>192</v>
      </c>
      <c r="B912" s="103"/>
      <c r="C912" s="103"/>
      <c r="D912" s="104"/>
      <c r="E912" s="105">
        <f>E908/E910</f>
        <v>2402941.1764705884</v>
      </c>
      <c r="F912" s="105">
        <f>E912</f>
        <v>2402941.1764705884</v>
      </c>
      <c r="G912" s="105"/>
      <c r="H912" s="105">
        <f>SUM(H908)/H910</f>
        <v>1925517.6470588236</v>
      </c>
      <c r="I912" s="105"/>
      <c r="J912" s="105">
        <f>SUM(J908)/J910</f>
        <v>1925517.6470588236</v>
      </c>
      <c r="K912" s="105"/>
      <c r="L912" s="105"/>
      <c r="M912" s="105"/>
      <c r="N912" s="105"/>
      <c r="O912" s="105">
        <f>SUM(O908)/O910</f>
        <v>2036105.8823529412</v>
      </c>
      <c r="P912" s="105">
        <f>SUM(P908)/P910</f>
        <v>2036105.8823529412</v>
      </c>
      <c r="Q912" s="43"/>
    </row>
    <row r="913" spans="1:17" s="224" customFormat="1" ht="27" customHeight="1" hidden="1">
      <c r="A913" s="206" t="s">
        <v>259</v>
      </c>
      <c r="B913" s="237"/>
      <c r="C913" s="237"/>
      <c r="D913" s="246"/>
      <c r="E913" s="207">
        <f>E915</f>
        <v>37500000</v>
      </c>
      <c r="F913" s="207">
        <f>E913</f>
        <v>37500000</v>
      </c>
      <c r="G913" s="207"/>
      <c r="H913" s="207">
        <f>H915</f>
        <v>39000000</v>
      </c>
      <c r="I913" s="207"/>
      <c r="J913" s="207">
        <f>H913</f>
        <v>39000000</v>
      </c>
      <c r="K913" s="207"/>
      <c r="L913" s="207"/>
      <c r="M913" s="207"/>
      <c r="N913" s="207"/>
      <c r="O913" s="207">
        <f>O915</f>
        <v>41500000</v>
      </c>
      <c r="P913" s="207">
        <f>O913</f>
        <v>41500000</v>
      </c>
      <c r="Q913" s="247"/>
    </row>
    <row r="914" spans="1:17" s="28" customFormat="1" ht="22.5" hidden="1">
      <c r="A914" s="78" t="s">
        <v>262</v>
      </c>
      <c r="B914" s="103"/>
      <c r="C914" s="103"/>
      <c r="D914" s="104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43"/>
    </row>
    <row r="915" spans="1:17" s="203" customFormat="1" ht="38.25" hidden="1">
      <c r="A915" s="200" t="s">
        <v>531</v>
      </c>
      <c r="B915" s="201"/>
      <c r="C915" s="201"/>
      <c r="D915" s="245"/>
      <c r="E915" s="199">
        <f>E917</f>
        <v>37500000</v>
      </c>
      <c r="F915" s="199">
        <f>E915</f>
        <v>37500000</v>
      </c>
      <c r="G915" s="199"/>
      <c r="H915" s="199">
        <f>H917</f>
        <v>39000000</v>
      </c>
      <c r="I915" s="199"/>
      <c r="J915" s="199">
        <f>H915</f>
        <v>39000000</v>
      </c>
      <c r="K915" s="199"/>
      <c r="L915" s="199"/>
      <c r="M915" s="199"/>
      <c r="N915" s="199"/>
      <c r="O915" s="199">
        <f>O917</f>
        <v>41500000</v>
      </c>
      <c r="P915" s="199">
        <f>O915</f>
        <v>41500000</v>
      </c>
      <c r="Q915" s="240"/>
    </row>
    <row r="916" spans="1:17" s="28" customFormat="1" ht="11.25" hidden="1">
      <c r="A916" s="91" t="s">
        <v>2</v>
      </c>
      <c r="B916" s="103"/>
      <c r="C916" s="103"/>
      <c r="D916" s="104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43"/>
    </row>
    <row r="917" spans="1:17" s="28" customFormat="1" ht="11.25" hidden="1">
      <c r="A917" s="102" t="s">
        <v>23</v>
      </c>
      <c r="B917" s="103"/>
      <c r="C917" s="103"/>
      <c r="D917" s="104"/>
      <c r="E917" s="105">
        <v>37500000</v>
      </c>
      <c r="F917" s="105">
        <f>E917</f>
        <v>37500000</v>
      </c>
      <c r="G917" s="105"/>
      <c r="H917" s="105">
        <v>39000000</v>
      </c>
      <c r="I917" s="105"/>
      <c r="J917" s="105">
        <f>H917</f>
        <v>39000000</v>
      </c>
      <c r="K917" s="105"/>
      <c r="L917" s="105"/>
      <c r="M917" s="105"/>
      <c r="N917" s="105"/>
      <c r="O917" s="105">
        <v>41500000</v>
      </c>
      <c r="P917" s="105">
        <f>O917</f>
        <v>41500000</v>
      </c>
      <c r="Q917" s="43"/>
    </row>
    <row r="918" spans="1:17" s="28" customFormat="1" ht="11.25" hidden="1">
      <c r="A918" s="91" t="s">
        <v>3</v>
      </c>
      <c r="B918" s="103"/>
      <c r="C918" s="103"/>
      <c r="D918" s="104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43"/>
    </row>
    <row r="919" spans="1:17" s="28" customFormat="1" ht="11.25" hidden="1">
      <c r="A919" s="102" t="s">
        <v>104</v>
      </c>
      <c r="B919" s="103"/>
      <c r="C919" s="103"/>
      <c r="D919" s="104"/>
      <c r="E919" s="105">
        <v>14</v>
      </c>
      <c r="F919" s="105">
        <f>E919</f>
        <v>14</v>
      </c>
      <c r="G919" s="105"/>
      <c r="H919" s="105">
        <v>14</v>
      </c>
      <c r="I919" s="105"/>
      <c r="J919" s="105">
        <f>H919</f>
        <v>14</v>
      </c>
      <c r="K919" s="105"/>
      <c r="L919" s="105"/>
      <c r="M919" s="105"/>
      <c r="N919" s="105"/>
      <c r="O919" s="105">
        <v>14</v>
      </c>
      <c r="P919" s="105">
        <f>O919</f>
        <v>14</v>
      </c>
      <c r="Q919" s="43"/>
    </row>
    <row r="920" spans="1:17" s="28" customFormat="1" ht="11.25" hidden="1">
      <c r="A920" s="91" t="s">
        <v>5</v>
      </c>
      <c r="B920" s="103"/>
      <c r="C920" s="103"/>
      <c r="D920" s="104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43"/>
    </row>
    <row r="921" spans="1:17" s="28" customFormat="1" ht="22.5" hidden="1">
      <c r="A921" s="102" t="s">
        <v>192</v>
      </c>
      <c r="B921" s="103"/>
      <c r="C921" s="103"/>
      <c r="D921" s="104"/>
      <c r="E921" s="105">
        <f>E917/E919</f>
        <v>2678571.4285714286</v>
      </c>
      <c r="F921" s="105">
        <f>E921</f>
        <v>2678571.4285714286</v>
      </c>
      <c r="G921" s="105"/>
      <c r="H921" s="105">
        <f>H917/H919</f>
        <v>2785714.285714286</v>
      </c>
      <c r="I921" s="105"/>
      <c r="J921" s="105">
        <f>H921</f>
        <v>2785714.285714286</v>
      </c>
      <c r="K921" s="105"/>
      <c r="L921" s="105"/>
      <c r="M921" s="105"/>
      <c r="N921" s="105"/>
      <c r="O921" s="105">
        <f>O917/O919</f>
        <v>2964285.714285714</v>
      </c>
      <c r="P921" s="105">
        <f>O921</f>
        <v>2964285.714285714</v>
      </c>
      <c r="Q921" s="43"/>
    </row>
    <row r="922" spans="1:17" s="224" customFormat="1" ht="23.25" customHeight="1" hidden="1">
      <c r="A922" s="206" t="s">
        <v>260</v>
      </c>
      <c r="B922" s="206"/>
      <c r="C922" s="206"/>
      <c r="D922" s="249"/>
      <c r="E922" s="207">
        <f>E924</f>
        <v>14000000</v>
      </c>
      <c r="F922" s="207">
        <f>E922</f>
        <v>14000000</v>
      </c>
      <c r="G922" s="207"/>
      <c r="H922" s="207">
        <f>H924</f>
        <v>5000000</v>
      </c>
      <c r="I922" s="207"/>
      <c r="J922" s="207">
        <f>H922</f>
        <v>5000000</v>
      </c>
      <c r="K922" s="207"/>
      <c r="L922" s="207"/>
      <c r="M922" s="207"/>
      <c r="N922" s="207"/>
      <c r="O922" s="207"/>
      <c r="P922" s="207"/>
      <c r="Q922" s="247"/>
    </row>
    <row r="923" spans="1:17" s="28" customFormat="1" ht="22.5" hidden="1">
      <c r="A923" s="78" t="s">
        <v>261</v>
      </c>
      <c r="B923" s="103"/>
      <c r="C923" s="103"/>
      <c r="D923" s="104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43"/>
    </row>
    <row r="924" spans="1:17" s="203" customFormat="1" ht="36.75" customHeight="1" hidden="1">
      <c r="A924" s="200" t="s">
        <v>532</v>
      </c>
      <c r="B924" s="201"/>
      <c r="C924" s="201"/>
      <c r="D924" s="245"/>
      <c r="E924" s="199">
        <f>E926</f>
        <v>14000000</v>
      </c>
      <c r="F924" s="199">
        <f>E924</f>
        <v>14000000</v>
      </c>
      <c r="G924" s="199"/>
      <c r="H924" s="199">
        <f>H926</f>
        <v>5000000</v>
      </c>
      <c r="I924" s="199"/>
      <c r="J924" s="199">
        <f>H924</f>
        <v>5000000</v>
      </c>
      <c r="K924" s="199"/>
      <c r="L924" s="199"/>
      <c r="M924" s="199"/>
      <c r="N924" s="199"/>
      <c r="O924" s="199"/>
      <c r="P924" s="199"/>
      <c r="Q924" s="240"/>
    </row>
    <row r="925" spans="1:17" s="28" customFormat="1" ht="11.25" hidden="1">
      <c r="A925" s="91" t="s">
        <v>2</v>
      </c>
      <c r="B925" s="103"/>
      <c r="C925" s="103"/>
      <c r="D925" s="104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43"/>
    </row>
    <row r="926" spans="1:17" s="28" customFormat="1" ht="11.25" hidden="1">
      <c r="A926" s="102" t="s">
        <v>23</v>
      </c>
      <c r="B926" s="103"/>
      <c r="C926" s="103"/>
      <c r="D926" s="104"/>
      <c r="E926" s="105">
        <v>14000000</v>
      </c>
      <c r="F926" s="105">
        <f>E926</f>
        <v>14000000</v>
      </c>
      <c r="G926" s="105"/>
      <c r="H926" s="105">
        <v>5000000</v>
      </c>
      <c r="I926" s="105"/>
      <c r="J926" s="105">
        <f>H926</f>
        <v>5000000</v>
      </c>
      <c r="K926" s="105"/>
      <c r="L926" s="105"/>
      <c r="M926" s="105"/>
      <c r="N926" s="105"/>
      <c r="O926" s="105"/>
      <c r="P926" s="105"/>
      <c r="Q926" s="43"/>
    </row>
    <row r="927" spans="1:17" s="28" customFormat="1" ht="11.25" hidden="1">
      <c r="A927" s="91" t="s">
        <v>3</v>
      </c>
      <c r="B927" s="103"/>
      <c r="C927" s="103"/>
      <c r="D927" s="104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43"/>
    </row>
    <row r="928" spans="1:17" s="28" customFormat="1" ht="11.25" hidden="1">
      <c r="A928" s="102" t="s">
        <v>104</v>
      </c>
      <c r="B928" s="103"/>
      <c r="C928" s="103"/>
      <c r="D928" s="104"/>
      <c r="E928" s="105">
        <v>3</v>
      </c>
      <c r="F928" s="105">
        <f>E928</f>
        <v>3</v>
      </c>
      <c r="G928" s="105"/>
      <c r="H928" s="105">
        <v>1</v>
      </c>
      <c r="I928" s="105"/>
      <c r="J928" s="105">
        <f>H928</f>
        <v>1</v>
      </c>
      <c r="K928" s="105"/>
      <c r="L928" s="105"/>
      <c r="M928" s="105"/>
      <c r="N928" s="105"/>
      <c r="O928" s="105"/>
      <c r="P928" s="105"/>
      <c r="Q928" s="43"/>
    </row>
    <row r="929" spans="1:17" s="28" customFormat="1" ht="11.25" hidden="1">
      <c r="A929" s="102" t="s">
        <v>5</v>
      </c>
      <c r="B929" s="103"/>
      <c r="C929" s="103"/>
      <c r="D929" s="104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43"/>
    </row>
    <row r="930" spans="1:17" s="28" customFormat="1" ht="22.5" hidden="1">
      <c r="A930" s="102" t="s">
        <v>192</v>
      </c>
      <c r="B930" s="103"/>
      <c r="C930" s="103"/>
      <c r="D930" s="104"/>
      <c r="E930" s="105">
        <f>E926/E928</f>
        <v>4666666.666666667</v>
      </c>
      <c r="F930" s="105">
        <f>E930</f>
        <v>4666666.666666667</v>
      </c>
      <c r="G930" s="105"/>
      <c r="H930" s="105">
        <f>H926/H928</f>
        <v>5000000</v>
      </c>
      <c r="I930" s="105"/>
      <c r="J930" s="105">
        <f>H930</f>
        <v>5000000</v>
      </c>
      <c r="K930" s="105"/>
      <c r="L930" s="105"/>
      <c r="M930" s="105"/>
      <c r="N930" s="105"/>
      <c r="O930" s="105"/>
      <c r="P930" s="105"/>
      <c r="Q930" s="43"/>
    </row>
    <row r="931" spans="1:17" s="209" customFormat="1" ht="23.25" customHeight="1" hidden="1">
      <c r="A931" s="206" t="s">
        <v>138</v>
      </c>
      <c r="B931" s="237"/>
      <c r="C931" s="237"/>
      <c r="D931" s="249"/>
      <c r="E931" s="249">
        <f>E933</f>
        <v>-2054092</v>
      </c>
      <c r="F931" s="249">
        <f>F933</f>
        <v>-2054092</v>
      </c>
      <c r="G931" s="249"/>
      <c r="H931" s="249"/>
      <c r="I931" s="249"/>
      <c r="J931" s="249"/>
      <c r="K931" s="249"/>
      <c r="L931" s="249"/>
      <c r="M931" s="249"/>
      <c r="N931" s="249"/>
      <c r="O931" s="249"/>
      <c r="P931" s="249"/>
      <c r="Q931" s="249">
        <f>Q933</f>
        <v>0</v>
      </c>
    </row>
    <row r="932" spans="1:148" ht="17.25" customHeight="1" hidden="1">
      <c r="A932" s="7" t="s">
        <v>111</v>
      </c>
      <c r="B932" s="5"/>
      <c r="C932" s="5"/>
      <c r="D932" s="47"/>
      <c r="E932" s="177"/>
      <c r="F932" s="17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1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  <c r="BX932" s="35"/>
      <c r="BY932" s="35"/>
      <c r="BZ932" s="35"/>
      <c r="CA932" s="35"/>
      <c r="CB932" s="35"/>
      <c r="CC932" s="35"/>
      <c r="CD932" s="35"/>
      <c r="CE932" s="35"/>
      <c r="CF932" s="35"/>
      <c r="CG932" s="35"/>
      <c r="CH932" s="35"/>
      <c r="CI932" s="35"/>
      <c r="CJ932" s="35"/>
      <c r="CK932" s="35"/>
      <c r="CL932" s="35"/>
      <c r="CM932" s="35"/>
      <c r="CN932" s="35"/>
      <c r="CO932" s="35"/>
      <c r="CP932" s="35"/>
      <c r="CQ932" s="35"/>
      <c r="CR932" s="35"/>
      <c r="CS932" s="35"/>
      <c r="CT932" s="35"/>
      <c r="CU932" s="35"/>
      <c r="CV932" s="35"/>
      <c r="CW932" s="35"/>
      <c r="CX932" s="35"/>
      <c r="CY932" s="35"/>
      <c r="CZ932" s="35"/>
      <c r="DA932" s="35"/>
      <c r="DB932" s="35"/>
      <c r="DC932" s="35"/>
      <c r="DD932" s="35"/>
      <c r="DE932" s="35"/>
      <c r="DF932" s="35"/>
      <c r="DG932" s="35"/>
      <c r="DH932" s="35"/>
      <c r="DI932" s="35"/>
      <c r="DJ932" s="35"/>
      <c r="DK932" s="35"/>
      <c r="DL932" s="35"/>
      <c r="DM932" s="35"/>
      <c r="DN932" s="35"/>
      <c r="DO932" s="35"/>
      <c r="DP932" s="35"/>
      <c r="DQ932" s="35"/>
      <c r="DR932" s="35"/>
      <c r="DS932" s="35"/>
      <c r="DT932" s="35"/>
      <c r="DU932" s="35"/>
      <c r="DV932" s="35"/>
      <c r="DW932" s="35"/>
      <c r="DX932" s="35"/>
      <c r="DY932" s="35"/>
      <c r="DZ932" s="35"/>
      <c r="EA932" s="35"/>
      <c r="EB932" s="35"/>
      <c r="EC932" s="35"/>
      <c r="ED932" s="35"/>
      <c r="EE932" s="35"/>
      <c r="EF932" s="35"/>
      <c r="EG932" s="35"/>
      <c r="EH932" s="35"/>
      <c r="EI932" s="35"/>
      <c r="EJ932" s="35"/>
      <c r="EK932" s="35"/>
      <c r="EL932" s="35"/>
      <c r="EM932" s="35"/>
      <c r="EN932" s="35"/>
      <c r="EO932" s="35"/>
      <c r="EP932" s="35"/>
      <c r="EQ932" s="35"/>
      <c r="ER932" s="35"/>
    </row>
    <row r="933" spans="1:17" s="203" customFormat="1" ht="25.5" hidden="1">
      <c r="A933" s="200" t="s">
        <v>452</v>
      </c>
      <c r="B933" s="201"/>
      <c r="C933" s="201"/>
      <c r="D933" s="245"/>
      <c r="E933" s="245">
        <f>E935</f>
        <v>-2054092</v>
      </c>
      <c r="F933" s="245">
        <f>D933+E933</f>
        <v>-2054092</v>
      </c>
      <c r="G933" s="199"/>
      <c r="H933" s="199"/>
      <c r="I933" s="199"/>
      <c r="J933" s="199"/>
      <c r="K933" s="199"/>
      <c r="L933" s="199"/>
      <c r="M933" s="199"/>
      <c r="N933" s="199"/>
      <c r="O933" s="199"/>
      <c r="P933" s="199"/>
      <c r="Q933" s="240"/>
    </row>
    <row r="934" spans="1:148" ht="11.25" hidden="1">
      <c r="A934" s="4" t="s">
        <v>2</v>
      </c>
      <c r="B934" s="5"/>
      <c r="C934" s="5"/>
      <c r="D934" s="47"/>
      <c r="E934" s="177"/>
      <c r="F934" s="17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1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35"/>
      <c r="CM934" s="35"/>
      <c r="CN934" s="35"/>
      <c r="CO934" s="35"/>
      <c r="CP934" s="35"/>
      <c r="CQ934" s="35"/>
      <c r="CR934" s="35"/>
      <c r="CS934" s="35"/>
      <c r="CT934" s="35"/>
      <c r="CU934" s="35"/>
      <c r="CV934" s="35"/>
      <c r="CW934" s="35"/>
      <c r="CX934" s="35"/>
      <c r="CY934" s="35"/>
      <c r="CZ934" s="35"/>
      <c r="DA934" s="35"/>
      <c r="DB934" s="35"/>
      <c r="DC934" s="35"/>
      <c r="DD934" s="35"/>
      <c r="DE934" s="35"/>
      <c r="DF934" s="35"/>
      <c r="DG934" s="35"/>
      <c r="DH934" s="35"/>
      <c r="DI934" s="35"/>
      <c r="DJ934" s="35"/>
      <c r="DK934" s="35"/>
      <c r="DL934" s="35"/>
      <c r="DM934" s="35"/>
      <c r="DN934" s="35"/>
      <c r="DO934" s="35"/>
      <c r="DP934" s="35"/>
      <c r="DQ934" s="35"/>
      <c r="DR934" s="35"/>
      <c r="DS934" s="35"/>
      <c r="DT934" s="35"/>
      <c r="DU934" s="35"/>
      <c r="DV934" s="35"/>
      <c r="DW934" s="35"/>
      <c r="DX934" s="35"/>
      <c r="DY934" s="35"/>
      <c r="DZ934" s="35"/>
      <c r="EA934" s="35"/>
      <c r="EB934" s="35"/>
      <c r="EC934" s="35"/>
      <c r="ED934" s="35"/>
      <c r="EE934" s="35"/>
      <c r="EF934" s="35"/>
      <c r="EG934" s="35"/>
      <c r="EH934" s="35"/>
      <c r="EI934" s="35"/>
      <c r="EJ934" s="35"/>
      <c r="EK934" s="35"/>
      <c r="EL934" s="35"/>
      <c r="EM934" s="35"/>
      <c r="EN934" s="35"/>
      <c r="EO934" s="35"/>
      <c r="EP934" s="35"/>
      <c r="EQ934" s="35"/>
      <c r="ER934" s="35"/>
    </row>
    <row r="935" spans="1:148" ht="22.5" hidden="1">
      <c r="A935" s="7" t="s">
        <v>113</v>
      </c>
      <c r="B935" s="5"/>
      <c r="C935" s="5"/>
      <c r="D935" s="33"/>
      <c r="E935" s="145">
        <f>E937*E939</f>
        <v>-2054092</v>
      </c>
      <c r="F935" s="145">
        <f>F937*F939</f>
        <v>-2054092</v>
      </c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1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35"/>
      <c r="CM935" s="35"/>
      <c r="CN935" s="35"/>
      <c r="CO935" s="35"/>
      <c r="CP935" s="35"/>
      <c r="CQ935" s="35"/>
      <c r="CR935" s="35"/>
      <c r="CS935" s="35"/>
      <c r="CT935" s="35"/>
      <c r="CU935" s="35"/>
      <c r="CV935" s="35"/>
      <c r="CW935" s="35"/>
      <c r="CX935" s="35"/>
      <c r="CY935" s="35"/>
      <c r="CZ935" s="35"/>
      <c r="DA935" s="35"/>
      <c r="DB935" s="35"/>
      <c r="DC935" s="35"/>
      <c r="DD935" s="35"/>
      <c r="DE935" s="35"/>
      <c r="DF935" s="35"/>
      <c r="DG935" s="35"/>
      <c r="DH935" s="35"/>
      <c r="DI935" s="35"/>
      <c r="DJ935" s="35"/>
      <c r="DK935" s="35"/>
      <c r="DL935" s="35"/>
      <c r="DM935" s="35"/>
      <c r="DN935" s="35"/>
      <c r="DO935" s="35"/>
      <c r="DP935" s="35"/>
      <c r="DQ935" s="35"/>
      <c r="DR935" s="35"/>
      <c r="DS935" s="35"/>
      <c r="DT935" s="35"/>
      <c r="DU935" s="35"/>
      <c r="DV935" s="35"/>
      <c r="DW935" s="35"/>
      <c r="DX935" s="35"/>
      <c r="DY935" s="35"/>
      <c r="DZ935" s="35"/>
      <c r="EA935" s="35"/>
      <c r="EB935" s="35"/>
      <c r="EC935" s="35"/>
      <c r="ED935" s="35"/>
      <c r="EE935" s="35"/>
      <c r="EF935" s="35"/>
      <c r="EG935" s="35"/>
      <c r="EH935" s="35"/>
      <c r="EI935" s="35"/>
      <c r="EJ935" s="35"/>
      <c r="EK935" s="35"/>
      <c r="EL935" s="35"/>
      <c r="EM935" s="35"/>
      <c r="EN935" s="35"/>
      <c r="EO935" s="35"/>
      <c r="EP935" s="35"/>
      <c r="EQ935" s="35"/>
      <c r="ER935" s="35"/>
    </row>
    <row r="936" spans="1:148" ht="11.25" hidden="1">
      <c r="A936" s="4" t="s">
        <v>3</v>
      </c>
      <c r="B936" s="5"/>
      <c r="C936" s="5"/>
      <c r="D936" s="33"/>
      <c r="E936" s="145"/>
      <c r="F936" s="145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1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35"/>
      <c r="CM936" s="35"/>
      <c r="CN936" s="35"/>
      <c r="CO936" s="35"/>
      <c r="CP936" s="35"/>
      <c r="CQ936" s="35"/>
      <c r="CR936" s="35"/>
      <c r="CS936" s="35"/>
      <c r="CT936" s="35"/>
      <c r="CU936" s="35"/>
      <c r="CV936" s="35"/>
      <c r="CW936" s="35"/>
      <c r="CX936" s="35"/>
      <c r="CY936" s="35"/>
      <c r="CZ936" s="35"/>
      <c r="DA936" s="35"/>
      <c r="DB936" s="35"/>
      <c r="DC936" s="35"/>
      <c r="DD936" s="35"/>
      <c r="DE936" s="35"/>
      <c r="DF936" s="35"/>
      <c r="DG936" s="35"/>
      <c r="DH936" s="35"/>
      <c r="DI936" s="35"/>
      <c r="DJ936" s="35"/>
      <c r="DK936" s="35"/>
      <c r="DL936" s="35"/>
      <c r="DM936" s="35"/>
      <c r="DN936" s="35"/>
      <c r="DO936" s="35"/>
      <c r="DP936" s="35"/>
      <c r="DQ936" s="35"/>
      <c r="DR936" s="35"/>
      <c r="DS936" s="35"/>
      <c r="DT936" s="35"/>
      <c r="DU936" s="35"/>
      <c r="DV936" s="35"/>
      <c r="DW936" s="35"/>
      <c r="DX936" s="35"/>
      <c r="DY936" s="35"/>
      <c r="DZ936" s="35"/>
      <c r="EA936" s="35"/>
      <c r="EB936" s="35"/>
      <c r="EC936" s="35"/>
      <c r="ED936" s="35"/>
      <c r="EE936" s="35"/>
      <c r="EF936" s="35"/>
      <c r="EG936" s="35"/>
      <c r="EH936" s="35"/>
      <c r="EI936" s="35"/>
      <c r="EJ936" s="35"/>
      <c r="EK936" s="35"/>
      <c r="EL936" s="35"/>
      <c r="EM936" s="35"/>
      <c r="EN936" s="35"/>
      <c r="EO936" s="35"/>
      <c r="EP936" s="35"/>
      <c r="EQ936" s="35"/>
      <c r="ER936" s="35"/>
    </row>
    <row r="937" spans="1:148" ht="22.5" hidden="1">
      <c r="A937" s="7" t="s">
        <v>112</v>
      </c>
      <c r="B937" s="5"/>
      <c r="C937" s="5"/>
      <c r="D937" s="33"/>
      <c r="E937" s="178">
        <v>1</v>
      </c>
      <c r="F937" s="178">
        <f>D937+E937</f>
        <v>1</v>
      </c>
      <c r="G937" s="49"/>
      <c r="H937" s="50"/>
      <c r="I937" s="49"/>
      <c r="J937" s="50"/>
      <c r="K937" s="49"/>
      <c r="L937" s="49"/>
      <c r="M937" s="49"/>
      <c r="N937" s="49"/>
      <c r="O937" s="50"/>
      <c r="P937" s="50"/>
      <c r="Q937" s="1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  <c r="BX937" s="35"/>
      <c r="BY937" s="35"/>
      <c r="BZ937" s="35"/>
      <c r="CA937" s="35"/>
      <c r="CB937" s="35"/>
      <c r="CC937" s="35"/>
      <c r="CD937" s="35"/>
      <c r="CE937" s="35"/>
      <c r="CF937" s="35"/>
      <c r="CG937" s="35"/>
      <c r="CH937" s="35"/>
      <c r="CI937" s="35"/>
      <c r="CJ937" s="35"/>
      <c r="CK937" s="35"/>
      <c r="CL937" s="35"/>
      <c r="CM937" s="35"/>
      <c r="CN937" s="35"/>
      <c r="CO937" s="35"/>
      <c r="CP937" s="35"/>
      <c r="CQ937" s="35"/>
      <c r="CR937" s="35"/>
      <c r="CS937" s="35"/>
      <c r="CT937" s="35"/>
      <c r="CU937" s="35"/>
      <c r="CV937" s="35"/>
      <c r="CW937" s="35"/>
      <c r="CX937" s="35"/>
      <c r="CY937" s="35"/>
      <c r="CZ937" s="35"/>
      <c r="DA937" s="35"/>
      <c r="DB937" s="35"/>
      <c r="DC937" s="35"/>
      <c r="DD937" s="35"/>
      <c r="DE937" s="35"/>
      <c r="DF937" s="35"/>
      <c r="DG937" s="35"/>
      <c r="DH937" s="35"/>
      <c r="DI937" s="35"/>
      <c r="DJ937" s="35"/>
      <c r="DK937" s="35"/>
      <c r="DL937" s="35"/>
      <c r="DM937" s="35"/>
      <c r="DN937" s="35"/>
      <c r="DO937" s="35"/>
      <c r="DP937" s="35"/>
      <c r="DQ937" s="35"/>
      <c r="DR937" s="35"/>
      <c r="DS937" s="35"/>
      <c r="DT937" s="35"/>
      <c r="DU937" s="35"/>
      <c r="DV937" s="35"/>
      <c r="DW937" s="35"/>
      <c r="DX937" s="35"/>
      <c r="DY937" s="35"/>
      <c r="DZ937" s="35"/>
      <c r="EA937" s="35"/>
      <c r="EB937" s="35"/>
      <c r="EC937" s="35"/>
      <c r="ED937" s="35"/>
      <c r="EE937" s="35"/>
      <c r="EF937" s="35"/>
      <c r="EG937" s="35"/>
      <c r="EH937" s="35"/>
      <c r="EI937" s="35"/>
      <c r="EJ937" s="35"/>
      <c r="EK937" s="35"/>
      <c r="EL937" s="35"/>
      <c r="EM937" s="35"/>
      <c r="EN937" s="35"/>
      <c r="EO937" s="35"/>
      <c r="EP937" s="35"/>
      <c r="EQ937" s="35"/>
      <c r="ER937" s="35"/>
    </row>
    <row r="938" spans="1:148" ht="11.25" hidden="1">
      <c r="A938" s="23" t="s">
        <v>5</v>
      </c>
      <c r="B938" s="5"/>
      <c r="C938" s="5"/>
      <c r="D938" s="33"/>
      <c r="E938" s="145"/>
      <c r="F938" s="145"/>
      <c r="G938" s="49"/>
      <c r="H938" s="50"/>
      <c r="I938" s="49"/>
      <c r="J938" s="50"/>
      <c r="K938" s="49"/>
      <c r="L938" s="49"/>
      <c r="M938" s="49"/>
      <c r="N938" s="49"/>
      <c r="O938" s="50"/>
      <c r="P938" s="50"/>
      <c r="Q938" s="1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35"/>
      <c r="CM938" s="35"/>
      <c r="CN938" s="35"/>
      <c r="CO938" s="35"/>
      <c r="CP938" s="35"/>
      <c r="CQ938" s="35"/>
      <c r="CR938" s="35"/>
      <c r="CS938" s="35"/>
      <c r="CT938" s="35"/>
      <c r="CU938" s="35"/>
      <c r="CV938" s="35"/>
      <c r="CW938" s="35"/>
      <c r="CX938" s="35"/>
      <c r="CY938" s="35"/>
      <c r="CZ938" s="35"/>
      <c r="DA938" s="35"/>
      <c r="DB938" s="35"/>
      <c r="DC938" s="35"/>
      <c r="DD938" s="35"/>
      <c r="DE938" s="35"/>
      <c r="DF938" s="35"/>
      <c r="DG938" s="35"/>
      <c r="DH938" s="35"/>
      <c r="DI938" s="35"/>
      <c r="DJ938" s="35"/>
      <c r="DK938" s="35"/>
      <c r="DL938" s="35"/>
      <c r="DM938" s="35"/>
      <c r="DN938" s="35"/>
      <c r="DO938" s="35"/>
      <c r="DP938" s="35"/>
      <c r="DQ938" s="35"/>
      <c r="DR938" s="35"/>
      <c r="DS938" s="35"/>
      <c r="DT938" s="35"/>
      <c r="DU938" s="35"/>
      <c r="DV938" s="35"/>
      <c r="DW938" s="35"/>
      <c r="DX938" s="35"/>
      <c r="DY938" s="35"/>
      <c r="DZ938" s="35"/>
      <c r="EA938" s="35"/>
      <c r="EB938" s="35"/>
      <c r="EC938" s="35"/>
      <c r="ED938" s="35"/>
      <c r="EE938" s="35"/>
      <c r="EF938" s="35"/>
      <c r="EG938" s="35"/>
      <c r="EH938" s="35"/>
      <c r="EI938" s="35"/>
      <c r="EJ938" s="35"/>
      <c r="EK938" s="35"/>
      <c r="EL938" s="35"/>
      <c r="EM938" s="35"/>
      <c r="EN938" s="35"/>
      <c r="EO938" s="35"/>
      <c r="EP938" s="35"/>
      <c r="EQ938" s="35"/>
      <c r="ER938" s="35"/>
    </row>
    <row r="939" spans="1:148" ht="22.5" hidden="1">
      <c r="A939" s="29" t="s">
        <v>159</v>
      </c>
      <c r="B939" s="5"/>
      <c r="C939" s="5"/>
      <c r="D939" s="33"/>
      <c r="E939" s="145">
        <v>-2054092</v>
      </c>
      <c r="F939" s="145">
        <f>E939</f>
        <v>-2054092</v>
      </c>
      <c r="G939" s="49"/>
      <c r="H939" s="49"/>
      <c r="I939" s="49"/>
      <c r="J939" s="49"/>
      <c r="K939" s="49"/>
      <c r="L939" s="49"/>
      <c r="M939" s="49"/>
      <c r="N939" s="49"/>
      <c r="O939" s="50"/>
      <c r="P939" s="50"/>
      <c r="Q939" s="1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  <c r="BX939" s="35"/>
      <c r="BY939" s="35"/>
      <c r="BZ939" s="35"/>
      <c r="CA939" s="35"/>
      <c r="CB939" s="35"/>
      <c r="CC939" s="35"/>
      <c r="CD939" s="35"/>
      <c r="CE939" s="35"/>
      <c r="CF939" s="35"/>
      <c r="CG939" s="35"/>
      <c r="CH939" s="35"/>
      <c r="CI939" s="35"/>
      <c r="CJ939" s="35"/>
      <c r="CK939" s="35"/>
      <c r="CL939" s="35"/>
      <c r="CM939" s="35"/>
      <c r="CN939" s="35"/>
      <c r="CO939" s="35"/>
      <c r="CP939" s="35"/>
      <c r="CQ939" s="35"/>
      <c r="CR939" s="35"/>
      <c r="CS939" s="35"/>
      <c r="CT939" s="35"/>
      <c r="CU939" s="35"/>
      <c r="CV939" s="35"/>
      <c r="CW939" s="35"/>
      <c r="CX939" s="35"/>
      <c r="CY939" s="35"/>
      <c r="CZ939" s="35"/>
      <c r="DA939" s="35"/>
      <c r="DB939" s="35"/>
      <c r="DC939" s="35"/>
      <c r="DD939" s="35"/>
      <c r="DE939" s="35"/>
      <c r="DF939" s="35"/>
      <c r="DG939" s="35"/>
      <c r="DH939" s="35"/>
      <c r="DI939" s="35"/>
      <c r="DJ939" s="35"/>
      <c r="DK939" s="35"/>
      <c r="DL939" s="35"/>
      <c r="DM939" s="35"/>
      <c r="DN939" s="35"/>
      <c r="DO939" s="35"/>
      <c r="DP939" s="35"/>
      <c r="DQ939" s="35"/>
      <c r="DR939" s="35"/>
      <c r="DS939" s="35"/>
      <c r="DT939" s="35"/>
      <c r="DU939" s="35"/>
      <c r="DV939" s="35"/>
      <c r="DW939" s="35"/>
      <c r="DX939" s="35"/>
      <c r="DY939" s="35"/>
      <c r="DZ939" s="35"/>
      <c r="EA939" s="35"/>
      <c r="EB939" s="35"/>
      <c r="EC939" s="35"/>
      <c r="ED939" s="35"/>
      <c r="EE939" s="35"/>
      <c r="EF939" s="35"/>
      <c r="EG939" s="35"/>
      <c r="EH939" s="35"/>
      <c r="EI939" s="35"/>
      <c r="EJ939" s="35"/>
      <c r="EK939" s="35"/>
      <c r="EL939" s="35"/>
      <c r="EM939" s="35"/>
      <c r="EN939" s="35"/>
      <c r="EO939" s="35"/>
      <c r="EP939" s="35"/>
      <c r="EQ939" s="35"/>
      <c r="ER939" s="35"/>
    </row>
    <row r="940" spans="1:17" s="209" customFormat="1" ht="12.75" hidden="1">
      <c r="A940" s="206" t="s">
        <v>149</v>
      </c>
      <c r="B940" s="237"/>
      <c r="C940" s="237"/>
      <c r="D940" s="225"/>
      <c r="E940" s="226">
        <f>E942</f>
        <v>-740000</v>
      </c>
      <c r="F940" s="226">
        <f>E940</f>
        <v>-740000</v>
      </c>
      <c r="G940" s="249"/>
      <c r="H940" s="249"/>
      <c r="I940" s="249"/>
      <c r="J940" s="249"/>
      <c r="K940" s="250"/>
      <c r="L940" s="250"/>
      <c r="M940" s="250"/>
      <c r="N940" s="250"/>
      <c r="O940" s="251"/>
      <c r="P940" s="251"/>
      <c r="Q940" s="239"/>
    </row>
    <row r="941" spans="1:148" ht="11.25" hidden="1">
      <c r="A941" s="7" t="s">
        <v>111</v>
      </c>
      <c r="B941" s="5"/>
      <c r="C941" s="5"/>
      <c r="D941" s="33"/>
      <c r="E941" s="145"/>
      <c r="F941" s="145"/>
      <c r="G941" s="6"/>
      <c r="H941" s="6"/>
      <c r="I941" s="6"/>
      <c r="J941" s="6"/>
      <c r="K941" s="49"/>
      <c r="L941" s="49"/>
      <c r="M941" s="49"/>
      <c r="N941" s="49"/>
      <c r="O941" s="50"/>
      <c r="P941" s="50"/>
      <c r="Q941" s="1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  <c r="BX941" s="35"/>
      <c r="BY941" s="35"/>
      <c r="BZ941" s="35"/>
      <c r="CA941" s="35"/>
      <c r="CB941" s="35"/>
      <c r="CC941" s="35"/>
      <c r="CD941" s="35"/>
      <c r="CE941" s="35"/>
      <c r="CF941" s="35"/>
      <c r="CG941" s="35"/>
      <c r="CH941" s="35"/>
      <c r="CI941" s="35"/>
      <c r="CJ941" s="35"/>
      <c r="CK941" s="35"/>
      <c r="CL941" s="35"/>
      <c r="CM941" s="35"/>
      <c r="CN941" s="35"/>
      <c r="CO941" s="35"/>
      <c r="CP941" s="35"/>
      <c r="CQ941" s="35"/>
      <c r="CR941" s="35"/>
      <c r="CS941" s="35"/>
      <c r="CT941" s="35"/>
      <c r="CU941" s="35"/>
      <c r="CV941" s="35"/>
      <c r="CW941" s="35"/>
      <c r="CX941" s="35"/>
      <c r="CY941" s="35"/>
      <c r="CZ941" s="35"/>
      <c r="DA941" s="35"/>
      <c r="DB941" s="35"/>
      <c r="DC941" s="35"/>
      <c r="DD941" s="35"/>
      <c r="DE941" s="35"/>
      <c r="DF941" s="35"/>
      <c r="DG941" s="35"/>
      <c r="DH941" s="35"/>
      <c r="DI941" s="35"/>
      <c r="DJ941" s="35"/>
      <c r="DK941" s="35"/>
      <c r="DL941" s="35"/>
      <c r="DM941" s="35"/>
      <c r="DN941" s="35"/>
      <c r="DO941" s="35"/>
      <c r="DP941" s="35"/>
      <c r="DQ941" s="35"/>
      <c r="DR941" s="35"/>
      <c r="DS941" s="35"/>
      <c r="DT941" s="35"/>
      <c r="DU941" s="35"/>
      <c r="DV941" s="35"/>
      <c r="DW941" s="35"/>
      <c r="DX941" s="35"/>
      <c r="DY941" s="35"/>
      <c r="DZ941" s="35"/>
      <c r="EA941" s="35"/>
      <c r="EB941" s="35"/>
      <c r="EC941" s="35"/>
      <c r="ED941" s="35"/>
      <c r="EE941" s="35"/>
      <c r="EF941" s="35"/>
      <c r="EG941" s="35"/>
      <c r="EH941" s="35"/>
      <c r="EI941" s="35"/>
      <c r="EJ941" s="35"/>
      <c r="EK941" s="35"/>
      <c r="EL941" s="35"/>
      <c r="EM941" s="35"/>
      <c r="EN941" s="35"/>
      <c r="EO941" s="35"/>
      <c r="EP941" s="35"/>
      <c r="EQ941" s="35"/>
      <c r="ER941" s="35"/>
    </row>
    <row r="942" spans="1:17" s="198" customFormat="1" ht="34.5" customHeight="1" hidden="1">
      <c r="A942" s="200" t="s">
        <v>533</v>
      </c>
      <c r="B942" s="196"/>
      <c r="C942" s="196"/>
      <c r="D942" s="228"/>
      <c r="E942" s="229">
        <f>E944</f>
        <v>-740000</v>
      </c>
      <c r="F942" s="229">
        <f>E942</f>
        <v>-740000</v>
      </c>
      <c r="G942" s="199"/>
      <c r="H942" s="199"/>
      <c r="I942" s="199"/>
      <c r="J942" s="199"/>
      <c r="K942" s="244"/>
      <c r="L942" s="244"/>
      <c r="M942" s="244"/>
      <c r="N942" s="244"/>
      <c r="O942" s="252"/>
      <c r="P942" s="252"/>
      <c r="Q942" s="248"/>
    </row>
    <row r="943" spans="1:148" ht="11.25" hidden="1">
      <c r="A943" s="4" t="s">
        <v>2</v>
      </c>
      <c r="B943" s="5"/>
      <c r="C943" s="5"/>
      <c r="D943" s="33"/>
      <c r="E943" s="145"/>
      <c r="F943" s="145"/>
      <c r="G943" s="6"/>
      <c r="H943" s="6"/>
      <c r="I943" s="6"/>
      <c r="J943" s="6"/>
      <c r="K943" s="49"/>
      <c r="L943" s="49"/>
      <c r="M943" s="49"/>
      <c r="N943" s="49"/>
      <c r="O943" s="50"/>
      <c r="P943" s="50"/>
      <c r="Q943" s="1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35"/>
      <c r="CN943" s="35"/>
      <c r="CO943" s="35"/>
      <c r="CP943" s="35"/>
      <c r="CQ943" s="35"/>
      <c r="CR943" s="35"/>
      <c r="CS943" s="35"/>
      <c r="CT943" s="35"/>
      <c r="CU943" s="35"/>
      <c r="CV943" s="35"/>
      <c r="CW943" s="35"/>
      <c r="CX943" s="35"/>
      <c r="CY943" s="35"/>
      <c r="CZ943" s="35"/>
      <c r="DA943" s="35"/>
      <c r="DB943" s="35"/>
      <c r="DC943" s="35"/>
      <c r="DD943" s="35"/>
      <c r="DE943" s="35"/>
      <c r="DF943" s="35"/>
      <c r="DG943" s="35"/>
      <c r="DH943" s="35"/>
      <c r="DI943" s="35"/>
      <c r="DJ943" s="35"/>
      <c r="DK943" s="35"/>
      <c r="DL943" s="35"/>
      <c r="DM943" s="35"/>
      <c r="DN943" s="35"/>
      <c r="DO943" s="35"/>
      <c r="DP943" s="35"/>
      <c r="DQ943" s="35"/>
      <c r="DR943" s="35"/>
      <c r="DS943" s="35"/>
      <c r="DT943" s="35"/>
      <c r="DU943" s="35"/>
      <c r="DV943" s="35"/>
      <c r="DW943" s="35"/>
      <c r="DX943" s="35"/>
      <c r="DY943" s="35"/>
      <c r="DZ943" s="35"/>
      <c r="EA943" s="35"/>
      <c r="EB943" s="35"/>
      <c r="EC943" s="35"/>
      <c r="ED943" s="35"/>
      <c r="EE943" s="35"/>
      <c r="EF943" s="35"/>
      <c r="EG943" s="35"/>
      <c r="EH943" s="35"/>
      <c r="EI943" s="35"/>
      <c r="EJ943" s="35"/>
      <c r="EK943" s="35"/>
      <c r="EL943" s="35"/>
      <c r="EM943" s="35"/>
      <c r="EN943" s="35"/>
      <c r="EO943" s="35"/>
      <c r="EP943" s="35"/>
      <c r="EQ943" s="35"/>
      <c r="ER943" s="35"/>
    </row>
    <row r="944" spans="1:148" ht="22.5" hidden="1">
      <c r="A944" s="7" t="s">
        <v>113</v>
      </c>
      <c r="B944" s="5"/>
      <c r="C944" s="5"/>
      <c r="D944" s="33"/>
      <c r="E944" s="142">
        <v>-740000</v>
      </c>
      <c r="F944" s="142">
        <f>E944</f>
        <v>-740000</v>
      </c>
      <c r="G944" s="49"/>
      <c r="H944" s="49"/>
      <c r="I944" s="49"/>
      <c r="J944" s="49"/>
      <c r="K944" s="49"/>
      <c r="L944" s="49"/>
      <c r="M944" s="49"/>
      <c r="N944" s="49"/>
      <c r="O944" s="50"/>
      <c r="P944" s="50"/>
      <c r="Q944" s="1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35"/>
      <c r="CN944" s="35"/>
      <c r="CO944" s="35"/>
      <c r="CP944" s="35"/>
      <c r="CQ944" s="35"/>
      <c r="CR944" s="35"/>
      <c r="CS944" s="35"/>
      <c r="CT944" s="35"/>
      <c r="CU944" s="35"/>
      <c r="CV944" s="35"/>
      <c r="CW944" s="35"/>
      <c r="CX944" s="35"/>
      <c r="CY944" s="35"/>
      <c r="CZ944" s="35"/>
      <c r="DA944" s="35"/>
      <c r="DB944" s="35"/>
      <c r="DC944" s="35"/>
      <c r="DD944" s="35"/>
      <c r="DE944" s="35"/>
      <c r="DF944" s="35"/>
      <c r="DG944" s="35"/>
      <c r="DH944" s="35"/>
      <c r="DI944" s="35"/>
      <c r="DJ944" s="35"/>
      <c r="DK944" s="35"/>
      <c r="DL944" s="35"/>
      <c r="DM944" s="35"/>
      <c r="DN944" s="35"/>
      <c r="DO944" s="35"/>
      <c r="DP944" s="35"/>
      <c r="DQ944" s="35"/>
      <c r="DR944" s="35"/>
      <c r="DS944" s="35"/>
      <c r="DT944" s="35"/>
      <c r="DU944" s="35"/>
      <c r="DV944" s="35"/>
      <c r="DW944" s="35"/>
      <c r="DX944" s="35"/>
      <c r="DY944" s="35"/>
      <c r="DZ944" s="35"/>
      <c r="EA944" s="35"/>
      <c r="EB944" s="35"/>
      <c r="EC944" s="35"/>
      <c r="ED944" s="35"/>
      <c r="EE944" s="35"/>
      <c r="EF944" s="35"/>
      <c r="EG944" s="35"/>
      <c r="EH944" s="35"/>
      <c r="EI944" s="35"/>
      <c r="EJ944" s="35"/>
      <c r="EK944" s="35"/>
      <c r="EL944" s="35"/>
      <c r="EM944" s="35"/>
      <c r="EN944" s="35"/>
      <c r="EO944" s="35"/>
      <c r="EP944" s="35"/>
      <c r="EQ944" s="35"/>
      <c r="ER944" s="35"/>
    </row>
    <row r="945" spans="1:148" ht="11.25" hidden="1">
      <c r="A945" s="4" t="s">
        <v>3</v>
      </c>
      <c r="B945" s="5"/>
      <c r="C945" s="5"/>
      <c r="D945" s="33"/>
      <c r="E945" s="142"/>
      <c r="F945" s="142"/>
      <c r="G945" s="49"/>
      <c r="H945" s="49"/>
      <c r="I945" s="49"/>
      <c r="J945" s="49"/>
      <c r="K945" s="49"/>
      <c r="L945" s="49"/>
      <c r="M945" s="49"/>
      <c r="N945" s="49"/>
      <c r="O945" s="50"/>
      <c r="P945" s="50"/>
      <c r="Q945" s="1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35"/>
      <c r="CN945" s="35"/>
      <c r="CO945" s="35"/>
      <c r="CP945" s="35"/>
      <c r="CQ945" s="35"/>
      <c r="CR945" s="35"/>
      <c r="CS945" s="35"/>
      <c r="CT945" s="35"/>
      <c r="CU945" s="35"/>
      <c r="CV945" s="35"/>
      <c r="CW945" s="35"/>
      <c r="CX945" s="35"/>
      <c r="CY945" s="35"/>
      <c r="CZ945" s="35"/>
      <c r="DA945" s="35"/>
      <c r="DB945" s="35"/>
      <c r="DC945" s="35"/>
      <c r="DD945" s="35"/>
      <c r="DE945" s="35"/>
      <c r="DF945" s="35"/>
      <c r="DG945" s="35"/>
      <c r="DH945" s="35"/>
      <c r="DI945" s="35"/>
      <c r="DJ945" s="35"/>
      <c r="DK945" s="35"/>
      <c r="DL945" s="35"/>
      <c r="DM945" s="35"/>
      <c r="DN945" s="35"/>
      <c r="DO945" s="35"/>
      <c r="DP945" s="35"/>
      <c r="DQ945" s="35"/>
      <c r="DR945" s="35"/>
      <c r="DS945" s="35"/>
      <c r="DT945" s="35"/>
      <c r="DU945" s="35"/>
      <c r="DV945" s="35"/>
      <c r="DW945" s="35"/>
      <c r="DX945" s="35"/>
      <c r="DY945" s="35"/>
      <c r="DZ945" s="35"/>
      <c r="EA945" s="35"/>
      <c r="EB945" s="35"/>
      <c r="EC945" s="35"/>
      <c r="ED945" s="35"/>
      <c r="EE945" s="35"/>
      <c r="EF945" s="35"/>
      <c r="EG945" s="35"/>
      <c r="EH945" s="35"/>
      <c r="EI945" s="35"/>
      <c r="EJ945" s="35"/>
      <c r="EK945" s="35"/>
      <c r="EL945" s="35"/>
      <c r="EM945" s="35"/>
      <c r="EN945" s="35"/>
      <c r="EO945" s="35"/>
      <c r="EP945" s="35"/>
      <c r="EQ945" s="35"/>
      <c r="ER945" s="35"/>
    </row>
    <row r="946" spans="1:148" ht="22.5" hidden="1">
      <c r="A946" s="7" t="s">
        <v>112</v>
      </c>
      <c r="B946" s="5"/>
      <c r="C946" s="5"/>
      <c r="D946" s="33"/>
      <c r="E946" s="179">
        <v>1</v>
      </c>
      <c r="F946" s="166">
        <f>E946</f>
        <v>1</v>
      </c>
      <c r="G946" s="49"/>
      <c r="H946" s="50"/>
      <c r="I946" s="49"/>
      <c r="J946" s="50"/>
      <c r="K946" s="49"/>
      <c r="L946" s="49"/>
      <c r="M946" s="49"/>
      <c r="N946" s="49"/>
      <c r="O946" s="50"/>
      <c r="P946" s="50"/>
      <c r="Q946" s="1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35"/>
      <c r="CN946" s="35"/>
      <c r="CO946" s="35"/>
      <c r="CP946" s="35"/>
      <c r="CQ946" s="35"/>
      <c r="CR946" s="35"/>
      <c r="CS946" s="35"/>
      <c r="CT946" s="35"/>
      <c r="CU946" s="35"/>
      <c r="CV946" s="35"/>
      <c r="CW946" s="35"/>
      <c r="CX946" s="35"/>
      <c r="CY946" s="35"/>
      <c r="CZ946" s="35"/>
      <c r="DA946" s="35"/>
      <c r="DB946" s="35"/>
      <c r="DC946" s="35"/>
      <c r="DD946" s="35"/>
      <c r="DE946" s="35"/>
      <c r="DF946" s="35"/>
      <c r="DG946" s="35"/>
      <c r="DH946" s="35"/>
      <c r="DI946" s="35"/>
      <c r="DJ946" s="35"/>
      <c r="DK946" s="35"/>
      <c r="DL946" s="35"/>
      <c r="DM946" s="35"/>
      <c r="DN946" s="35"/>
      <c r="DO946" s="35"/>
      <c r="DP946" s="35"/>
      <c r="DQ946" s="35"/>
      <c r="DR946" s="35"/>
      <c r="DS946" s="35"/>
      <c r="DT946" s="35"/>
      <c r="DU946" s="35"/>
      <c r="DV946" s="35"/>
      <c r="DW946" s="35"/>
      <c r="DX946" s="35"/>
      <c r="DY946" s="35"/>
      <c r="DZ946" s="35"/>
      <c r="EA946" s="35"/>
      <c r="EB946" s="35"/>
      <c r="EC946" s="35"/>
      <c r="ED946" s="35"/>
      <c r="EE946" s="35"/>
      <c r="EF946" s="35"/>
      <c r="EG946" s="35"/>
      <c r="EH946" s="35"/>
      <c r="EI946" s="35"/>
      <c r="EJ946" s="35"/>
      <c r="EK946" s="35"/>
      <c r="EL946" s="35"/>
      <c r="EM946" s="35"/>
      <c r="EN946" s="35"/>
      <c r="EO946" s="35"/>
      <c r="EP946" s="35"/>
      <c r="EQ946" s="35"/>
      <c r="ER946" s="35"/>
    </row>
    <row r="947" spans="1:148" ht="11.25" hidden="1">
      <c r="A947" s="23" t="s">
        <v>5</v>
      </c>
      <c r="B947" s="5"/>
      <c r="C947" s="5"/>
      <c r="D947" s="33"/>
      <c r="E947" s="145"/>
      <c r="F947" s="145"/>
      <c r="G947" s="49"/>
      <c r="H947" s="50"/>
      <c r="I947" s="49"/>
      <c r="J947" s="50"/>
      <c r="K947" s="49"/>
      <c r="L947" s="49"/>
      <c r="M947" s="49"/>
      <c r="N947" s="49"/>
      <c r="O947" s="50"/>
      <c r="P947" s="50"/>
      <c r="Q947" s="1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  <c r="ED947" s="35"/>
      <c r="EE947" s="35"/>
      <c r="EF947" s="35"/>
      <c r="EG947" s="35"/>
      <c r="EH947" s="35"/>
      <c r="EI947" s="35"/>
      <c r="EJ947" s="35"/>
      <c r="EK947" s="35"/>
      <c r="EL947" s="35"/>
      <c r="EM947" s="35"/>
      <c r="EN947" s="35"/>
      <c r="EO947" s="35"/>
      <c r="EP947" s="35"/>
      <c r="EQ947" s="35"/>
      <c r="ER947" s="35"/>
    </row>
    <row r="948" spans="1:148" ht="22.5" hidden="1">
      <c r="A948" s="29" t="s">
        <v>191</v>
      </c>
      <c r="B948" s="5"/>
      <c r="C948" s="5"/>
      <c r="D948" s="33"/>
      <c r="E948" s="145">
        <v>-740000</v>
      </c>
      <c r="F948" s="145">
        <f>D948+E948</f>
        <v>-740000</v>
      </c>
      <c r="G948" s="49"/>
      <c r="H948" s="49"/>
      <c r="I948" s="49"/>
      <c r="J948" s="49"/>
      <c r="K948" s="49"/>
      <c r="L948" s="49"/>
      <c r="M948" s="49"/>
      <c r="N948" s="49"/>
      <c r="O948" s="50"/>
      <c r="P948" s="50"/>
      <c r="Q948" s="1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35"/>
      <c r="CN948" s="35"/>
      <c r="CO948" s="35"/>
      <c r="CP948" s="35"/>
      <c r="CQ948" s="35"/>
      <c r="CR948" s="35"/>
      <c r="CS948" s="35"/>
      <c r="CT948" s="35"/>
      <c r="CU948" s="35"/>
      <c r="CV948" s="35"/>
      <c r="CW948" s="35"/>
      <c r="CX948" s="35"/>
      <c r="CY948" s="35"/>
      <c r="CZ948" s="35"/>
      <c r="DA948" s="35"/>
      <c r="DB948" s="35"/>
      <c r="DC948" s="35"/>
      <c r="DD948" s="35"/>
      <c r="DE948" s="35"/>
      <c r="DF948" s="35"/>
      <c r="DG948" s="35"/>
      <c r="DH948" s="35"/>
      <c r="DI948" s="35"/>
      <c r="DJ948" s="35"/>
      <c r="DK948" s="35"/>
      <c r="DL948" s="35"/>
      <c r="DM948" s="35"/>
      <c r="DN948" s="35"/>
      <c r="DO948" s="35"/>
      <c r="DP948" s="35"/>
      <c r="DQ948" s="35"/>
      <c r="DR948" s="35"/>
      <c r="DS948" s="35"/>
      <c r="DT948" s="35"/>
      <c r="DU948" s="35"/>
      <c r="DV948" s="35"/>
      <c r="DW948" s="35"/>
      <c r="DX948" s="35"/>
      <c r="DY948" s="35"/>
      <c r="DZ948" s="35"/>
      <c r="EA948" s="35"/>
      <c r="EB948" s="35"/>
      <c r="EC948" s="35"/>
      <c r="ED948" s="35"/>
      <c r="EE948" s="35"/>
      <c r="EF948" s="35"/>
      <c r="EG948" s="35"/>
      <c r="EH948" s="35"/>
      <c r="EI948" s="35"/>
      <c r="EJ948" s="35"/>
      <c r="EK948" s="35"/>
      <c r="EL948" s="35"/>
      <c r="EM948" s="35"/>
      <c r="EN948" s="35"/>
      <c r="EO948" s="35"/>
      <c r="EP948" s="35"/>
      <c r="EQ948" s="35"/>
      <c r="ER948" s="35"/>
    </row>
    <row r="949" spans="1:148" ht="9.75" customHeight="1">
      <c r="A949" s="52"/>
      <c r="B949" s="52"/>
      <c r="C949" s="52"/>
      <c r="D949" s="53"/>
      <c r="E949" s="2"/>
      <c r="F949" s="2"/>
      <c r="G949" s="2"/>
      <c r="H949" s="2"/>
      <c r="I949" s="2"/>
      <c r="J949" s="54"/>
      <c r="K949" s="54"/>
      <c r="L949" s="54"/>
      <c r="M949" s="54"/>
      <c r="N949" s="54"/>
      <c r="O949" s="54"/>
      <c r="P949" s="54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  <c r="ED949" s="35"/>
      <c r="EE949" s="35"/>
      <c r="EF949" s="35"/>
      <c r="EG949" s="35"/>
      <c r="EH949" s="35"/>
      <c r="EI949" s="35"/>
      <c r="EJ949" s="35"/>
      <c r="EK949" s="35"/>
      <c r="EL949" s="35"/>
      <c r="EM949" s="35"/>
      <c r="EN949" s="35"/>
      <c r="EO949" s="35"/>
      <c r="EP949" s="35"/>
      <c r="EQ949" s="35"/>
      <c r="ER949" s="35"/>
    </row>
    <row r="950" spans="1:148" ht="6.75" customHeight="1">
      <c r="A950" s="52"/>
      <c r="B950" s="52"/>
      <c r="C950" s="52"/>
      <c r="D950" s="53"/>
      <c r="E950" s="2"/>
      <c r="F950" s="2"/>
      <c r="G950" s="2"/>
      <c r="H950" s="2"/>
      <c r="I950" s="2"/>
      <c r="J950" s="54"/>
      <c r="K950" s="54"/>
      <c r="L950" s="54"/>
      <c r="M950" s="54"/>
      <c r="N950" s="54"/>
      <c r="O950" s="54"/>
      <c r="P950" s="54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  <c r="ED950" s="35"/>
      <c r="EE950" s="35"/>
      <c r="EF950" s="35"/>
      <c r="EG950" s="35"/>
      <c r="EH950" s="35"/>
      <c r="EI950" s="35"/>
      <c r="EJ950" s="35"/>
      <c r="EK950" s="35"/>
      <c r="EL950" s="35"/>
      <c r="EM950" s="35"/>
      <c r="EN950" s="35"/>
      <c r="EO950" s="35"/>
      <c r="EP950" s="35"/>
      <c r="EQ950" s="35"/>
      <c r="ER950" s="35"/>
    </row>
    <row r="951" spans="1:148" ht="20.25" customHeight="1">
      <c r="A951" s="282" t="s">
        <v>186</v>
      </c>
      <c r="B951" s="282"/>
      <c r="C951" s="282"/>
      <c r="D951" s="282"/>
      <c r="E951" s="56"/>
      <c r="F951" s="57"/>
      <c r="G951" s="58"/>
      <c r="H951" s="58"/>
      <c r="I951" s="58"/>
      <c r="J951" s="59"/>
      <c r="K951" s="59"/>
      <c r="L951" s="59"/>
      <c r="M951" s="59"/>
      <c r="N951" s="58"/>
      <c r="O951" s="292" t="s">
        <v>187</v>
      </c>
      <c r="P951" s="292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  <c r="DA951" s="35"/>
      <c r="DB951" s="35"/>
      <c r="DC951" s="35"/>
      <c r="DD951" s="35"/>
      <c r="DE951" s="35"/>
      <c r="DF951" s="35"/>
      <c r="DG951" s="35"/>
      <c r="DH951" s="35"/>
      <c r="DI951" s="35"/>
      <c r="DJ951" s="35"/>
      <c r="DK951" s="35"/>
      <c r="DL951" s="35"/>
      <c r="DM951" s="35"/>
      <c r="DN951" s="35"/>
      <c r="DO951" s="35"/>
      <c r="DP951" s="35"/>
      <c r="DQ951" s="35"/>
      <c r="DR951" s="35"/>
      <c r="DS951" s="35"/>
      <c r="DT951" s="35"/>
      <c r="DU951" s="35"/>
      <c r="DV951" s="35"/>
      <c r="DW951" s="35"/>
      <c r="DX951" s="35"/>
      <c r="DY951" s="35"/>
      <c r="DZ951" s="35"/>
      <c r="EA951" s="35"/>
      <c r="EB951" s="35"/>
      <c r="EC951" s="35"/>
      <c r="ED951" s="35"/>
      <c r="EE951" s="35"/>
      <c r="EF951" s="35"/>
      <c r="EG951" s="35"/>
      <c r="EH951" s="35"/>
      <c r="EI951" s="35"/>
      <c r="EJ951" s="35"/>
      <c r="EK951" s="35"/>
      <c r="EL951" s="35"/>
      <c r="EM951" s="35"/>
      <c r="EN951" s="35"/>
      <c r="EO951" s="35"/>
      <c r="EP951" s="35"/>
      <c r="EQ951" s="35"/>
      <c r="ER951" s="35"/>
    </row>
    <row r="952" spans="1:148" ht="8.25" customHeight="1">
      <c r="A952" s="55"/>
      <c r="B952" s="55"/>
      <c r="C952" s="55"/>
      <c r="D952" s="56"/>
      <c r="E952" s="56"/>
      <c r="F952" s="57"/>
      <c r="G952" s="58"/>
      <c r="H952" s="58"/>
      <c r="I952" s="58"/>
      <c r="J952" s="59"/>
      <c r="K952" s="59"/>
      <c r="L952" s="59"/>
      <c r="M952" s="59"/>
      <c r="N952" s="58"/>
      <c r="O952" s="60"/>
      <c r="P952" s="60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  <c r="DA952" s="35"/>
      <c r="DB952" s="35"/>
      <c r="DC952" s="35"/>
      <c r="DD952" s="35"/>
      <c r="DE952" s="35"/>
      <c r="DF952" s="35"/>
      <c r="DG952" s="35"/>
      <c r="DH952" s="35"/>
      <c r="DI952" s="35"/>
      <c r="DJ952" s="35"/>
      <c r="DK952" s="35"/>
      <c r="DL952" s="35"/>
      <c r="DM952" s="35"/>
      <c r="DN952" s="35"/>
      <c r="DO952" s="35"/>
      <c r="DP952" s="35"/>
      <c r="DQ952" s="35"/>
      <c r="DR952" s="35"/>
      <c r="DS952" s="35"/>
      <c r="DT952" s="35"/>
      <c r="DU952" s="35"/>
      <c r="DV952" s="35"/>
      <c r="DW952" s="35"/>
      <c r="DX952" s="35"/>
      <c r="DY952" s="35"/>
      <c r="DZ952" s="35"/>
      <c r="EA952" s="35"/>
      <c r="EB952" s="35"/>
      <c r="EC952" s="35"/>
      <c r="ED952" s="35"/>
      <c r="EE952" s="35"/>
      <c r="EF952" s="35"/>
      <c r="EG952" s="35"/>
      <c r="EH952" s="35"/>
      <c r="EI952" s="35"/>
      <c r="EJ952" s="35"/>
      <c r="EK952" s="35"/>
      <c r="EL952" s="35"/>
      <c r="EM952" s="35"/>
      <c r="EN952" s="35"/>
      <c r="EO952" s="35"/>
      <c r="EP952" s="35"/>
      <c r="EQ952" s="35"/>
      <c r="ER952" s="35"/>
    </row>
    <row r="953" spans="1:148" ht="6.75" customHeight="1">
      <c r="A953" s="55"/>
      <c r="B953" s="55"/>
      <c r="C953" s="55"/>
      <c r="D953" s="56"/>
      <c r="E953" s="56"/>
      <c r="F953" s="57"/>
      <c r="G953" s="58"/>
      <c r="H953" s="58"/>
      <c r="I953" s="58"/>
      <c r="J953" s="59"/>
      <c r="K953" s="59"/>
      <c r="L953" s="59"/>
      <c r="M953" s="59"/>
      <c r="N953" s="58"/>
      <c r="O953" s="60"/>
      <c r="P953" s="60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  <c r="DA953" s="35"/>
      <c r="DB953" s="35"/>
      <c r="DC953" s="35"/>
      <c r="DD953" s="35"/>
      <c r="DE953" s="35"/>
      <c r="DF953" s="35"/>
      <c r="DG953" s="35"/>
      <c r="DH953" s="35"/>
      <c r="DI953" s="35"/>
      <c r="DJ953" s="35"/>
      <c r="DK953" s="35"/>
      <c r="DL953" s="35"/>
      <c r="DM953" s="35"/>
      <c r="DN953" s="35"/>
      <c r="DO953" s="35"/>
      <c r="DP953" s="35"/>
      <c r="DQ953" s="35"/>
      <c r="DR953" s="35"/>
      <c r="DS953" s="35"/>
      <c r="DT953" s="35"/>
      <c r="DU953" s="35"/>
      <c r="DV953" s="35"/>
      <c r="DW953" s="35"/>
      <c r="DX953" s="35"/>
      <c r="DY953" s="35"/>
      <c r="DZ953" s="35"/>
      <c r="EA953" s="35"/>
      <c r="EB953" s="35"/>
      <c r="EC953" s="35"/>
      <c r="ED953" s="35"/>
      <c r="EE953" s="35"/>
      <c r="EF953" s="35"/>
      <c r="EG953" s="35"/>
      <c r="EH953" s="35"/>
      <c r="EI953" s="35"/>
      <c r="EJ953" s="35"/>
      <c r="EK953" s="35"/>
      <c r="EL953" s="35"/>
      <c r="EM953" s="35"/>
      <c r="EN953" s="35"/>
      <c r="EO953" s="35"/>
      <c r="EP953" s="35"/>
      <c r="EQ953" s="35"/>
      <c r="ER953" s="35"/>
    </row>
    <row r="954" spans="1:148" ht="18.75" customHeight="1">
      <c r="A954" s="275" t="s">
        <v>544</v>
      </c>
      <c r="B954" s="275"/>
      <c r="C954" s="61"/>
      <c r="D954" s="62"/>
      <c r="E954" s="56"/>
      <c r="F954" s="58"/>
      <c r="G954" s="56"/>
      <c r="H954" s="56"/>
      <c r="I954" s="56"/>
      <c r="J954" s="63"/>
      <c r="K954" s="63"/>
      <c r="L954" s="63"/>
      <c r="M954" s="63"/>
      <c r="N954" s="63"/>
      <c r="O954" s="63"/>
      <c r="P954" s="63"/>
      <c r="Q954" s="64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  <c r="EB954" s="35"/>
      <c r="EC954" s="35"/>
      <c r="ED954" s="35"/>
      <c r="EE954" s="35"/>
      <c r="EF954" s="35"/>
      <c r="EG954" s="35"/>
      <c r="EH954" s="35"/>
      <c r="EI954" s="35"/>
      <c r="EJ954" s="35"/>
      <c r="EK954" s="35"/>
      <c r="EL954" s="35"/>
      <c r="EM954" s="35"/>
      <c r="EN954" s="35"/>
      <c r="EO954" s="35"/>
      <c r="EP954" s="35"/>
      <c r="EQ954" s="35"/>
      <c r="ER954" s="35"/>
    </row>
    <row r="955" spans="1:148" ht="0.75" customHeight="1">
      <c r="A955" s="18" t="s">
        <v>75</v>
      </c>
      <c r="B955" s="18"/>
      <c r="C955" s="65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  <c r="BX955" s="35"/>
      <c r="BY955" s="35"/>
      <c r="BZ955" s="35"/>
      <c r="CA955" s="35"/>
      <c r="CB955" s="35"/>
      <c r="CC955" s="35"/>
      <c r="CD955" s="35"/>
      <c r="CE955" s="35"/>
      <c r="CF955" s="35"/>
      <c r="CG955" s="35"/>
      <c r="CH955" s="35"/>
      <c r="CI955" s="35"/>
      <c r="CJ955" s="35"/>
      <c r="CK955" s="35"/>
      <c r="CL955" s="35"/>
      <c r="CM955" s="35"/>
      <c r="CN955" s="35"/>
      <c r="CO955" s="35"/>
      <c r="CP955" s="35"/>
      <c r="CQ955" s="35"/>
      <c r="CR955" s="35"/>
      <c r="CS955" s="35"/>
      <c r="CT955" s="35"/>
      <c r="CU955" s="35"/>
      <c r="CV955" s="35"/>
      <c r="CW955" s="35"/>
      <c r="CX955" s="35"/>
      <c r="CY955" s="35"/>
      <c r="CZ955" s="35"/>
      <c r="DA955" s="35"/>
      <c r="DB955" s="35"/>
      <c r="DC955" s="35"/>
      <c r="DD955" s="35"/>
      <c r="DE955" s="35"/>
      <c r="DF955" s="35"/>
      <c r="DG955" s="35"/>
      <c r="DH955" s="35"/>
      <c r="DI955" s="35"/>
      <c r="DJ955" s="35"/>
      <c r="DK955" s="35"/>
      <c r="DL955" s="35"/>
      <c r="DM955" s="35"/>
      <c r="DN955" s="35"/>
      <c r="DO955" s="35"/>
      <c r="DP955" s="35"/>
      <c r="DQ955" s="35"/>
      <c r="DR955" s="35"/>
      <c r="DS955" s="35"/>
      <c r="DT955" s="35"/>
      <c r="DU955" s="35"/>
      <c r="DV955" s="35"/>
      <c r="DW955" s="35"/>
      <c r="DX955" s="35"/>
      <c r="DY955" s="35"/>
      <c r="DZ955" s="35"/>
      <c r="EA955" s="35"/>
      <c r="EB955" s="35"/>
      <c r="EC955" s="35"/>
      <c r="ED955" s="35"/>
      <c r="EE955" s="35"/>
      <c r="EF955" s="35"/>
      <c r="EG955" s="35"/>
      <c r="EH955" s="35"/>
      <c r="EI955" s="35"/>
      <c r="EJ955" s="35"/>
      <c r="EK955" s="35"/>
      <c r="EL955" s="35"/>
      <c r="EM955" s="35"/>
      <c r="EN955" s="35"/>
      <c r="EO955" s="35"/>
      <c r="EP955" s="35"/>
      <c r="EQ955" s="35"/>
      <c r="ER955" s="35"/>
    </row>
    <row r="956" spans="1:148" ht="28.5" customHeight="1">
      <c r="A956" s="66"/>
      <c r="B956" s="67"/>
      <c r="C956" s="68"/>
      <c r="D956" s="69"/>
      <c r="E956" s="69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  <c r="EB956" s="35"/>
      <c r="EC956" s="35"/>
      <c r="ED956" s="35"/>
      <c r="EE956" s="35"/>
      <c r="EF956" s="35"/>
      <c r="EG956" s="35"/>
      <c r="EH956" s="35"/>
      <c r="EI956" s="35"/>
      <c r="EJ956" s="35"/>
      <c r="EK956" s="35"/>
      <c r="EL956" s="35"/>
      <c r="EM956" s="35"/>
      <c r="EN956" s="35"/>
      <c r="EO956" s="35"/>
      <c r="EP956" s="35"/>
      <c r="EQ956" s="35"/>
      <c r="ER956" s="35"/>
    </row>
    <row r="957" spans="1:148" ht="11.25">
      <c r="A957" s="1"/>
      <c r="B957" s="1"/>
      <c r="C957" s="1"/>
      <c r="D957" s="3"/>
      <c r="E957" s="3"/>
      <c r="F957" s="3"/>
      <c r="G957" s="3"/>
      <c r="H957" s="3"/>
      <c r="I957" s="3"/>
      <c r="J957" s="3"/>
      <c r="K957" s="3"/>
      <c r="L957" s="3"/>
      <c r="M957" s="3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  <c r="DA957" s="35"/>
      <c r="DB957" s="35"/>
      <c r="DC957" s="35"/>
      <c r="DD957" s="35"/>
      <c r="DE957" s="35"/>
      <c r="DF957" s="35"/>
      <c r="DG957" s="35"/>
      <c r="DH957" s="35"/>
      <c r="DI957" s="35"/>
      <c r="DJ957" s="35"/>
      <c r="DK957" s="35"/>
      <c r="DL957" s="35"/>
      <c r="DM957" s="35"/>
      <c r="DN957" s="35"/>
      <c r="DO957" s="35"/>
      <c r="DP957" s="35"/>
      <c r="DQ957" s="35"/>
      <c r="DR957" s="35"/>
      <c r="DS957" s="35"/>
      <c r="DT957" s="35"/>
      <c r="DU957" s="35"/>
      <c r="DV957" s="35"/>
      <c r="DW957" s="35"/>
      <c r="DX957" s="35"/>
      <c r="DY957" s="35"/>
      <c r="DZ957" s="35"/>
      <c r="EA957" s="35"/>
      <c r="EB957" s="35"/>
      <c r="EC957" s="35"/>
      <c r="ED957" s="35"/>
      <c r="EE957" s="35"/>
      <c r="EF957" s="35"/>
      <c r="EG957" s="35"/>
      <c r="EH957" s="35"/>
      <c r="EI957" s="35"/>
      <c r="EJ957" s="35"/>
      <c r="EK957" s="35"/>
      <c r="EL957" s="35"/>
      <c r="EM957" s="35"/>
      <c r="EN957" s="35"/>
      <c r="EO957" s="35"/>
      <c r="EP957" s="35"/>
      <c r="EQ957" s="35"/>
      <c r="ER957" s="35"/>
    </row>
    <row r="958" spans="1:148" ht="11.25">
      <c r="A958" s="1"/>
      <c r="B958" s="1"/>
      <c r="C958" s="1"/>
      <c r="D958" s="3"/>
      <c r="E958" s="3"/>
      <c r="F958" s="3"/>
      <c r="G958" s="3"/>
      <c r="H958" s="3"/>
      <c r="I958" s="3"/>
      <c r="J958" s="3"/>
      <c r="K958" s="3"/>
      <c r="L958" s="3"/>
      <c r="M958" s="3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  <c r="ED958" s="35"/>
      <c r="EE958" s="35"/>
      <c r="EF958" s="35"/>
      <c r="EG958" s="35"/>
      <c r="EH958" s="35"/>
      <c r="EI958" s="35"/>
      <c r="EJ958" s="35"/>
      <c r="EK958" s="35"/>
      <c r="EL958" s="35"/>
      <c r="EM958" s="35"/>
      <c r="EN958" s="35"/>
      <c r="EO958" s="35"/>
      <c r="EP958" s="35"/>
      <c r="EQ958" s="35"/>
      <c r="ER958" s="35"/>
    </row>
    <row r="959" spans="1:148" ht="11.25">
      <c r="A959" s="1"/>
      <c r="B959" s="1"/>
      <c r="C959" s="1"/>
      <c r="D959" s="3"/>
      <c r="E959" s="3"/>
      <c r="F959" s="3"/>
      <c r="G959" s="3"/>
      <c r="H959" s="3"/>
      <c r="I959" s="3"/>
      <c r="J959" s="3"/>
      <c r="K959" s="3"/>
      <c r="L959" s="3"/>
      <c r="M959" s="3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  <c r="ED959" s="35"/>
      <c r="EE959" s="35"/>
      <c r="EF959" s="35"/>
      <c r="EG959" s="35"/>
      <c r="EH959" s="35"/>
      <c r="EI959" s="35"/>
      <c r="EJ959" s="35"/>
      <c r="EK959" s="35"/>
      <c r="EL959" s="35"/>
      <c r="EM959" s="35"/>
      <c r="EN959" s="35"/>
      <c r="EO959" s="35"/>
      <c r="EP959" s="35"/>
      <c r="EQ959" s="35"/>
      <c r="ER959" s="35"/>
    </row>
    <row r="960" spans="1:148" ht="11.25">
      <c r="A960" s="1"/>
      <c r="B960" s="1"/>
      <c r="C960" s="1"/>
      <c r="D960" s="3"/>
      <c r="E960" s="3"/>
      <c r="F960" s="3"/>
      <c r="G960" s="3"/>
      <c r="H960" s="3"/>
      <c r="I960" s="3"/>
      <c r="J960" s="3"/>
      <c r="K960" s="3"/>
      <c r="L960" s="3"/>
      <c r="M960" s="3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  <c r="ED960" s="35"/>
      <c r="EE960" s="35"/>
      <c r="EF960" s="35"/>
      <c r="EG960" s="35"/>
      <c r="EH960" s="35"/>
      <c r="EI960" s="35"/>
      <c r="EJ960" s="35"/>
      <c r="EK960" s="35"/>
      <c r="EL960" s="35"/>
      <c r="EM960" s="35"/>
      <c r="EN960" s="35"/>
      <c r="EO960" s="35"/>
      <c r="EP960" s="35"/>
      <c r="EQ960" s="35"/>
      <c r="ER960" s="35"/>
    </row>
    <row r="961" spans="1:148" ht="11.25">
      <c r="A961" s="1"/>
      <c r="B961" s="1"/>
      <c r="C961" s="1"/>
      <c r="D961" s="3"/>
      <c r="E961" s="3"/>
      <c r="F961" s="3"/>
      <c r="G961" s="3"/>
      <c r="H961" s="3"/>
      <c r="I961" s="3"/>
      <c r="J961" s="3"/>
      <c r="K961" s="3"/>
      <c r="L961" s="3"/>
      <c r="M961" s="3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  <c r="ED961" s="35"/>
      <c r="EE961" s="35"/>
      <c r="EF961" s="35"/>
      <c r="EG961" s="35"/>
      <c r="EH961" s="35"/>
      <c r="EI961" s="35"/>
      <c r="EJ961" s="35"/>
      <c r="EK961" s="35"/>
      <c r="EL961" s="35"/>
      <c r="EM961" s="35"/>
      <c r="EN961" s="35"/>
      <c r="EO961" s="35"/>
      <c r="EP961" s="35"/>
      <c r="EQ961" s="35"/>
      <c r="ER961" s="35"/>
    </row>
    <row r="962" spans="1:148" ht="11.25">
      <c r="A962" s="1"/>
      <c r="B962" s="1"/>
      <c r="C962" s="1"/>
      <c r="D962" s="3"/>
      <c r="E962" s="3"/>
      <c r="F962" s="3"/>
      <c r="G962" s="3"/>
      <c r="H962" s="3"/>
      <c r="I962" s="3"/>
      <c r="J962" s="3"/>
      <c r="K962" s="3"/>
      <c r="L962" s="3"/>
      <c r="M962" s="3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  <c r="ED962" s="35"/>
      <c r="EE962" s="35"/>
      <c r="EF962" s="35"/>
      <c r="EG962" s="35"/>
      <c r="EH962" s="35"/>
      <c r="EI962" s="35"/>
      <c r="EJ962" s="35"/>
      <c r="EK962" s="35"/>
      <c r="EL962" s="35"/>
      <c r="EM962" s="35"/>
      <c r="EN962" s="35"/>
      <c r="EO962" s="35"/>
      <c r="EP962" s="35"/>
      <c r="EQ962" s="35"/>
      <c r="ER962" s="35"/>
    </row>
    <row r="963" spans="1:148" ht="11.25">
      <c r="A963" s="1"/>
      <c r="B963" s="1"/>
      <c r="C963" s="1"/>
      <c r="D963" s="3"/>
      <c r="E963" s="3"/>
      <c r="F963" s="3"/>
      <c r="G963" s="3"/>
      <c r="H963" s="3"/>
      <c r="I963" s="3"/>
      <c r="J963" s="3"/>
      <c r="K963" s="3"/>
      <c r="L963" s="3"/>
      <c r="M963" s="3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</row>
    <row r="964" spans="1:148" ht="11.25">
      <c r="A964" s="1"/>
      <c r="B964" s="1"/>
      <c r="C964" s="1"/>
      <c r="D964" s="3"/>
      <c r="E964" s="3"/>
      <c r="F964" s="3"/>
      <c r="G964" s="3"/>
      <c r="H964" s="3"/>
      <c r="I964" s="3"/>
      <c r="J964" s="3"/>
      <c r="K964" s="3"/>
      <c r="L964" s="3"/>
      <c r="M964" s="3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</row>
    <row r="965" spans="1:148" ht="11.25">
      <c r="A965" s="1"/>
      <c r="B965" s="1"/>
      <c r="C965" s="1"/>
      <c r="D965" s="3"/>
      <c r="E965" s="3"/>
      <c r="F965" s="3"/>
      <c r="G965" s="3"/>
      <c r="H965" s="3"/>
      <c r="I965" s="3"/>
      <c r="J965" s="3"/>
      <c r="K965" s="3"/>
      <c r="L965" s="3"/>
      <c r="M965" s="3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  <c r="ED965" s="35"/>
      <c r="EE965" s="35"/>
      <c r="EF965" s="35"/>
      <c r="EG965" s="35"/>
      <c r="EH965" s="35"/>
      <c r="EI965" s="35"/>
      <c r="EJ965" s="35"/>
      <c r="EK965" s="35"/>
      <c r="EL965" s="35"/>
      <c r="EM965" s="35"/>
      <c r="EN965" s="35"/>
      <c r="EO965" s="35"/>
      <c r="EP965" s="35"/>
      <c r="EQ965" s="35"/>
      <c r="ER965" s="35"/>
    </row>
    <row r="966" spans="1:148" ht="11.25">
      <c r="A966" s="1"/>
      <c r="B966" s="1"/>
      <c r="C966" s="1"/>
      <c r="D966" s="3"/>
      <c r="E966" s="3"/>
      <c r="F966" s="3"/>
      <c r="G966" s="3"/>
      <c r="H966" s="3"/>
      <c r="I966" s="3"/>
      <c r="J966" s="3"/>
      <c r="K966" s="3"/>
      <c r="L966" s="3"/>
      <c r="M966" s="3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</row>
    <row r="967" spans="1:148" ht="11.25">
      <c r="A967" s="1"/>
      <c r="B967" s="1"/>
      <c r="C967" s="1"/>
      <c r="D967" s="3"/>
      <c r="E967" s="3"/>
      <c r="F967" s="3"/>
      <c r="G967" s="3"/>
      <c r="H967" s="3"/>
      <c r="I967" s="3"/>
      <c r="J967" s="3"/>
      <c r="K967" s="3"/>
      <c r="L967" s="3"/>
      <c r="M967" s="3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  <c r="ED967" s="35"/>
      <c r="EE967" s="35"/>
      <c r="EF967" s="35"/>
      <c r="EG967" s="35"/>
      <c r="EH967" s="35"/>
      <c r="EI967" s="35"/>
      <c r="EJ967" s="35"/>
      <c r="EK967" s="35"/>
      <c r="EL967" s="35"/>
      <c r="EM967" s="35"/>
      <c r="EN967" s="35"/>
      <c r="EO967" s="35"/>
      <c r="EP967" s="35"/>
      <c r="EQ967" s="35"/>
      <c r="ER967" s="35"/>
    </row>
    <row r="968" spans="1:148" ht="11.25">
      <c r="A968" s="1"/>
      <c r="B968" s="1"/>
      <c r="C968" s="1"/>
      <c r="D968" s="3"/>
      <c r="E968" s="3"/>
      <c r="F968" s="3"/>
      <c r="G968" s="3"/>
      <c r="H968" s="3"/>
      <c r="I968" s="3"/>
      <c r="J968" s="3"/>
      <c r="K968" s="3"/>
      <c r="L968" s="3"/>
      <c r="M968" s="3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</row>
    <row r="969" spans="1:148" ht="11.25">
      <c r="A969" s="1"/>
      <c r="B969" s="1"/>
      <c r="C969" s="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58"/>
      <c r="O969" s="58"/>
      <c r="P969" s="58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  <c r="ED969" s="35"/>
      <c r="EE969" s="35"/>
      <c r="EF969" s="35"/>
      <c r="EG969" s="35"/>
      <c r="EH969" s="35"/>
      <c r="EI969" s="35"/>
      <c r="EJ969" s="35"/>
      <c r="EK969" s="35"/>
      <c r="EL969" s="35"/>
      <c r="EM969" s="35"/>
      <c r="EN969" s="35"/>
      <c r="EO969" s="35"/>
      <c r="EP969" s="35"/>
      <c r="EQ969" s="35"/>
      <c r="ER969" s="35"/>
    </row>
    <row r="970" spans="1:148" ht="11.25">
      <c r="A970" s="1"/>
      <c r="B970" s="1"/>
      <c r="C970" s="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58"/>
      <c r="O970" s="58"/>
      <c r="P970" s="58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  <c r="ED970" s="35"/>
      <c r="EE970" s="35"/>
      <c r="EF970" s="35"/>
      <c r="EG970" s="35"/>
      <c r="EH970" s="35"/>
      <c r="EI970" s="35"/>
      <c r="EJ970" s="35"/>
      <c r="EK970" s="35"/>
      <c r="EL970" s="35"/>
      <c r="EM970" s="35"/>
      <c r="EN970" s="35"/>
      <c r="EO970" s="35"/>
      <c r="EP970" s="35"/>
      <c r="EQ970" s="35"/>
      <c r="ER970" s="35"/>
    </row>
    <row r="971" spans="1:148" ht="11.25">
      <c r="A971" s="1"/>
      <c r="B971" s="1"/>
      <c r="C971" s="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58"/>
      <c r="O971" s="58"/>
      <c r="P971" s="58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  <c r="ED971" s="35"/>
      <c r="EE971" s="35"/>
      <c r="EF971" s="35"/>
      <c r="EG971" s="35"/>
      <c r="EH971" s="35"/>
      <c r="EI971" s="35"/>
      <c r="EJ971" s="35"/>
      <c r="EK971" s="35"/>
      <c r="EL971" s="35"/>
      <c r="EM971" s="35"/>
      <c r="EN971" s="35"/>
      <c r="EO971" s="35"/>
      <c r="EP971" s="35"/>
      <c r="EQ971" s="35"/>
      <c r="ER971" s="35"/>
    </row>
    <row r="972" spans="1:148" ht="11.25">
      <c r="A972" s="1"/>
      <c r="B972" s="1"/>
      <c r="C972" s="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58"/>
      <c r="O972" s="58"/>
      <c r="P972" s="58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  <c r="EB972" s="35"/>
      <c r="EC972" s="35"/>
      <c r="ED972" s="35"/>
      <c r="EE972" s="35"/>
      <c r="EF972" s="35"/>
      <c r="EG972" s="35"/>
      <c r="EH972" s="35"/>
      <c r="EI972" s="35"/>
      <c r="EJ972" s="35"/>
      <c r="EK972" s="35"/>
      <c r="EL972" s="35"/>
      <c r="EM972" s="35"/>
      <c r="EN972" s="35"/>
      <c r="EO972" s="35"/>
      <c r="EP972" s="35"/>
      <c r="EQ972" s="35"/>
      <c r="ER972" s="35"/>
    </row>
    <row r="973" spans="1:148" ht="11.25">
      <c r="A973" s="1"/>
      <c r="B973" s="1"/>
      <c r="C973" s="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58"/>
      <c r="O973" s="58"/>
      <c r="P973" s="58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  <c r="EB973" s="35"/>
      <c r="EC973" s="35"/>
      <c r="ED973" s="35"/>
      <c r="EE973" s="35"/>
      <c r="EF973" s="35"/>
      <c r="EG973" s="35"/>
      <c r="EH973" s="35"/>
      <c r="EI973" s="35"/>
      <c r="EJ973" s="35"/>
      <c r="EK973" s="35"/>
      <c r="EL973" s="35"/>
      <c r="EM973" s="35"/>
      <c r="EN973" s="35"/>
      <c r="EO973" s="35"/>
      <c r="EP973" s="35"/>
      <c r="EQ973" s="35"/>
      <c r="ER973" s="35"/>
    </row>
    <row r="974" spans="1:148" ht="11.25">
      <c r="A974" s="1"/>
      <c r="B974" s="1"/>
      <c r="C974" s="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58"/>
      <c r="O974" s="58"/>
      <c r="P974" s="58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  <c r="ED974" s="35"/>
      <c r="EE974" s="35"/>
      <c r="EF974" s="35"/>
      <c r="EG974" s="35"/>
      <c r="EH974" s="35"/>
      <c r="EI974" s="35"/>
      <c r="EJ974" s="35"/>
      <c r="EK974" s="35"/>
      <c r="EL974" s="35"/>
      <c r="EM974" s="35"/>
      <c r="EN974" s="35"/>
      <c r="EO974" s="35"/>
      <c r="EP974" s="35"/>
      <c r="EQ974" s="35"/>
      <c r="ER974" s="35"/>
    </row>
    <row r="975" spans="1:148" ht="11.25">
      <c r="A975" s="1"/>
      <c r="B975" s="1"/>
      <c r="C975" s="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58"/>
      <c r="O975" s="58"/>
      <c r="P975" s="58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  <c r="EB975" s="35"/>
      <c r="EC975" s="35"/>
      <c r="ED975" s="35"/>
      <c r="EE975" s="35"/>
      <c r="EF975" s="35"/>
      <c r="EG975" s="35"/>
      <c r="EH975" s="35"/>
      <c r="EI975" s="35"/>
      <c r="EJ975" s="35"/>
      <c r="EK975" s="35"/>
      <c r="EL975" s="35"/>
      <c r="EM975" s="35"/>
      <c r="EN975" s="35"/>
      <c r="EO975" s="35"/>
      <c r="EP975" s="35"/>
      <c r="EQ975" s="35"/>
      <c r="ER975" s="35"/>
    </row>
    <row r="976" spans="1:148" ht="11.25">
      <c r="A976" s="1"/>
      <c r="B976" s="1"/>
      <c r="C976" s="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58"/>
      <c r="O976" s="58"/>
      <c r="P976" s="58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  <c r="EB976" s="35"/>
      <c r="EC976" s="35"/>
      <c r="ED976" s="35"/>
      <c r="EE976" s="35"/>
      <c r="EF976" s="35"/>
      <c r="EG976" s="35"/>
      <c r="EH976" s="35"/>
      <c r="EI976" s="35"/>
      <c r="EJ976" s="35"/>
      <c r="EK976" s="35"/>
      <c r="EL976" s="35"/>
      <c r="EM976" s="35"/>
      <c r="EN976" s="35"/>
      <c r="EO976" s="35"/>
      <c r="EP976" s="35"/>
      <c r="EQ976" s="35"/>
      <c r="ER976" s="35"/>
    </row>
    <row r="977" spans="1:148" ht="11.25">
      <c r="A977" s="1"/>
      <c r="B977" s="1"/>
      <c r="C977" s="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58"/>
      <c r="O977" s="58"/>
      <c r="P977" s="58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  <c r="EB977" s="35"/>
      <c r="EC977" s="35"/>
      <c r="ED977" s="35"/>
      <c r="EE977" s="35"/>
      <c r="EF977" s="35"/>
      <c r="EG977" s="35"/>
      <c r="EH977" s="35"/>
      <c r="EI977" s="35"/>
      <c r="EJ977" s="35"/>
      <c r="EK977" s="35"/>
      <c r="EL977" s="35"/>
      <c r="EM977" s="35"/>
      <c r="EN977" s="35"/>
      <c r="EO977" s="35"/>
      <c r="EP977" s="35"/>
      <c r="EQ977" s="35"/>
      <c r="ER977" s="35"/>
    </row>
    <row r="978" spans="1:148" ht="11.25">
      <c r="A978" s="1"/>
      <c r="B978" s="1"/>
      <c r="C978" s="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58"/>
      <c r="O978" s="58"/>
      <c r="P978" s="58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  <c r="EB978" s="35"/>
      <c r="EC978" s="35"/>
      <c r="ED978" s="35"/>
      <c r="EE978" s="35"/>
      <c r="EF978" s="35"/>
      <c r="EG978" s="35"/>
      <c r="EH978" s="35"/>
      <c r="EI978" s="35"/>
      <c r="EJ978" s="35"/>
      <c r="EK978" s="35"/>
      <c r="EL978" s="35"/>
      <c r="EM978" s="35"/>
      <c r="EN978" s="35"/>
      <c r="EO978" s="35"/>
      <c r="EP978" s="35"/>
      <c r="EQ978" s="35"/>
      <c r="ER978" s="35"/>
    </row>
    <row r="979" spans="1:148" ht="11.25">
      <c r="A979" s="1"/>
      <c r="B979" s="1"/>
      <c r="C979" s="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58"/>
      <c r="O979" s="58"/>
      <c r="P979" s="58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  <c r="EB979" s="35"/>
      <c r="EC979" s="35"/>
      <c r="ED979" s="35"/>
      <c r="EE979" s="35"/>
      <c r="EF979" s="35"/>
      <c r="EG979" s="35"/>
      <c r="EH979" s="35"/>
      <c r="EI979" s="35"/>
      <c r="EJ979" s="35"/>
      <c r="EK979" s="35"/>
      <c r="EL979" s="35"/>
      <c r="EM979" s="35"/>
      <c r="EN979" s="35"/>
      <c r="EO979" s="35"/>
      <c r="EP979" s="35"/>
      <c r="EQ979" s="35"/>
      <c r="ER979" s="35"/>
    </row>
    <row r="980" spans="1:148" ht="11.25">
      <c r="A980" s="1"/>
      <c r="B980" s="1"/>
      <c r="C980" s="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58"/>
      <c r="O980" s="58"/>
      <c r="P980" s="58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  <c r="EB980" s="35"/>
      <c r="EC980" s="35"/>
      <c r="ED980" s="35"/>
      <c r="EE980" s="35"/>
      <c r="EF980" s="35"/>
      <c r="EG980" s="35"/>
      <c r="EH980" s="35"/>
      <c r="EI980" s="35"/>
      <c r="EJ980" s="35"/>
      <c r="EK980" s="35"/>
      <c r="EL980" s="35"/>
      <c r="EM980" s="35"/>
      <c r="EN980" s="35"/>
      <c r="EO980" s="35"/>
      <c r="EP980" s="35"/>
      <c r="EQ980" s="35"/>
      <c r="ER980" s="35"/>
    </row>
    <row r="981" spans="1:148" ht="11.25">
      <c r="A981" s="1"/>
      <c r="B981" s="1"/>
      <c r="C981" s="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58"/>
      <c r="O981" s="58"/>
      <c r="P981" s="58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  <c r="EB981" s="35"/>
      <c r="EC981" s="35"/>
      <c r="ED981" s="35"/>
      <c r="EE981" s="35"/>
      <c r="EF981" s="35"/>
      <c r="EG981" s="35"/>
      <c r="EH981" s="35"/>
      <c r="EI981" s="35"/>
      <c r="EJ981" s="35"/>
      <c r="EK981" s="35"/>
      <c r="EL981" s="35"/>
      <c r="EM981" s="35"/>
      <c r="EN981" s="35"/>
      <c r="EO981" s="35"/>
      <c r="EP981" s="35"/>
      <c r="EQ981" s="35"/>
      <c r="ER981" s="35"/>
    </row>
    <row r="982" spans="1:148" ht="11.25">
      <c r="A982" s="1"/>
      <c r="B982" s="1"/>
      <c r="C982" s="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58"/>
      <c r="O982" s="58"/>
      <c r="P982" s="58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  <c r="EB982" s="35"/>
      <c r="EC982" s="35"/>
      <c r="ED982" s="35"/>
      <c r="EE982" s="35"/>
      <c r="EF982" s="35"/>
      <c r="EG982" s="35"/>
      <c r="EH982" s="35"/>
      <c r="EI982" s="35"/>
      <c r="EJ982" s="35"/>
      <c r="EK982" s="35"/>
      <c r="EL982" s="35"/>
      <c r="EM982" s="35"/>
      <c r="EN982" s="35"/>
      <c r="EO982" s="35"/>
      <c r="EP982" s="35"/>
      <c r="EQ982" s="35"/>
      <c r="ER982" s="35"/>
    </row>
    <row r="983" spans="1:148" ht="11.25">
      <c r="A983" s="1"/>
      <c r="B983" s="1"/>
      <c r="C983" s="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58"/>
      <c r="O983" s="58"/>
      <c r="P983" s="58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  <c r="EB983" s="35"/>
      <c r="EC983" s="35"/>
      <c r="ED983" s="35"/>
      <c r="EE983" s="35"/>
      <c r="EF983" s="35"/>
      <c r="EG983" s="35"/>
      <c r="EH983" s="35"/>
      <c r="EI983" s="35"/>
      <c r="EJ983" s="35"/>
      <c r="EK983" s="35"/>
      <c r="EL983" s="35"/>
      <c r="EM983" s="35"/>
      <c r="EN983" s="35"/>
      <c r="EO983" s="35"/>
      <c r="EP983" s="35"/>
      <c r="EQ983" s="35"/>
      <c r="ER983" s="35"/>
    </row>
    <row r="984" spans="1:148" ht="11.25">
      <c r="A984" s="1"/>
      <c r="B984" s="1"/>
      <c r="C984" s="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58"/>
      <c r="O984" s="58"/>
      <c r="P984" s="58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  <c r="EB984" s="35"/>
      <c r="EC984" s="35"/>
      <c r="ED984" s="35"/>
      <c r="EE984" s="35"/>
      <c r="EF984" s="35"/>
      <c r="EG984" s="35"/>
      <c r="EH984" s="35"/>
      <c r="EI984" s="35"/>
      <c r="EJ984" s="35"/>
      <c r="EK984" s="35"/>
      <c r="EL984" s="35"/>
      <c r="EM984" s="35"/>
      <c r="EN984" s="35"/>
      <c r="EO984" s="35"/>
      <c r="EP984" s="35"/>
      <c r="EQ984" s="35"/>
      <c r="ER984" s="35"/>
    </row>
    <row r="985" spans="1:148" ht="11.25">
      <c r="A985" s="1"/>
      <c r="B985" s="1"/>
      <c r="C985" s="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58"/>
      <c r="O985" s="58"/>
      <c r="P985" s="58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  <c r="EB985" s="35"/>
      <c r="EC985" s="35"/>
      <c r="ED985" s="35"/>
      <c r="EE985" s="35"/>
      <c r="EF985" s="35"/>
      <c r="EG985" s="35"/>
      <c r="EH985" s="35"/>
      <c r="EI985" s="35"/>
      <c r="EJ985" s="35"/>
      <c r="EK985" s="35"/>
      <c r="EL985" s="35"/>
      <c r="EM985" s="35"/>
      <c r="EN985" s="35"/>
      <c r="EO985" s="35"/>
      <c r="EP985" s="35"/>
      <c r="EQ985" s="35"/>
      <c r="ER985" s="35"/>
    </row>
    <row r="986" spans="1:148" ht="11.25">
      <c r="A986" s="1"/>
      <c r="B986" s="1"/>
      <c r="C986" s="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58"/>
      <c r="O986" s="58"/>
      <c r="P986" s="58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  <c r="EB986" s="35"/>
      <c r="EC986" s="35"/>
      <c r="ED986" s="35"/>
      <c r="EE986" s="35"/>
      <c r="EF986" s="35"/>
      <c r="EG986" s="35"/>
      <c r="EH986" s="35"/>
      <c r="EI986" s="35"/>
      <c r="EJ986" s="35"/>
      <c r="EK986" s="35"/>
      <c r="EL986" s="35"/>
      <c r="EM986" s="35"/>
      <c r="EN986" s="35"/>
      <c r="EO986" s="35"/>
      <c r="EP986" s="35"/>
      <c r="EQ986" s="35"/>
      <c r="ER986" s="35"/>
    </row>
    <row r="987" spans="1:148" ht="11.25">
      <c r="A987" s="1"/>
      <c r="B987" s="1"/>
      <c r="C987" s="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58"/>
      <c r="O987" s="58"/>
      <c r="P987" s="58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  <c r="EB987" s="35"/>
      <c r="EC987" s="35"/>
      <c r="ED987" s="35"/>
      <c r="EE987" s="35"/>
      <c r="EF987" s="35"/>
      <c r="EG987" s="35"/>
      <c r="EH987" s="35"/>
      <c r="EI987" s="35"/>
      <c r="EJ987" s="35"/>
      <c r="EK987" s="35"/>
      <c r="EL987" s="35"/>
      <c r="EM987" s="35"/>
      <c r="EN987" s="35"/>
      <c r="EO987" s="35"/>
      <c r="EP987" s="35"/>
      <c r="EQ987" s="35"/>
      <c r="ER987" s="35"/>
    </row>
    <row r="988" spans="1:148" ht="11.25">
      <c r="A988" s="1"/>
      <c r="B988" s="1"/>
      <c r="C988" s="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58"/>
      <c r="O988" s="58"/>
      <c r="P988" s="58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  <c r="EB988" s="35"/>
      <c r="EC988" s="35"/>
      <c r="ED988" s="35"/>
      <c r="EE988" s="35"/>
      <c r="EF988" s="35"/>
      <c r="EG988" s="35"/>
      <c r="EH988" s="35"/>
      <c r="EI988" s="35"/>
      <c r="EJ988" s="35"/>
      <c r="EK988" s="35"/>
      <c r="EL988" s="35"/>
      <c r="EM988" s="35"/>
      <c r="EN988" s="35"/>
      <c r="EO988" s="35"/>
      <c r="EP988" s="35"/>
      <c r="EQ988" s="35"/>
      <c r="ER988" s="35"/>
    </row>
    <row r="989" spans="1:148" ht="11.25">
      <c r="A989" s="1"/>
      <c r="B989" s="1"/>
      <c r="C989" s="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58"/>
      <c r="O989" s="58"/>
      <c r="P989" s="58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  <c r="EB989" s="35"/>
      <c r="EC989" s="35"/>
      <c r="ED989" s="35"/>
      <c r="EE989" s="35"/>
      <c r="EF989" s="35"/>
      <c r="EG989" s="35"/>
      <c r="EH989" s="35"/>
      <c r="EI989" s="35"/>
      <c r="EJ989" s="35"/>
      <c r="EK989" s="35"/>
      <c r="EL989" s="35"/>
      <c r="EM989" s="35"/>
      <c r="EN989" s="35"/>
      <c r="EO989" s="35"/>
      <c r="EP989" s="35"/>
      <c r="EQ989" s="35"/>
      <c r="ER989" s="35"/>
    </row>
    <row r="990" spans="1:148" ht="11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58"/>
      <c r="O990" s="58"/>
      <c r="P990" s="58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  <c r="EB990" s="35"/>
      <c r="EC990" s="35"/>
      <c r="ED990" s="35"/>
      <c r="EE990" s="35"/>
      <c r="EF990" s="35"/>
      <c r="EG990" s="35"/>
      <c r="EH990" s="35"/>
      <c r="EI990" s="35"/>
      <c r="EJ990" s="35"/>
      <c r="EK990" s="35"/>
      <c r="EL990" s="35"/>
      <c r="EM990" s="35"/>
      <c r="EN990" s="35"/>
      <c r="EO990" s="35"/>
      <c r="EP990" s="35"/>
      <c r="EQ990" s="35"/>
      <c r="ER990" s="35"/>
    </row>
    <row r="991" spans="1:148" ht="11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58"/>
      <c r="O991" s="58"/>
      <c r="P991" s="58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  <c r="EB991" s="35"/>
      <c r="EC991" s="35"/>
      <c r="ED991" s="35"/>
      <c r="EE991" s="35"/>
      <c r="EF991" s="35"/>
      <c r="EG991" s="35"/>
      <c r="EH991" s="35"/>
      <c r="EI991" s="35"/>
      <c r="EJ991" s="35"/>
      <c r="EK991" s="35"/>
      <c r="EL991" s="35"/>
      <c r="EM991" s="35"/>
      <c r="EN991" s="35"/>
      <c r="EO991" s="35"/>
      <c r="EP991" s="35"/>
      <c r="EQ991" s="35"/>
      <c r="ER991" s="35"/>
    </row>
    <row r="992" spans="1:148" ht="11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58"/>
      <c r="O992" s="58"/>
      <c r="P992" s="58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  <c r="EB992" s="35"/>
      <c r="EC992" s="35"/>
      <c r="ED992" s="35"/>
      <c r="EE992" s="35"/>
      <c r="EF992" s="35"/>
      <c r="EG992" s="35"/>
      <c r="EH992" s="35"/>
      <c r="EI992" s="35"/>
      <c r="EJ992" s="35"/>
      <c r="EK992" s="35"/>
      <c r="EL992" s="35"/>
      <c r="EM992" s="35"/>
      <c r="EN992" s="35"/>
      <c r="EO992" s="35"/>
      <c r="EP992" s="35"/>
      <c r="EQ992" s="35"/>
      <c r="ER992" s="35"/>
    </row>
    <row r="993" spans="1:148" ht="11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58"/>
      <c r="O993" s="58"/>
      <c r="P993" s="58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  <c r="EB993" s="35"/>
      <c r="EC993" s="35"/>
      <c r="ED993" s="35"/>
      <c r="EE993" s="35"/>
      <c r="EF993" s="35"/>
      <c r="EG993" s="35"/>
      <c r="EH993" s="35"/>
      <c r="EI993" s="35"/>
      <c r="EJ993" s="35"/>
      <c r="EK993" s="35"/>
      <c r="EL993" s="35"/>
      <c r="EM993" s="35"/>
      <c r="EN993" s="35"/>
      <c r="EO993" s="35"/>
      <c r="EP993" s="35"/>
      <c r="EQ993" s="35"/>
      <c r="ER993" s="35"/>
    </row>
    <row r="994" spans="1:148" ht="11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58"/>
      <c r="O994" s="58"/>
      <c r="P994" s="58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  <c r="EB994" s="35"/>
      <c r="EC994" s="35"/>
      <c r="ED994" s="35"/>
      <c r="EE994" s="35"/>
      <c r="EF994" s="35"/>
      <c r="EG994" s="35"/>
      <c r="EH994" s="35"/>
      <c r="EI994" s="35"/>
      <c r="EJ994" s="35"/>
      <c r="EK994" s="35"/>
      <c r="EL994" s="35"/>
      <c r="EM994" s="35"/>
      <c r="EN994" s="35"/>
      <c r="EO994" s="35"/>
      <c r="EP994" s="35"/>
      <c r="EQ994" s="35"/>
      <c r="ER994" s="35"/>
    </row>
    <row r="995" spans="1:148" ht="11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58"/>
      <c r="O995" s="58"/>
      <c r="P995" s="58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  <c r="EB995" s="35"/>
      <c r="EC995" s="35"/>
      <c r="ED995" s="35"/>
      <c r="EE995" s="35"/>
      <c r="EF995" s="35"/>
      <c r="EG995" s="35"/>
      <c r="EH995" s="35"/>
      <c r="EI995" s="35"/>
      <c r="EJ995" s="35"/>
      <c r="EK995" s="35"/>
      <c r="EL995" s="35"/>
      <c r="EM995" s="35"/>
      <c r="EN995" s="35"/>
      <c r="EO995" s="35"/>
      <c r="EP995" s="35"/>
      <c r="EQ995" s="35"/>
      <c r="ER995" s="35"/>
    </row>
    <row r="996" spans="1:148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58"/>
      <c r="O996" s="58"/>
      <c r="P996" s="58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  <c r="EB996" s="35"/>
      <c r="EC996" s="35"/>
      <c r="ED996" s="35"/>
      <c r="EE996" s="35"/>
      <c r="EF996" s="35"/>
      <c r="EG996" s="35"/>
      <c r="EH996" s="35"/>
      <c r="EI996" s="35"/>
      <c r="EJ996" s="35"/>
      <c r="EK996" s="35"/>
      <c r="EL996" s="35"/>
      <c r="EM996" s="35"/>
      <c r="EN996" s="35"/>
      <c r="EO996" s="35"/>
      <c r="EP996" s="35"/>
      <c r="EQ996" s="35"/>
      <c r="ER996" s="35"/>
    </row>
    <row r="997" spans="1:148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58"/>
      <c r="O997" s="58"/>
      <c r="P997" s="58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  <c r="EB997" s="35"/>
      <c r="EC997" s="35"/>
      <c r="ED997" s="35"/>
      <c r="EE997" s="35"/>
      <c r="EF997" s="35"/>
      <c r="EG997" s="35"/>
      <c r="EH997" s="35"/>
      <c r="EI997" s="35"/>
      <c r="EJ997" s="35"/>
      <c r="EK997" s="35"/>
      <c r="EL997" s="35"/>
      <c r="EM997" s="35"/>
      <c r="EN997" s="35"/>
      <c r="EO997" s="35"/>
      <c r="EP997" s="35"/>
      <c r="EQ997" s="35"/>
      <c r="ER997" s="35"/>
    </row>
    <row r="998" spans="1:148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58"/>
      <c r="O998" s="58"/>
      <c r="P998" s="58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  <c r="EB998" s="35"/>
      <c r="EC998" s="35"/>
      <c r="ED998" s="35"/>
      <c r="EE998" s="35"/>
      <c r="EF998" s="35"/>
      <c r="EG998" s="35"/>
      <c r="EH998" s="35"/>
      <c r="EI998" s="35"/>
      <c r="EJ998" s="35"/>
      <c r="EK998" s="35"/>
      <c r="EL998" s="35"/>
      <c r="EM998" s="35"/>
      <c r="EN998" s="35"/>
      <c r="EO998" s="35"/>
      <c r="EP998" s="35"/>
      <c r="EQ998" s="35"/>
      <c r="ER998" s="35"/>
    </row>
    <row r="999" spans="1:148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58"/>
      <c r="O999" s="58"/>
      <c r="P999" s="58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  <c r="ED999" s="35"/>
      <c r="EE999" s="35"/>
      <c r="EF999" s="35"/>
      <c r="EG999" s="35"/>
      <c r="EH999" s="35"/>
      <c r="EI999" s="35"/>
      <c r="EJ999" s="35"/>
      <c r="EK999" s="35"/>
      <c r="EL999" s="35"/>
      <c r="EM999" s="35"/>
      <c r="EN999" s="35"/>
      <c r="EO999" s="35"/>
      <c r="EP999" s="35"/>
      <c r="EQ999" s="35"/>
      <c r="ER999" s="35"/>
    </row>
    <row r="1000" spans="1:148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58"/>
      <c r="O1000" s="58"/>
      <c r="P1000" s="58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  <c r="ED1000" s="35"/>
      <c r="EE1000" s="35"/>
      <c r="EF1000" s="35"/>
      <c r="EG1000" s="35"/>
      <c r="EH1000" s="35"/>
      <c r="EI1000" s="35"/>
      <c r="EJ1000" s="35"/>
      <c r="EK1000" s="35"/>
      <c r="EL1000" s="35"/>
      <c r="EM1000" s="35"/>
      <c r="EN1000" s="35"/>
      <c r="EO1000" s="35"/>
      <c r="EP1000" s="35"/>
      <c r="EQ1000" s="35"/>
      <c r="ER1000" s="35"/>
    </row>
    <row r="1001" spans="1:148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58"/>
      <c r="O1001" s="58"/>
      <c r="P1001" s="58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  <c r="ED1001" s="35"/>
      <c r="EE1001" s="35"/>
      <c r="EF1001" s="35"/>
      <c r="EG1001" s="35"/>
      <c r="EH1001" s="35"/>
      <c r="EI1001" s="35"/>
      <c r="EJ1001" s="35"/>
      <c r="EK1001" s="35"/>
      <c r="EL1001" s="35"/>
      <c r="EM1001" s="35"/>
      <c r="EN1001" s="35"/>
      <c r="EO1001" s="35"/>
      <c r="EP1001" s="35"/>
      <c r="EQ1001" s="35"/>
      <c r="ER1001" s="35"/>
    </row>
    <row r="1002" spans="1:148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58"/>
      <c r="O1002" s="58"/>
      <c r="P1002" s="58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  <c r="ED1002" s="35"/>
      <c r="EE1002" s="35"/>
      <c r="EF1002" s="35"/>
      <c r="EG1002" s="35"/>
      <c r="EH1002" s="35"/>
      <c r="EI1002" s="35"/>
      <c r="EJ1002" s="35"/>
      <c r="EK1002" s="35"/>
      <c r="EL1002" s="35"/>
      <c r="EM1002" s="35"/>
      <c r="EN1002" s="35"/>
      <c r="EO1002" s="35"/>
      <c r="EP1002" s="35"/>
      <c r="EQ1002" s="35"/>
      <c r="ER1002" s="35"/>
    </row>
    <row r="1003" spans="1:148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58"/>
      <c r="O1003" s="58"/>
      <c r="P1003" s="58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  <c r="EB1003" s="35"/>
      <c r="EC1003" s="35"/>
      <c r="ED1003" s="35"/>
      <c r="EE1003" s="35"/>
      <c r="EF1003" s="35"/>
      <c r="EG1003" s="35"/>
      <c r="EH1003" s="35"/>
      <c r="EI1003" s="35"/>
      <c r="EJ1003" s="35"/>
      <c r="EK1003" s="35"/>
      <c r="EL1003" s="35"/>
      <c r="EM1003" s="35"/>
      <c r="EN1003" s="35"/>
      <c r="EO1003" s="35"/>
      <c r="EP1003" s="35"/>
      <c r="EQ1003" s="35"/>
      <c r="ER1003" s="35"/>
    </row>
    <row r="1004" spans="1:148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58"/>
      <c r="O1004" s="58"/>
      <c r="P1004" s="58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  <c r="EB1004" s="35"/>
      <c r="EC1004" s="35"/>
      <c r="ED1004" s="35"/>
      <c r="EE1004" s="35"/>
      <c r="EF1004" s="35"/>
      <c r="EG1004" s="35"/>
      <c r="EH1004" s="35"/>
      <c r="EI1004" s="35"/>
      <c r="EJ1004" s="35"/>
      <c r="EK1004" s="35"/>
      <c r="EL1004" s="35"/>
      <c r="EM1004" s="35"/>
      <c r="EN1004" s="35"/>
      <c r="EO1004" s="35"/>
      <c r="EP1004" s="35"/>
      <c r="EQ1004" s="35"/>
      <c r="ER1004" s="35"/>
    </row>
    <row r="1005" spans="1:148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58"/>
      <c r="O1005" s="58"/>
      <c r="P1005" s="58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  <c r="EB1005" s="35"/>
      <c r="EC1005" s="35"/>
      <c r="ED1005" s="35"/>
      <c r="EE1005" s="35"/>
      <c r="EF1005" s="35"/>
      <c r="EG1005" s="35"/>
      <c r="EH1005" s="35"/>
      <c r="EI1005" s="35"/>
      <c r="EJ1005" s="35"/>
      <c r="EK1005" s="35"/>
      <c r="EL1005" s="35"/>
      <c r="EM1005" s="35"/>
      <c r="EN1005" s="35"/>
      <c r="EO1005" s="35"/>
      <c r="EP1005" s="35"/>
      <c r="EQ1005" s="35"/>
      <c r="ER1005" s="35"/>
    </row>
    <row r="1006" spans="1:148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58"/>
      <c r="O1006" s="58"/>
      <c r="P1006" s="58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  <c r="EB1006" s="35"/>
      <c r="EC1006" s="35"/>
      <c r="ED1006" s="35"/>
      <c r="EE1006" s="35"/>
      <c r="EF1006" s="35"/>
      <c r="EG1006" s="35"/>
      <c r="EH1006" s="35"/>
      <c r="EI1006" s="35"/>
      <c r="EJ1006" s="35"/>
      <c r="EK1006" s="35"/>
      <c r="EL1006" s="35"/>
      <c r="EM1006" s="35"/>
      <c r="EN1006" s="35"/>
      <c r="EO1006" s="35"/>
      <c r="EP1006" s="35"/>
      <c r="EQ1006" s="35"/>
      <c r="ER1006" s="35"/>
    </row>
    <row r="1007" spans="1:148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58"/>
      <c r="O1007" s="58"/>
      <c r="P1007" s="58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  <c r="EB1007" s="35"/>
      <c r="EC1007" s="35"/>
      <c r="ED1007" s="35"/>
      <c r="EE1007" s="35"/>
      <c r="EF1007" s="35"/>
      <c r="EG1007" s="35"/>
      <c r="EH1007" s="35"/>
      <c r="EI1007" s="35"/>
      <c r="EJ1007" s="35"/>
      <c r="EK1007" s="35"/>
      <c r="EL1007" s="35"/>
      <c r="EM1007" s="35"/>
      <c r="EN1007" s="35"/>
      <c r="EO1007" s="35"/>
      <c r="EP1007" s="35"/>
      <c r="EQ1007" s="35"/>
      <c r="ER1007" s="35"/>
    </row>
    <row r="1008" spans="1:148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8"/>
      <c r="O1008" s="58"/>
      <c r="P1008" s="58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  <c r="EB1008" s="35"/>
      <c r="EC1008" s="35"/>
      <c r="ED1008" s="35"/>
      <c r="EE1008" s="35"/>
      <c r="EF1008" s="35"/>
      <c r="EG1008" s="35"/>
      <c r="EH1008" s="35"/>
      <c r="EI1008" s="35"/>
      <c r="EJ1008" s="35"/>
      <c r="EK1008" s="35"/>
      <c r="EL1008" s="35"/>
      <c r="EM1008" s="35"/>
      <c r="EN1008" s="35"/>
      <c r="EO1008" s="35"/>
      <c r="EP1008" s="35"/>
      <c r="EQ1008" s="35"/>
      <c r="ER1008" s="35"/>
    </row>
    <row r="1009" spans="1:148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8"/>
      <c r="O1009" s="58"/>
      <c r="P1009" s="58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  <c r="EB1009" s="35"/>
      <c r="EC1009" s="35"/>
      <c r="ED1009" s="35"/>
      <c r="EE1009" s="35"/>
      <c r="EF1009" s="35"/>
      <c r="EG1009" s="35"/>
      <c r="EH1009" s="35"/>
      <c r="EI1009" s="35"/>
      <c r="EJ1009" s="35"/>
      <c r="EK1009" s="35"/>
      <c r="EL1009" s="35"/>
      <c r="EM1009" s="35"/>
      <c r="EN1009" s="35"/>
      <c r="EO1009" s="35"/>
      <c r="EP1009" s="35"/>
      <c r="EQ1009" s="35"/>
      <c r="ER1009" s="35"/>
    </row>
    <row r="1010" spans="1:148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8"/>
      <c r="O1010" s="58"/>
      <c r="P1010" s="58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  <c r="EB1010" s="35"/>
      <c r="EC1010" s="35"/>
      <c r="ED1010" s="35"/>
      <c r="EE1010" s="35"/>
      <c r="EF1010" s="35"/>
      <c r="EG1010" s="35"/>
      <c r="EH1010" s="35"/>
      <c r="EI1010" s="35"/>
      <c r="EJ1010" s="35"/>
      <c r="EK1010" s="35"/>
      <c r="EL1010" s="35"/>
      <c r="EM1010" s="35"/>
      <c r="EN1010" s="35"/>
      <c r="EO1010" s="35"/>
      <c r="EP1010" s="35"/>
      <c r="EQ1010" s="35"/>
      <c r="ER1010" s="35"/>
    </row>
    <row r="1011" spans="1:148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8"/>
      <c r="O1011" s="58"/>
      <c r="P1011" s="58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  <c r="EB1011" s="35"/>
      <c r="EC1011" s="35"/>
      <c r="ED1011" s="35"/>
      <c r="EE1011" s="35"/>
      <c r="EF1011" s="35"/>
      <c r="EG1011" s="35"/>
      <c r="EH1011" s="35"/>
      <c r="EI1011" s="35"/>
      <c r="EJ1011" s="35"/>
      <c r="EK1011" s="35"/>
      <c r="EL1011" s="35"/>
      <c r="EM1011" s="35"/>
      <c r="EN1011" s="35"/>
      <c r="EO1011" s="35"/>
      <c r="EP1011" s="35"/>
      <c r="EQ1011" s="35"/>
      <c r="ER1011" s="35"/>
    </row>
    <row r="1012" spans="1:148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8"/>
      <c r="O1012" s="58"/>
      <c r="P1012" s="58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  <c r="EB1012" s="35"/>
      <c r="EC1012" s="35"/>
      <c r="ED1012" s="35"/>
      <c r="EE1012" s="35"/>
      <c r="EF1012" s="35"/>
      <c r="EG1012" s="35"/>
      <c r="EH1012" s="35"/>
      <c r="EI1012" s="35"/>
      <c r="EJ1012" s="35"/>
      <c r="EK1012" s="35"/>
      <c r="EL1012" s="35"/>
      <c r="EM1012" s="35"/>
      <c r="EN1012" s="35"/>
      <c r="EO1012" s="35"/>
      <c r="EP1012" s="35"/>
      <c r="EQ1012" s="35"/>
      <c r="ER1012" s="35"/>
    </row>
    <row r="1013" spans="1:148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8"/>
      <c r="O1013" s="58"/>
      <c r="P1013" s="58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  <c r="EB1013" s="35"/>
      <c r="EC1013" s="35"/>
      <c r="ED1013" s="35"/>
      <c r="EE1013" s="35"/>
      <c r="EF1013" s="35"/>
      <c r="EG1013" s="35"/>
      <c r="EH1013" s="35"/>
      <c r="EI1013" s="35"/>
      <c r="EJ1013" s="35"/>
      <c r="EK1013" s="35"/>
      <c r="EL1013" s="35"/>
      <c r="EM1013" s="35"/>
      <c r="EN1013" s="35"/>
      <c r="EO1013" s="35"/>
      <c r="EP1013" s="35"/>
      <c r="EQ1013" s="35"/>
      <c r="ER1013" s="35"/>
    </row>
    <row r="1014" spans="1:148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8"/>
      <c r="O1014" s="58"/>
      <c r="P1014" s="58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  <c r="EB1014" s="35"/>
      <c r="EC1014" s="35"/>
      <c r="ED1014" s="35"/>
      <c r="EE1014" s="35"/>
      <c r="EF1014" s="35"/>
      <c r="EG1014" s="35"/>
      <c r="EH1014" s="35"/>
      <c r="EI1014" s="35"/>
      <c r="EJ1014" s="35"/>
      <c r="EK1014" s="35"/>
      <c r="EL1014" s="35"/>
      <c r="EM1014" s="35"/>
      <c r="EN1014" s="35"/>
      <c r="EO1014" s="35"/>
      <c r="EP1014" s="35"/>
      <c r="EQ1014" s="35"/>
      <c r="ER1014" s="35"/>
    </row>
    <row r="1015" spans="1:148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8"/>
      <c r="O1015" s="58"/>
      <c r="P1015" s="58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  <c r="EB1015" s="35"/>
      <c r="EC1015" s="35"/>
      <c r="ED1015" s="35"/>
      <c r="EE1015" s="35"/>
      <c r="EF1015" s="35"/>
      <c r="EG1015" s="35"/>
      <c r="EH1015" s="35"/>
      <c r="EI1015" s="35"/>
      <c r="EJ1015" s="35"/>
      <c r="EK1015" s="35"/>
      <c r="EL1015" s="35"/>
      <c r="EM1015" s="35"/>
      <c r="EN1015" s="35"/>
      <c r="EO1015" s="35"/>
      <c r="EP1015" s="35"/>
      <c r="EQ1015" s="35"/>
      <c r="ER1015" s="35"/>
    </row>
    <row r="1016" spans="1:148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8"/>
      <c r="O1016" s="58"/>
      <c r="P1016" s="58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  <c r="EB1016" s="35"/>
      <c r="EC1016" s="35"/>
      <c r="ED1016" s="35"/>
      <c r="EE1016" s="35"/>
      <c r="EF1016" s="35"/>
      <c r="EG1016" s="35"/>
      <c r="EH1016" s="35"/>
      <c r="EI1016" s="35"/>
      <c r="EJ1016" s="35"/>
      <c r="EK1016" s="35"/>
      <c r="EL1016" s="35"/>
      <c r="EM1016" s="35"/>
      <c r="EN1016" s="35"/>
      <c r="EO1016" s="35"/>
      <c r="EP1016" s="35"/>
      <c r="EQ1016" s="35"/>
      <c r="ER1016" s="35"/>
    </row>
    <row r="1017" spans="1:148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8"/>
      <c r="O1017" s="58"/>
      <c r="P1017" s="58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  <c r="EB1017" s="35"/>
      <c r="EC1017" s="35"/>
      <c r="ED1017" s="35"/>
      <c r="EE1017" s="35"/>
      <c r="EF1017" s="35"/>
      <c r="EG1017" s="35"/>
      <c r="EH1017" s="35"/>
      <c r="EI1017" s="35"/>
      <c r="EJ1017" s="35"/>
      <c r="EK1017" s="35"/>
      <c r="EL1017" s="35"/>
      <c r="EM1017" s="35"/>
      <c r="EN1017" s="35"/>
      <c r="EO1017" s="35"/>
      <c r="EP1017" s="35"/>
      <c r="EQ1017" s="35"/>
      <c r="ER1017" s="35"/>
    </row>
    <row r="1018" spans="1:148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8"/>
      <c r="O1018" s="58"/>
      <c r="P1018" s="58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  <c r="EB1018" s="35"/>
      <c r="EC1018" s="35"/>
      <c r="ED1018" s="35"/>
      <c r="EE1018" s="35"/>
      <c r="EF1018" s="35"/>
      <c r="EG1018" s="35"/>
      <c r="EH1018" s="35"/>
      <c r="EI1018" s="35"/>
      <c r="EJ1018" s="35"/>
      <c r="EK1018" s="35"/>
      <c r="EL1018" s="35"/>
      <c r="EM1018" s="35"/>
      <c r="EN1018" s="35"/>
      <c r="EO1018" s="35"/>
      <c r="EP1018" s="35"/>
      <c r="EQ1018" s="35"/>
      <c r="ER1018" s="35"/>
    </row>
    <row r="1019" spans="1:148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8"/>
      <c r="O1019" s="58"/>
      <c r="P1019" s="58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  <c r="EB1019" s="35"/>
      <c r="EC1019" s="35"/>
      <c r="ED1019" s="35"/>
      <c r="EE1019" s="35"/>
      <c r="EF1019" s="35"/>
      <c r="EG1019" s="35"/>
      <c r="EH1019" s="35"/>
      <c r="EI1019" s="35"/>
      <c r="EJ1019" s="35"/>
      <c r="EK1019" s="35"/>
      <c r="EL1019" s="35"/>
      <c r="EM1019" s="35"/>
      <c r="EN1019" s="35"/>
      <c r="EO1019" s="35"/>
      <c r="EP1019" s="35"/>
      <c r="EQ1019" s="35"/>
      <c r="ER1019" s="35"/>
    </row>
    <row r="1020" spans="1:148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8"/>
      <c r="O1020" s="58"/>
      <c r="P1020" s="58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  <c r="EB1020" s="35"/>
      <c r="EC1020" s="35"/>
      <c r="ED1020" s="35"/>
      <c r="EE1020" s="35"/>
      <c r="EF1020" s="35"/>
      <c r="EG1020" s="35"/>
      <c r="EH1020" s="35"/>
      <c r="EI1020" s="35"/>
      <c r="EJ1020" s="35"/>
      <c r="EK1020" s="35"/>
      <c r="EL1020" s="35"/>
      <c r="EM1020" s="35"/>
      <c r="EN1020" s="35"/>
      <c r="EO1020" s="35"/>
      <c r="EP1020" s="35"/>
      <c r="EQ1020" s="35"/>
      <c r="ER1020" s="35"/>
    </row>
    <row r="1021" spans="1:148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8"/>
      <c r="O1021" s="58"/>
      <c r="P1021" s="58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  <c r="EB1021" s="35"/>
      <c r="EC1021" s="35"/>
      <c r="ED1021" s="35"/>
      <c r="EE1021" s="35"/>
      <c r="EF1021" s="35"/>
      <c r="EG1021" s="35"/>
      <c r="EH1021" s="35"/>
      <c r="EI1021" s="35"/>
      <c r="EJ1021" s="35"/>
      <c r="EK1021" s="35"/>
      <c r="EL1021" s="35"/>
      <c r="EM1021" s="35"/>
      <c r="EN1021" s="35"/>
      <c r="EO1021" s="35"/>
      <c r="EP1021" s="35"/>
      <c r="EQ1021" s="35"/>
      <c r="ER1021" s="35"/>
    </row>
    <row r="1022" spans="1:148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8"/>
      <c r="O1022" s="58"/>
      <c r="P1022" s="58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  <c r="EB1022" s="35"/>
      <c r="EC1022" s="35"/>
      <c r="ED1022" s="35"/>
      <c r="EE1022" s="35"/>
      <c r="EF1022" s="35"/>
      <c r="EG1022" s="35"/>
      <c r="EH1022" s="35"/>
      <c r="EI1022" s="35"/>
      <c r="EJ1022" s="35"/>
      <c r="EK1022" s="35"/>
      <c r="EL1022" s="35"/>
      <c r="EM1022" s="35"/>
      <c r="EN1022" s="35"/>
      <c r="EO1022" s="35"/>
      <c r="EP1022" s="35"/>
      <c r="EQ1022" s="35"/>
      <c r="ER1022" s="35"/>
    </row>
    <row r="1023" spans="1:148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8"/>
      <c r="O1023" s="58"/>
      <c r="P1023" s="58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  <c r="EB1023" s="35"/>
      <c r="EC1023" s="35"/>
      <c r="ED1023" s="35"/>
      <c r="EE1023" s="35"/>
      <c r="EF1023" s="35"/>
      <c r="EG1023" s="35"/>
      <c r="EH1023" s="35"/>
      <c r="EI1023" s="35"/>
      <c r="EJ1023" s="35"/>
      <c r="EK1023" s="35"/>
      <c r="EL1023" s="35"/>
      <c r="EM1023" s="35"/>
      <c r="EN1023" s="35"/>
      <c r="EO1023" s="35"/>
      <c r="EP1023" s="35"/>
      <c r="EQ1023" s="35"/>
      <c r="ER1023" s="35"/>
    </row>
    <row r="1024" spans="1:148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8"/>
      <c r="O1024" s="58"/>
      <c r="P1024" s="58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  <c r="EB1024" s="35"/>
      <c r="EC1024" s="35"/>
      <c r="ED1024" s="35"/>
      <c r="EE1024" s="35"/>
      <c r="EF1024" s="35"/>
      <c r="EG1024" s="35"/>
      <c r="EH1024" s="35"/>
      <c r="EI1024" s="35"/>
      <c r="EJ1024" s="35"/>
      <c r="EK1024" s="35"/>
      <c r="EL1024" s="35"/>
      <c r="EM1024" s="35"/>
      <c r="EN1024" s="35"/>
      <c r="EO1024" s="35"/>
      <c r="EP1024" s="35"/>
      <c r="EQ1024" s="35"/>
      <c r="ER1024" s="35"/>
    </row>
    <row r="1025" spans="1:148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8"/>
      <c r="O1025" s="58"/>
      <c r="P1025" s="58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  <c r="EB1025" s="35"/>
      <c r="EC1025" s="35"/>
      <c r="ED1025" s="35"/>
      <c r="EE1025" s="35"/>
      <c r="EF1025" s="35"/>
      <c r="EG1025" s="35"/>
      <c r="EH1025" s="35"/>
      <c r="EI1025" s="35"/>
      <c r="EJ1025" s="35"/>
      <c r="EK1025" s="35"/>
      <c r="EL1025" s="35"/>
      <c r="EM1025" s="35"/>
      <c r="EN1025" s="35"/>
      <c r="EO1025" s="35"/>
      <c r="EP1025" s="35"/>
      <c r="EQ1025" s="35"/>
      <c r="ER1025" s="35"/>
    </row>
    <row r="1026" spans="1:148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8"/>
      <c r="O1026" s="58"/>
      <c r="P1026" s="58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  <c r="EB1026" s="35"/>
      <c r="EC1026" s="35"/>
      <c r="ED1026" s="35"/>
      <c r="EE1026" s="35"/>
      <c r="EF1026" s="35"/>
      <c r="EG1026" s="35"/>
      <c r="EH1026" s="35"/>
      <c r="EI1026" s="35"/>
      <c r="EJ1026" s="35"/>
      <c r="EK1026" s="35"/>
      <c r="EL1026" s="35"/>
      <c r="EM1026" s="35"/>
      <c r="EN1026" s="35"/>
      <c r="EO1026" s="35"/>
      <c r="EP1026" s="35"/>
      <c r="EQ1026" s="35"/>
      <c r="ER1026" s="35"/>
    </row>
    <row r="1027" spans="1:148" ht="11.25">
      <c r="A1027" s="1"/>
      <c r="B1027" s="1"/>
      <c r="C1027" s="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58"/>
      <c r="O1027" s="58"/>
      <c r="P1027" s="58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35"/>
      <c r="CN1027" s="35"/>
      <c r="CO1027" s="35"/>
      <c r="CP1027" s="35"/>
      <c r="CQ1027" s="35"/>
      <c r="CR1027" s="35"/>
      <c r="CS1027" s="35"/>
      <c r="CT1027" s="35"/>
      <c r="CU1027" s="35"/>
      <c r="CV1027" s="35"/>
      <c r="CW1027" s="35"/>
      <c r="CX1027" s="35"/>
      <c r="CY1027" s="35"/>
      <c r="CZ1027" s="35"/>
      <c r="DA1027" s="35"/>
      <c r="DB1027" s="35"/>
      <c r="DC1027" s="35"/>
      <c r="DD1027" s="35"/>
      <c r="DE1027" s="35"/>
      <c r="DF1027" s="35"/>
      <c r="DG1027" s="35"/>
      <c r="DH1027" s="35"/>
      <c r="DI1027" s="35"/>
      <c r="DJ1027" s="35"/>
      <c r="DK1027" s="35"/>
      <c r="DL1027" s="35"/>
      <c r="DM1027" s="35"/>
      <c r="DN1027" s="35"/>
      <c r="DO1027" s="35"/>
      <c r="DP1027" s="35"/>
      <c r="DQ1027" s="35"/>
      <c r="DR1027" s="35"/>
      <c r="DS1027" s="35"/>
      <c r="DT1027" s="35"/>
      <c r="DU1027" s="35"/>
      <c r="DV1027" s="35"/>
      <c r="DW1027" s="35"/>
      <c r="DX1027" s="35"/>
      <c r="DY1027" s="35"/>
      <c r="DZ1027" s="35"/>
      <c r="EA1027" s="35"/>
      <c r="EB1027" s="35"/>
      <c r="EC1027" s="35"/>
      <c r="ED1027" s="35"/>
      <c r="EE1027" s="35"/>
      <c r="EF1027" s="35"/>
      <c r="EG1027" s="35"/>
      <c r="EH1027" s="35"/>
      <c r="EI1027" s="35"/>
      <c r="EJ1027" s="35"/>
      <c r="EK1027" s="35"/>
      <c r="EL1027" s="35"/>
      <c r="EM1027" s="35"/>
      <c r="EN1027" s="35"/>
      <c r="EO1027" s="35"/>
      <c r="EP1027" s="35"/>
      <c r="EQ1027" s="35"/>
      <c r="ER1027" s="35"/>
    </row>
    <row r="1028" spans="1:148" ht="11.25">
      <c r="A1028" s="1"/>
      <c r="B1028" s="1"/>
      <c r="C1028" s="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58"/>
      <c r="O1028" s="58"/>
      <c r="P1028" s="58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  <c r="CC1028" s="35"/>
      <c r="CD1028" s="35"/>
      <c r="CE1028" s="35"/>
      <c r="CF1028" s="35"/>
      <c r="CG1028" s="35"/>
      <c r="CH1028" s="35"/>
      <c r="CI1028" s="35"/>
      <c r="CJ1028" s="35"/>
      <c r="CK1028" s="35"/>
      <c r="CL1028" s="35"/>
      <c r="CM1028" s="35"/>
      <c r="CN1028" s="35"/>
      <c r="CO1028" s="35"/>
      <c r="CP1028" s="35"/>
      <c r="CQ1028" s="35"/>
      <c r="CR1028" s="35"/>
      <c r="CS1028" s="35"/>
      <c r="CT1028" s="35"/>
      <c r="CU1028" s="35"/>
      <c r="CV1028" s="35"/>
      <c r="CW1028" s="35"/>
      <c r="CX1028" s="35"/>
      <c r="CY1028" s="35"/>
      <c r="CZ1028" s="35"/>
      <c r="DA1028" s="35"/>
      <c r="DB1028" s="35"/>
      <c r="DC1028" s="35"/>
      <c r="DD1028" s="35"/>
      <c r="DE1028" s="35"/>
      <c r="DF1028" s="35"/>
      <c r="DG1028" s="35"/>
      <c r="DH1028" s="35"/>
      <c r="DI1028" s="35"/>
      <c r="DJ1028" s="35"/>
      <c r="DK1028" s="35"/>
      <c r="DL1028" s="35"/>
      <c r="DM1028" s="35"/>
      <c r="DN1028" s="35"/>
      <c r="DO1028" s="35"/>
      <c r="DP1028" s="35"/>
      <c r="DQ1028" s="35"/>
      <c r="DR1028" s="35"/>
      <c r="DS1028" s="35"/>
      <c r="DT1028" s="35"/>
      <c r="DU1028" s="35"/>
      <c r="DV1028" s="35"/>
      <c r="DW1028" s="35"/>
      <c r="DX1028" s="35"/>
      <c r="DY1028" s="35"/>
      <c r="DZ1028" s="35"/>
      <c r="EA1028" s="35"/>
      <c r="EB1028" s="35"/>
      <c r="EC1028" s="35"/>
      <c r="ED1028" s="35"/>
      <c r="EE1028" s="35"/>
      <c r="EF1028" s="35"/>
      <c r="EG1028" s="35"/>
      <c r="EH1028" s="35"/>
      <c r="EI1028" s="35"/>
      <c r="EJ1028" s="35"/>
      <c r="EK1028" s="35"/>
      <c r="EL1028" s="35"/>
      <c r="EM1028" s="35"/>
      <c r="EN1028" s="35"/>
      <c r="EO1028" s="35"/>
      <c r="EP1028" s="35"/>
      <c r="EQ1028" s="35"/>
      <c r="ER1028" s="35"/>
    </row>
    <row r="1029" spans="1:148" ht="11.25">
      <c r="A1029" s="1"/>
      <c r="B1029" s="1"/>
      <c r="C1029" s="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58"/>
      <c r="O1029" s="58"/>
      <c r="P1029" s="58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  <c r="BQ1029" s="35"/>
      <c r="BR1029" s="35"/>
      <c r="BS1029" s="35"/>
      <c r="BT1029" s="35"/>
      <c r="BU1029" s="35"/>
      <c r="BV1029" s="35"/>
      <c r="BW1029" s="35"/>
      <c r="BX1029" s="35"/>
      <c r="BY1029" s="35"/>
      <c r="BZ1029" s="35"/>
      <c r="CA1029" s="35"/>
      <c r="CB1029" s="35"/>
      <c r="CC1029" s="35"/>
      <c r="CD1029" s="35"/>
      <c r="CE1029" s="35"/>
      <c r="CF1029" s="35"/>
      <c r="CG1029" s="35"/>
      <c r="CH1029" s="35"/>
      <c r="CI1029" s="35"/>
      <c r="CJ1029" s="35"/>
      <c r="CK1029" s="35"/>
      <c r="CL1029" s="35"/>
      <c r="CM1029" s="35"/>
      <c r="CN1029" s="35"/>
      <c r="CO1029" s="35"/>
      <c r="CP1029" s="35"/>
      <c r="CQ1029" s="35"/>
      <c r="CR1029" s="35"/>
      <c r="CS1029" s="35"/>
      <c r="CT1029" s="35"/>
      <c r="CU1029" s="35"/>
      <c r="CV1029" s="35"/>
      <c r="CW1029" s="35"/>
      <c r="CX1029" s="35"/>
      <c r="CY1029" s="35"/>
      <c r="CZ1029" s="35"/>
      <c r="DA1029" s="35"/>
      <c r="DB1029" s="35"/>
      <c r="DC1029" s="35"/>
      <c r="DD1029" s="35"/>
      <c r="DE1029" s="35"/>
      <c r="DF1029" s="35"/>
      <c r="DG1029" s="35"/>
      <c r="DH1029" s="35"/>
      <c r="DI1029" s="35"/>
      <c r="DJ1029" s="35"/>
      <c r="DK1029" s="35"/>
      <c r="DL1029" s="35"/>
      <c r="DM1029" s="35"/>
      <c r="DN1029" s="35"/>
      <c r="DO1029" s="35"/>
      <c r="DP1029" s="35"/>
      <c r="DQ1029" s="35"/>
      <c r="DR1029" s="35"/>
      <c r="DS1029" s="35"/>
      <c r="DT1029" s="35"/>
      <c r="DU1029" s="35"/>
      <c r="DV1029" s="35"/>
      <c r="DW1029" s="35"/>
      <c r="DX1029" s="35"/>
      <c r="DY1029" s="35"/>
      <c r="DZ1029" s="35"/>
      <c r="EA1029" s="35"/>
      <c r="EB1029" s="35"/>
      <c r="EC1029" s="35"/>
      <c r="ED1029" s="35"/>
      <c r="EE1029" s="35"/>
      <c r="EF1029" s="35"/>
      <c r="EG1029" s="35"/>
      <c r="EH1029" s="35"/>
      <c r="EI1029" s="35"/>
      <c r="EJ1029" s="35"/>
      <c r="EK1029" s="35"/>
      <c r="EL1029" s="35"/>
      <c r="EM1029" s="35"/>
      <c r="EN1029" s="35"/>
      <c r="EO1029" s="35"/>
      <c r="EP1029" s="35"/>
      <c r="EQ1029" s="35"/>
      <c r="ER1029" s="35"/>
    </row>
    <row r="1030" spans="1:148" ht="11.25">
      <c r="A1030" s="1"/>
      <c r="B1030" s="1"/>
      <c r="C1030" s="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58"/>
      <c r="O1030" s="58"/>
      <c r="P1030" s="58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  <c r="BQ1030" s="35"/>
      <c r="BR1030" s="35"/>
      <c r="BS1030" s="35"/>
      <c r="BT1030" s="35"/>
      <c r="BU1030" s="35"/>
      <c r="BV1030" s="35"/>
      <c r="BW1030" s="35"/>
      <c r="BX1030" s="35"/>
      <c r="BY1030" s="35"/>
      <c r="BZ1030" s="35"/>
      <c r="CA1030" s="35"/>
      <c r="CB1030" s="35"/>
      <c r="CC1030" s="35"/>
      <c r="CD1030" s="35"/>
      <c r="CE1030" s="35"/>
      <c r="CF1030" s="35"/>
      <c r="CG1030" s="35"/>
      <c r="CH1030" s="35"/>
      <c r="CI1030" s="35"/>
      <c r="CJ1030" s="35"/>
      <c r="CK1030" s="35"/>
      <c r="CL1030" s="35"/>
      <c r="CM1030" s="35"/>
      <c r="CN1030" s="35"/>
      <c r="CO1030" s="35"/>
      <c r="CP1030" s="35"/>
      <c r="CQ1030" s="35"/>
      <c r="CR1030" s="35"/>
      <c r="CS1030" s="35"/>
      <c r="CT1030" s="35"/>
      <c r="CU1030" s="35"/>
      <c r="CV1030" s="35"/>
      <c r="CW1030" s="35"/>
      <c r="CX1030" s="35"/>
      <c r="CY1030" s="35"/>
      <c r="CZ1030" s="35"/>
      <c r="DA1030" s="35"/>
      <c r="DB1030" s="35"/>
      <c r="DC1030" s="35"/>
      <c r="DD1030" s="35"/>
      <c r="DE1030" s="35"/>
      <c r="DF1030" s="35"/>
      <c r="DG1030" s="35"/>
      <c r="DH1030" s="35"/>
      <c r="DI1030" s="35"/>
      <c r="DJ1030" s="35"/>
      <c r="DK1030" s="35"/>
      <c r="DL1030" s="35"/>
      <c r="DM1030" s="35"/>
      <c r="DN1030" s="35"/>
      <c r="DO1030" s="35"/>
      <c r="DP1030" s="35"/>
      <c r="DQ1030" s="35"/>
      <c r="DR1030" s="35"/>
      <c r="DS1030" s="35"/>
      <c r="DT1030" s="35"/>
      <c r="DU1030" s="35"/>
      <c r="DV1030" s="35"/>
      <c r="DW1030" s="35"/>
      <c r="DX1030" s="35"/>
      <c r="DY1030" s="35"/>
      <c r="DZ1030" s="35"/>
      <c r="EA1030" s="35"/>
      <c r="EB1030" s="35"/>
      <c r="EC1030" s="35"/>
      <c r="ED1030" s="35"/>
      <c r="EE1030" s="35"/>
      <c r="EF1030" s="35"/>
      <c r="EG1030" s="35"/>
      <c r="EH1030" s="35"/>
      <c r="EI1030" s="35"/>
      <c r="EJ1030" s="35"/>
      <c r="EK1030" s="35"/>
      <c r="EL1030" s="35"/>
      <c r="EM1030" s="35"/>
      <c r="EN1030" s="35"/>
      <c r="EO1030" s="35"/>
      <c r="EP1030" s="35"/>
      <c r="EQ1030" s="35"/>
      <c r="ER1030" s="35"/>
    </row>
    <row r="1031" spans="1:148" ht="11.25">
      <c r="A1031" s="1"/>
      <c r="B1031" s="1"/>
      <c r="C1031" s="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58"/>
      <c r="O1031" s="58"/>
      <c r="P1031" s="58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  <c r="CC1031" s="35"/>
      <c r="CD1031" s="35"/>
      <c r="CE1031" s="35"/>
      <c r="CF1031" s="35"/>
      <c r="CG1031" s="35"/>
      <c r="CH1031" s="35"/>
      <c r="CI1031" s="35"/>
      <c r="CJ1031" s="35"/>
      <c r="CK1031" s="35"/>
      <c r="CL1031" s="35"/>
      <c r="CM1031" s="35"/>
      <c r="CN1031" s="35"/>
      <c r="CO1031" s="35"/>
      <c r="CP1031" s="35"/>
      <c r="CQ1031" s="35"/>
      <c r="CR1031" s="35"/>
      <c r="CS1031" s="35"/>
      <c r="CT1031" s="35"/>
      <c r="CU1031" s="35"/>
      <c r="CV1031" s="35"/>
      <c r="CW1031" s="35"/>
      <c r="CX1031" s="35"/>
      <c r="CY1031" s="35"/>
      <c r="CZ1031" s="35"/>
      <c r="DA1031" s="35"/>
      <c r="DB1031" s="35"/>
      <c r="DC1031" s="35"/>
      <c r="DD1031" s="35"/>
      <c r="DE1031" s="35"/>
      <c r="DF1031" s="35"/>
      <c r="DG1031" s="35"/>
      <c r="DH1031" s="35"/>
      <c r="DI1031" s="35"/>
      <c r="DJ1031" s="35"/>
      <c r="DK1031" s="35"/>
      <c r="DL1031" s="35"/>
      <c r="DM1031" s="35"/>
      <c r="DN1031" s="35"/>
      <c r="DO1031" s="35"/>
      <c r="DP1031" s="35"/>
      <c r="DQ1031" s="35"/>
      <c r="DR1031" s="35"/>
      <c r="DS1031" s="35"/>
      <c r="DT1031" s="35"/>
      <c r="DU1031" s="35"/>
      <c r="DV1031" s="35"/>
      <c r="DW1031" s="35"/>
      <c r="DX1031" s="35"/>
      <c r="DY1031" s="35"/>
      <c r="DZ1031" s="35"/>
      <c r="EA1031" s="35"/>
      <c r="EB1031" s="35"/>
      <c r="EC1031" s="35"/>
      <c r="ED1031" s="35"/>
      <c r="EE1031" s="35"/>
      <c r="EF1031" s="35"/>
      <c r="EG1031" s="35"/>
      <c r="EH1031" s="35"/>
      <c r="EI1031" s="35"/>
      <c r="EJ1031" s="35"/>
      <c r="EK1031" s="35"/>
      <c r="EL1031" s="35"/>
      <c r="EM1031" s="35"/>
      <c r="EN1031" s="35"/>
      <c r="EO1031" s="35"/>
      <c r="EP1031" s="35"/>
      <c r="EQ1031" s="35"/>
      <c r="ER1031" s="35"/>
    </row>
    <row r="1032" spans="1:148" ht="11.25">
      <c r="A1032" s="1"/>
      <c r="B1032" s="1"/>
      <c r="C1032" s="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58"/>
      <c r="O1032" s="58"/>
      <c r="P1032" s="58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  <c r="CC1032" s="35"/>
      <c r="CD1032" s="35"/>
      <c r="CE1032" s="35"/>
      <c r="CF1032" s="35"/>
      <c r="CG1032" s="35"/>
      <c r="CH1032" s="35"/>
      <c r="CI1032" s="35"/>
      <c r="CJ1032" s="35"/>
      <c r="CK1032" s="35"/>
      <c r="CL1032" s="35"/>
      <c r="CM1032" s="35"/>
      <c r="CN1032" s="35"/>
      <c r="CO1032" s="35"/>
      <c r="CP1032" s="35"/>
      <c r="CQ1032" s="35"/>
      <c r="CR1032" s="35"/>
      <c r="CS1032" s="35"/>
      <c r="CT1032" s="35"/>
      <c r="CU1032" s="35"/>
      <c r="CV1032" s="35"/>
      <c r="CW1032" s="35"/>
      <c r="CX1032" s="35"/>
      <c r="CY1032" s="35"/>
      <c r="CZ1032" s="35"/>
      <c r="DA1032" s="35"/>
      <c r="DB1032" s="35"/>
      <c r="DC1032" s="35"/>
      <c r="DD1032" s="35"/>
      <c r="DE1032" s="35"/>
      <c r="DF1032" s="35"/>
      <c r="DG1032" s="35"/>
      <c r="DH1032" s="35"/>
      <c r="DI1032" s="35"/>
      <c r="DJ1032" s="35"/>
      <c r="DK1032" s="35"/>
      <c r="DL1032" s="35"/>
      <c r="DM1032" s="35"/>
      <c r="DN1032" s="35"/>
      <c r="DO1032" s="35"/>
      <c r="DP1032" s="35"/>
      <c r="DQ1032" s="35"/>
      <c r="DR1032" s="35"/>
      <c r="DS1032" s="35"/>
      <c r="DT1032" s="35"/>
      <c r="DU1032" s="35"/>
      <c r="DV1032" s="35"/>
      <c r="DW1032" s="35"/>
      <c r="DX1032" s="35"/>
      <c r="DY1032" s="35"/>
      <c r="DZ1032" s="35"/>
      <c r="EA1032" s="35"/>
      <c r="EB1032" s="35"/>
      <c r="EC1032" s="35"/>
      <c r="ED1032" s="35"/>
      <c r="EE1032" s="35"/>
      <c r="EF1032" s="35"/>
      <c r="EG1032" s="35"/>
      <c r="EH1032" s="35"/>
      <c r="EI1032" s="35"/>
      <c r="EJ1032" s="35"/>
      <c r="EK1032" s="35"/>
      <c r="EL1032" s="35"/>
      <c r="EM1032" s="35"/>
      <c r="EN1032" s="35"/>
      <c r="EO1032" s="35"/>
      <c r="EP1032" s="35"/>
      <c r="EQ1032" s="35"/>
      <c r="ER1032" s="35"/>
    </row>
    <row r="1033" spans="1:148" ht="11.25">
      <c r="A1033" s="1"/>
      <c r="B1033" s="1"/>
      <c r="C1033" s="1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58"/>
      <c r="O1033" s="58"/>
      <c r="P1033" s="58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  <c r="CC1033" s="35"/>
      <c r="CD1033" s="35"/>
      <c r="CE1033" s="35"/>
      <c r="CF1033" s="35"/>
      <c r="CG1033" s="35"/>
      <c r="CH1033" s="35"/>
      <c r="CI1033" s="35"/>
      <c r="CJ1033" s="35"/>
      <c r="CK1033" s="35"/>
      <c r="CL1033" s="35"/>
      <c r="CM1033" s="35"/>
      <c r="CN1033" s="35"/>
      <c r="CO1033" s="35"/>
      <c r="CP1033" s="35"/>
      <c r="CQ1033" s="35"/>
      <c r="CR1033" s="35"/>
      <c r="CS1033" s="35"/>
      <c r="CT1033" s="35"/>
      <c r="CU1033" s="35"/>
      <c r="CV1033" s="35"/>
      <c r="CW1033" s="35"/>
      <c r="CX1033" s="35"/>
      <c r="CY1033" s="35"/>
      <c r="CZ1033" s="35"/>
      <c r="DA1033" s="35"/>
      <c r="DB1033" s="35"/>
      <c r="DC1033" s="35"/>
      <c r="DD1033" s="35"/>
      <c r="DE1033" s="35"/>
      <c r="DF1033" s="35"/>
      <c r="DG1033" s="35"/>
      <c r="DH1033" s="35"/>
      <c r="DI1033" s="35"/>
      <c r="DJ1033" s="35"/>
      <c r="DK1033" s="35"/>
      <c r="DL1033" s="35"/>
      <c r="DM1033" s="35"/>
      <c r="DN1033" s="35"/>
      <c r="DO1033" s="35"/>
      <c r="DP1033" s="35"/>
      <c r="DQ1033" s="35"/>
      <c r="DR1033" s="35"/>
      <c r="DS1033" s="35"/>
      <c r="DT1033" s="35"/>
      <c r="DU1033" s="35"/>
      <c r="DV1033" s="35"/>
      <c r="DW1033" s="35"/>
      <c r="DX1033" s="35"/>
      <c r="DY1033" s="35"/>
      <c r="DZ1033" s="35"/>
      <c r="EA1033" s="35"/>
      <c r="EB1033" s="35"/>
      <c r="EC1033" s="35"/>
      <c r="ED1033" s="35"/>
      <c r="EE1033" s="35"/>
      <c r="EF1033" s="35"/>
      <c r="EG1033" s="35"/>
      <c r="EH1033" s="35"/>
      <c r="EI1033" s="35"/>
      <c r="EJ1033" s="35"/>
      <c r="EK1033" s="35"/>
      <c r="EL1033" s="35"/>
      <c r="EM1033" s="35"/>
      <c r="EN1033" s="35"/>
      <c r="EO1033" s="35"/>
      <c r="EP1033" s="35"/>
      <c r="EQ1033" s="35"/>
      <c r="ER1033" s="35"/>
    </row>
    <row r="1034" spans="1:148" ht="11.25">
      <c r="A1034" s="1"/>
      <c r="B1034" s="1"/>
      <c r="C1034" s="1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58"/>
      <c r="O1034" s="58"/>
      <c r="P1034" s="58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  <c r="BQ1034" s="35"/>
      <c r="BR1034" s="35"/>
      <c r="BS1034" s="35"/>
      <c r="BT1034" s="35"/>
      <c r="BU1034" s="35"/>
      <c r="BV1034" s="35"/>
      <c r="BW1034" s="35"/>
      <c r="BX1034" s="35"/>
      <c r="BY1034" s="35"/>
      <c r="BZ1034" s="35"/>
      <c r="CA1034" s="35"/>
      <c r="CB1034" s="35"/>
      <c r="CC1034" s="35"/>
      <c r="CD1034" s="35"/>
      <c r="CE1034" s="35"/>
      <c r="CF1034" s="35"/>
      <c r="CG1034" s="35"/>
      <c r="CH1034" s="35"/>
      <c r="CI1034" s="35"/>
      <c r="CJ1034" s="35"/>
      <c r="CK1034" s="35"/>
      <c r="CL1034" s="35"/>
      <c r="CM1034" s="35"/>
      <c r="CN1034" s="35"/>
      <c r="CO1034" s="35"/>
      <c r="CP1034" s="35"/>
      <c r="CQ1034" s="35"/>
      <c r="CR1034" s="35"/>
      <c r="CS1034" s="35"/>
      <c r="CT1034" s="35"/>
      <c r="CU1034" s="35"/>
      <c r="CV1034" s="35"/>
      <c r="CW1034" s="35"/>
      <c r="CX1034" s="35"/>
      <c r="CY1034" s="35"/>
      <c r="CZ1034" s="35"/>
      <c r="DA1034" s="35"/>
      <c r="DB1034" s="35"/>
      <c r="DC1034" s="35"/>
      <c r="DD1034" s="35"/>
      <c r="DE1034" s="35"/>
      <c r="DF1034" s="35"/>
      <c r="DG1034" s="35"/>
      <c r="DH1034" s="35"/>
      <c r="DI1034" s="35"/>
      <c r="DJ1034" s="35"/>
      <c r="DK1034" s="35"/>
      <c r="DL1034" s="35"/>
      <c r="DM1034" s="35"/>
      <c r="DN1034" s="35"/>
      <c r="DO1034" s="35"/>
      <c r="DP1034" s="35"/>
      <c r="DQ1034" s="35"/>
      <c r="DR1034" s="35"/>
      <c r="DS1034" s="35"/>
      <c r="DT1034" s="35"/>
      <c r="DU1034" s="35"/>
      <c r="DV1034" s="35"/>
      <c r="DW1034" s="35"/>
      <c r="DX1034" s="35"/>
      <c r="DY1034" s="35"/>
      <c r="DZ1034" s="35"/>
      <c r="EA1034" s="35"/>
      <c r="EB1034" s="35"/>
      <c r="EC1034" s="35"/>
      <c r="ED1034" s="35"/>
      <c r="EE1034" s="35"/>
      <c r="EF1034" s="35"/>
      <c r="EG1034" s="35"/>
      <c r="EH1034" s="35"/>
      <c r="EI1034" s="35"/>
      <c r="EJ1034" s="35"/>
      <c r="EK1034" s="35"/>
      <c r="EL1034" s="35"/>
      <c r="EM1034" s="35"/>
      <c r="EN1034" s="35"/>
      <c r="EO1034" s="35"/>
      <c r="EP1034" s="35"/>
      <c r="EQ1034" s="35"/>
      <c r="ER1034" s="35"/>
    </row>
    <row r="1035" spans="1:148" ht="11.25">
      <c r="A1035" s="1"/>
      <c r="B1035" s="1"/>
      <c r="C1035" s="1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58"/>
      <c r="O1035" s="58"/>
      <c r="P1035" s="58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  <c r="BK1035" s="35"/>
      <c r="BL1035" s="35"/>
      <c r="BM1035" s="35"/>
      <c r="BN1035" s="35"/>
      <c r="BO1035" s="35"/>
      <c r="BP1035" s="35"/>
      <c r="BQ1035" s="35"/>
      <c r="BR1035" s="35"/>
      <c r="BS1035" s="35"/>
      <c r="BT1035" s="35"/>
      <c r="BU1035" s="35"/>
      <c r="BV1035" s="35"/>
      <c r="BW1035" s="35"/>
      <c r="BX1035" s="35"/>
      <c r="BY1035" s="35"/>
      <c r="BZ1035" s="35"/>
      <c r="CA1035" s="35"/>
      <c r="CB1035" s="35"/>
      <c r="CC1035" s="35"/>
      <c r="CD1035" s="35"/>
      <c r="CE1035" s="35"/>
      <c r="CF1035" s="35"/>
      <c r="CG1035" s="35"/>
      <c r="CH1035" s="35"/>
      <c r="CI1035" s="35"/>
      <c r="CJ1035" s="35"/>
      <c r="CK1035" s="35"/>
      <c r="CL1035" s="35"/>
      <c r="CM1035" s="35"/>
      <c r="CN1035" s="35"/>
      <c r="CO1035" s="35"/>
      <c r="CP1035" s="35"/>
      <c r="CQ1035" s="35"/>
      <c r="CR1035" s="35"/>
      <c r="CS1035" s="35"/>
      <c r="CT1035" s="35"/>
      <c r="CU1035" s="35"/>
      <c r="CV1035" s="35"/>
      <c r="CW1035" s="35"/>
      <c r="CX1035" s="35"/>
      <c r="CY1035" s="35"/>
      <c r="CZ1035" s="35"/>
      <c r="DA1035" s="35"/>
      <c r="DB1035" s="35"/>
      <c r="DC1035" s="35"/>
      <c r="DD1035" s="35"/>
      <c r="DE1035" s="35"/>
      <c r="DF1035" s="35"/>
      <c r="DG1035" s="35"/>
      <c r="DH1035" s="35"/>
      <c r="DI1035" s="35"/>
      <c r="DJ1035" s="35"/>
      <c r="DK1035" s="35"/>
      <c r="DL1035" s="35"/>
      <c r="DM1035" s="35"/>
      <c r="DN1035" s="35"/>
      <c r="DO1035" s="35"/>
      <c r="DP1035" s="35"/>
      <c r="DQ1035" s="35"/>
      <c r="DR1035" s="35"/>
      <c r="DS1035" s="35"/>
      <c r="DT1035" s="35"/>
      <c r="DU1035" s="35"/>
      <c r="DV1035" s="35"/>
      <c r="DW1035" s="35"/>
      <c r="DX1035" s="35"/>
      <c r="DY1035" s="35"/>
      <c r="DZ1035" s="35"/>
      <c r="EA1035" s="35"/>
      <c r="EB1035" s="35"/>
      <c r="EC1035" s="35"/>
      <c r="ED1035" s="35"/>
      <c r="EE1035" s="35"/>
      <c r="EF1035" s="35"/>
      <c r="EG1035" s="35"/>
      <c r="EH1035" s="35"/>
      <c r="EI1035" s="35"/>
      <c r="EJ1035" s="35"/>
      <c r="EK1035" s="35"/>
      <c r="EL1035" s="35"/>
      <c r="EM1035" s="35"/>
      <c r="EN1035" s="35"/>
      <c r="EO1035" s="35"/>
      <c r="EP1035" s="35"/>
      <c r="EQ1035" s="35"/>
      <c r="ER1035" s="35"/>
    </row>
    <row r="1036" spans="1:148" ht="11.25">
      <c r="A1036" s="1"/>
      <c r="B1036" s="1"/>
      <c r="C1036" s="1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58"/>
      <c r="O1036" s="58"/>
      <c r="P1036" s="58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  <c r="BK1036" s="35"/>
      <c r="BL1036" s="35"/>
      <c r="BM1036" s="35"/>
      <c r="BN1036" s="35"/>
      <c r="BO1036" s="35"/>
      <c r="BP1036" s="35"/>
      <c r="BQ1036" s="35"/>
      <c r="BR1036" s="35"/>
      <c r="BS1036" s="35"/>
      <c r="BT1036" s="35"/>
      <c r="BU1036" s="35"/>
      <c r="BV1036" s="35"/>
      <c r="BW1036" s="35"/>
      <c r="BX1036" s="35"/>
      <c r="BY1036" s="35"/>
      <c r="BZ1036" s="35"/>
      <c r="CA1036" s="35"/>
      <c r="CB1036" s="35"/>
      <c r="CC1036" s="35"/>
      <c r="CD1036" s="35"/>
      <c r="CE1036" s="35"/>
      <c r="CF1036" s="35"/>
      <c r="CG1036" s="35"/>
      <c r="CH1036" s="35"/>
      <c r="CI1036" s="35"/>
      <c r="CJ1036" s="35"/>
      <c r="CK1036" s="35"/>
      <c r="CL1036" s="35"/>
      <c r="CM1036" s="35"/>
      <c r="CN1036" s="35"/>
      <c r="CO1036" s="35"/>
      <c r="CP1036" s="35"/>
      <c r="CQ1036" s="35"/>
      <c r="CR1036" s="35"/>
      <c r="CS1036" s="35"/>
      <c r="CT1036" s="35"/>
      <c r="CU1036" s="35"/>
      <c r="CV1036" s="35"/>
      <c r="CW1036" s="35"/>
      <c r="CX1036" s="35"/>
      <c r="CY1036" s="35"/>
      <c r="CZ1036" s="35"/>
      <c r="DA1036" s="35"/>
      <c r="DB1036" s="35"/>
      <c r="DC1036" s="35"/>
      <c r="DD1036" s="35"/>
      <c r="DE1036" s="35"/>
      <c r="DF1036" s="35"/>
      <c r="DG1036" s="35"/>
      <c r="DH1036" s="35"/>
      <c r="DI1036" s="35"/>
      <c r="DJ1036" s="35"/>
      <c r="DK1036" s="35"/>
      <c r="DL1036" s="35"/>
      <c r="DM1036" s="35"/>
      <c r="DN1036" s="35"/>
      <c r="DO1036" s="35"/>
      <c r="DP1036" s="35"/>
      <c r="DQ1036" s="35"/>
      <c r="DR1036" s="35"/>
      <c r="DS1036" s="35"/>
      <c r="DT1036" s="35"/>
      <c r="DU1036" s="35"/>
      <c r="DV1036" s="35"/>
      <c r="DW1036" s="35"/>
      <c r="DX1036" s="35"/>
      <c r="DY1036" s="35"/>
      <c r="DZ1036" s="35"/>
      <c r="EA1036" s="35"/>
      <c r="EB1036" s="35"/>
      <c r="EC1036" s="35"/>
      <c r="ED1036" s="35"/>
      <c r="EE1036" s="35"/>
      <c r="EF1036" s="35"/>
      <c r="EG1036" s="35"/>
      <c r="EH1036" s="35"/>
      <c r="EI1036" s="35"/>
      <c r="EJ1036" s="35"/>
      <c r="EK1036" s="35"/>
      <c r="EL1036" s="35"/>
      <c r="EM1036" s="35"/>
      <c r="EN1036" s="35"/>
      <c r="EO1036" s="35"/>
      <c r="EP1036" s="35"/>
      <c r="EQ1036" s="35"/>
      <c r="ER1036" s="35"/>
    </row>
    <row r="1037" spans="1:148" ht="11.25">
      <c r="A1037" s="1"/>
      <c r="B1037" s="1"/>
      <c r="C1037" s="1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58"/>
      <c r="O1037" s="58"/>
      <c r="P1037" s="58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  <c r="BQ1037" s="35"/>
      <c r="BR1037" s="35"/>
      <c r="BS1037" s="35"/>
      <c r="BT1037" s="35"/>
      <c r="BU1037" s="35"/>
      <c r="BV1037" s="35"/>
      <c r="BW1037" s="35"/>
      <c r="BX1037" s="35"/>
      <c r="BY1037" s="35"/>
      <c r="BZ1037" s="35"/>
      <c r="CA1037" s="35"/>
      <c r="CB1037" s="35"/>
      <c r="CC1037" s="35"/>
      <c r="CD1037" s="35"/>
      <c r="CE1037" s="35"/>
      <c r="CF1037" s="35"/>
      <c r="CG1037" s="35"/>
      <c r="CH1037" s="35"/>
      <c r="CI1037" s="35"/>
      <c r="CJ1037" s="35"/>
      <c r="CK1037" s="35"/>
      <c r="CL1037" s="35"/>
      <c r="CM1037" s="35"/>
      <c r="CN1037" s="35"/>
      <c r="CO1037" s="35"/>
      <c r="CP1037" s="35"/>
      <c r="CQ1037" s="35"/>
      <c r="CR1037" s="35"/>
      <c r="CS1037" s="35"/>
      <c r="CT1037" s="35"/>
      <c r="CU1037" s="35"/>
      <c r="CV1037" s="35"/>
      <c r="CW1037" s="35"/>
      <c r="CX1037" s="35"/>
      <c r="CY1037" s="35"/>
      <c r="CZ1037" s="35"/>
      <c r="DA1037" s="35"/>
      <c r="DB1037" s="35"/>
      <c r="DC1037" s="35"/>
      <c r="DD1037" s="35"/>
      <c r="DE1037" s="35"/>
      <c r="DF1037" s="35"/>
      <c r="DG1037" s="35"/>
      <c r="DH1037" s="35"/>
      <c r="DI1037" s="35"/>
      <c r="DJ1037" s="35"/>
      <c r="DK1037" s="35"/>
      <c r="DL1037" s="35"/>
      <c r="DM1037" s="35"/>
      <c r="DN1037" s="35"/>
      <c r="DO1037" s="35"/>
      <c r="DP1037" s="35"/>
      <c r="DQ1037" s="35"/>
      <c r="DR1037" s="35"/>
      <c r="DS1037" s="35"/>
      <c r="DT1037" s="35"/>
      <c r="DU1037" s="35"/>
      <c r="DV1037" s="35"/>
      <c r="DW1037" s="35"/>
      <c r="DX1037" s="35"/>
      <c r="DY1037" s="35"/>
      <c r="DZ1037" s="35"/>
      <c r="EA1037" s="35"/>
      <c r="EB1037" s="35"/>
      <c r="EC1037" s="35"/>
      <c r="ED1037" s="35"/>
      <c r="EE1037" s="35"/>
      <c r="EF1037" s="35"/>
      <c r="EG1037" s="35"/>
      <c r="EH1037" s="35"/>
      <c r="EI1037" s="35"/>
      <c r="EJ1037" s="35"/>
      <c r="EK1037" s="35"/>
      <c r="EL1037" s="35"/>
      <c r="EM1037" s="35"/>
      <c r="EN1037" s="35"/>
      <c r="EO1037" s="35"/>
      <c r="EP1037" s="35"/>
      <c r="EQ1037" s="35"/>
      <c r="ER1037" s="35"/>
    </row>
    <row r="1038" spans="1:148" ht="11.25">
      <c r="A1038" s="1"/>
      <c r="B1038" s="1"/>
      <c r="C1038" s="1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58"/>
      <c r="O1038" s="58"/>
      <c r="P1038" s="58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  <c r="BQ1038" s="35"/>
      <c r="BR1038" s="35"/>
      <c r="BS1038" s="35"/>
      <c r="BT1038" s="35"/>
      <c r="BU1038" s="35"/>
      <c r="BV1038" s="35"/>
      <c r="BW1038" s="35"/>
      <c r="BX1038" s="35"/>
      <c r="BY1038" s="35"/>
      <c r="BZ1038" s="35"/>
      <c r="CA1038" s="35"/>
      <c r="CB1038" s="35"/>
      <c r="CC1038" s="35"/>
      <c r="CD1038" s="35"/>
      <c r="CE1038" s="35"/>
      <c r="CF1038" s="35"/>
      <c r="CG1038" s="35"/>
      <c r="CH1038" s="35"/>
      <c r="CI1038" s="35"/>
      <c r="CJ1038" s="35"/>
      <c r="CK1038" s="35"/>
      <c r="CL1038" s="35"/>
      <c r="CM1038" s="35"/>
      <c r="CN1038" s="35"/>
      <c r="CO1038" s="35"/>
      <c r="CP1038" s="35"/>
      <c r="CQ1038" s="35"/>
      <c r="CR1038" s="35"/>
      <c r="CS1038" s="35"/>
      <c r="CT1038" s="35"/>
      <c r="CU1038" s="35"/>
      <c r="CV1038" s="35"/>
      <c r="CW1038" s="35"/>
      <c r="CX1038" s="35"/>
      <c r="CY1038" s="35"/>
      <c r="CZ1038" s="35"/>
      <c r="DA1038" s="35"/>
      <c r="DB1038" s="35"/>
      <c r="DC1038" s="35"/>
      <c r="DD1038" s="35"/>
      <c r="DE1038" s="35"/>
      <c r="DF1038" s="35"/>
      <c r="DG1038" s="35"/>
      <c r="DH1038" s="35"/>
      <c r="DI1038" s="35"/>
      <c r="DJ1038" s="35"/>
      <c r="DK1038" s="35"/>
      <c r="DL1038" s="35"/>
      <c r="DM1038" s="35"/>
      <c r="DN1038" s="35"/>
      <c r="DO1038" s="35"/>
      <c r="DP1038" s="35"/>
      <c r="DQ1038" s="35"/>
      <c r="DR1038" s="35"/>
      <c r="DS1038" s="35"/>
      <c r="DT1038" s="35"/>
      <c r="DU1038" s="35"/>
      <c r="DV1038" s="35"/>
      <c r="DW1038" s="35"/>
      <c r="DX1038" s="35"/>
      <c r="DY1038" s="35"/>
      <c r="DZ1038" s="35"/>
      <c r="EA1038" s="35"/>
      <c r="EB1038" s="35"/>
      <c r="EC1038" s="35"/>
      <c r="ED1038" s="35"/>
      <c r="EE1038" s="35"/>
      <c r="EF1038" s="35"/>
      <c r="EG1038" s="35"/>
      <c r="EH1038" s="35"/>
      <c r="EI1038" s="35"/>
      <c r="EJ1038" s="35"/>
      <c r="EK1038" s="35"/>
      <c r="EL1038" s="35"/>
      <c r="EM1038" s="35"/>
      <c r="EN1038" s="35"/>
      <c r="EO1038" s="35"/>
      <c r="EP1038" s="35"/>
      <c r="EQ1038" s="35"/>
      <c r="ER1038" s="35"/>
    </row>
    <row r="1039" spans="1:148" ht="11.25">
      <c r="A1039" s="1"/>
      <c r="B1039" s="1"/>
      <c r="C1039" s="1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58"/>
      <c r="O1039" s="58"/>
      <c r="P1039" s="58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/>
      <c r="AQ1039" s="35"/>
      <c r="AR1039" s="35"/>
      <c r="AS1039" s="35"/>
      <c r="AT1039" s="35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  <c r="BG1039" s="35"/>
      <c r="BH1039" s="35"/>
      <c r="BI1039" s="35"/>
      <c r="BJ1039" s="35"/>
      <c r="BK1039" s="35"/>
      <c r="BL1039" s="35"/>
      <c r="BM1039" s="35"/>
      <c r="BN1039" s="35"/>
      <c r="BO1039" s="35"/>
      <c r="BP1039" s="35"/>
      <c r="BQ1039" s="35"/>
      <c r="BR1039" s="35"/>
      <c r="BS1039" s="35"/>
      <c r="BT1039" s="35"/>
      <c r="BU1039" s="35"/>
      <c r="BV1039" s="35"/>
      <c r="BW1039" s="35"/>
      <c r="BX1039" s="35"/>
      <c r="BY1039" s="35"/>
      <c r="BZ1039" s="35"/>
      <c r="CA1039" s="35"/>
      <c r="CB1039" s="35"/>
      <c r="CC1039" s="35"/>
      <c r="CD1039" s="35"/>
      <c r="CE1039" s="35"/>
      <c r="CF1039" s="35"/>
      <c r="CG1039" s="35"/>
      <c r="CH1039" s="35"/>
      <c r="CI1039" s="35"/>
      <c r="CJ1039" s="35"/>
      <c r="CK1039" s="35"/>
      <c r="CL1039" s="35"/>
      <c r="CM1039" s="35"/>
      <c r="CN1039" s="35"/>
      <c r="CO1039" s="35"/>
      <c r="CP1039" s="35"/>
      <c r="CQ1039" s="35"/>
      <c r="CR1039" s="35"/>
      <c r="CS1039" s="35"/>
      <c r="CT1039" s="35"/>
      <c r="CU1039" s="35"/>
      <c r="CV1039" s="35"/>
      <c r="CW1039" s="35"/>
      <c r="CX1039" s="35"/>
      <c r="CY1039" s="35"/>
      <c r="CZ1039" s="35"/>
      <c r="DA1039" s="35"/>
      <c r="DB1039" s="35"/>
      <c r="DC1039" s="35"/>
      <c r="DD1039" s="35"/>
      <c r="DE1039" s="35"/>
      <c r="DF1039" s="35"/>
      <c r="DG1039" s="35"/>
      <c r="DH1039" s="35"/>
      <c r="DI1039" s="35"/>
      <c r="DJ1039" s="35"/>
      <c r="DK1039" s="35"/>
      <c r="DL1039" s="35"/>
      <c r="DM1039" s="35"/>
      <c r="DN1039" s="35"/>
      <c r="DO1039" s="35"/>
      <c r="DP1039" s="35"/>
      <c r="DQ1039" s="35"/>
      <c r="DR1039" s="35"/>
      <c r="DS1039" s="35"/>
      <c r="DT1039" s="35"/>
      <c r="DU1039" s="35"/>
      <c r="DV1039" s="35"/>
      <c r="DW1039" s="35"/>
      <c r="DX1039" s="35"/>
      <c r="DY1039" s="35"/>
      <c r="DZ1039" s="35"/>
      <c r="EA1039" s="35"/>
      <c r="EB1039" s="35"/>
      <c r="EC1039" s="35"/>
      <c r="ED1039" s="35"/>
      <c r="EE1039" s="35"/>
      <c r="EF1039" s="35"/>
      <c r="EG1039" s="35"/>
      <c r="EH1039" s="35"/>
      <c r="EI1039" s="35"/>
      <c r="EJ1039" s="35"/>
      <c r="EK1039" s="35"/>
      <c r="EL1039" s="35"/>
      <c r="EM1039" s="35"/>
      <c r="EN1039" s="35"/>
      <c r="EO1039" s="35"/>
      <c r="EP1039" s="35"/>
      <c r="EQ1039" s="35"/>
      <c r="ER1039" s="35"/>
    </row>
    <row r="1040" spans="1:148" ht="11.25">
      <c r="A1040" s="1"/>
      <c r="B1040" s="1"/>
      <c r="C1040" s="1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58"/>
      <c r="O1040" s="58"/>
      <c r="P1040" s="58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  <c r="BG1040" s="35"/>
      <c r="BH1040" s="35"/>
      <c r="BI1040" s="35"/>
      <c r="BJ1040" s="35"/>
      <c r="BK1040" s="35"/>
      <c r="BL1040" s="35"/>
      <c r="BM1040" s="35"/>
      <c r="BN1040" s="35"/>
      <c r="BO1040" s="35"/>
      <c r="BP1040" s="35"/>
      <c r="BQ1040" s="35"/>
      <c r="BR1040" s="35"/>
      <c r="BS1040" s="35"/>
      <c r="BT1040" s="35"/>
      <c r="BU1040" s="35"/>
      <c r="BV1040" s="35"/>
      <c r="BW1040" s="35"/>
      <c r="BX1040" s="35"/>
      <c r="BY1040" s="35"/>
      <c r="BZ1040" s="35"/>
      <c r="CA1040" s="35"/>
      <c r="CB1040" s="35"/>
      <c r="CC1040" s="35"/>
      <c r="CD1040" s="35"/>
      <c r="CE1040" s="35"/>
      <c r="CF1040" s="35"/>
      <c r="CG1040" s="35"/>
      <c r="CH1040" s="35"/>
      <c r="CI1040" s="35"/>
      <c r="CJ1040" s="35"/>
      <c r="CK1040" s="35"/>
      <c r="CL1040" s="35"/>
      <c r="CM1040" s="35"/>
      <c r="CN1040" s="35"/>
      <c r="CO1040" s="35"/>
      <c r="CP1040" s="35"/>
      <c r="CQ1040" s="35"/>
      <c r="CR1040" s="35"/>
      <c r="CS1040" s="35"/>
      <c r="CT1040" s="35"/>
      <c r="CU1040" s="35"/>
      <c r="CV1040" s="35"/>
      <c r="CW1040" s="35"/>
      <c r="CX1040" s="35"/>
      <c r="CY1040" s="35"/>
      <c r="CZ1040" s="35"/>
      <c r="DA1040" s="35"/>
      <c r="DB1040" s="35"/>
      <c r="DC1040" s="35"/>
      <c r="DD1040" s="35"/>
      <c r="DE1040" s="35"/>
      <c r="DF1040" s="35"/>
      <c r="DG1040" s="35"/>
      <c r="DH1040" s="35"/>
      <c r="DI1040" s="35"/>
      <c r="DJ1040" s="35"/>
      <c r="DK1040" s="35"/>
      <c r="DL1040" s="35"/>
      <c r="DM1040" s="35"/>
      <c r="DN1040" s="35"/>
      <c r="DO1040" s="35"/>
      <c r="DP1040" s="35"/>
      <c r="DQ1040" s="35"/>
      <c r="DR1040" s="35"/>
      <c r="DS1040" s="35"/>
      <c r="DT1040" s="35"/>
      <c r="DU1040" s="35"/>
      <c r="DV1040" s="35"/>
      <c r="DW1040" s="35"/>
      <c r="DX1040" s="35"/>
      <c r="DY1040" s="35"/>
      <c r="DZ1040" s="35"/>
      <c r="EA1040" s="35"/>
      <c r="EB1040" s="35"/>
      <c r="EC1040" s="35"/>
      <c r="ED1040" s="35"/>
      <c r="EE1040" s="35"/>
      <c r="EF1040" s="35"/>
      <c r="EG1040" s="35"/>
      <c r="EH1040" s="35"/>
      <c r="EI1040" s="35"/>
      <c r="EJ1040" s="35"/>
      <c r="EK1040" s="35"/>
      <c r="EL1040" s="35"/>
      <c r="EM1040" s="35"/>
      <c r="EN1040" s="35"/>
      <c r="EO1040" s="35"/>
      <c r="EP1040" s="35"/>
      <c r="EQ1040" s="35"/>
      <c r="ER1040" s="35"/>
    </row>
    <row r="1041" spans="1:148" ht="11.25">
      <c r="A1041" s="1"/>
      <c r="B1041" s="1"/>
      <c r="C1041" s="1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58"/>
      <c r="O1041" s="58"/>
      <c r="P1041" s="58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BV1041" s="35"/>
      <c r="BW1041" s="35"/>
      <c r="BX1041" s="35"/>
      <c r="BY1041" s="35"/>
      <c r="BZ1041" s="35"/>
      <c r="CA1041" s="35"/>
      <c r="CB1041" s="35"/>
      <c r="CC1041" s="35"/>
      <c r="CD1041" s="35"/>
      <c r="CE1041" s="35"/>
      <c r="CF1041" s="35"/>
      <c r="CG1041" s="35"/>
      <c r="CH1041" s="35"/>
      <c r="CI1041" s="35"/>
      <c r="CJ1041" s="35"/>
      <c r="CK1041" s="35"/>
      <c r="CL1041" s="35"/>
      <c r="CM1041" s="35"/>
      <c r="CN1041" s="35"/>
      <c r="CO1041" s="35"/>
      <c r="CP1041" s="35"/>
      <c r="CQ1041" s="35"/>
      <c r="CR1041" s="35"/>
      <c r="CS1041" s="35"/>
      <c r="CT1041" s="35"/>
      <c r="CU1041" s="35"/>
      <c r="CV1041" s="35"/>
      <c r="CW1041" s="35"/>
      <c r="CX1041" s="35"/>
      <c r="CY1041" s="35"/>
      <c r="CZ1041" s="35"/>
      <c r="DA1041" s="35"/>
      <c r="DB1041" s="35"/>
      <c r="DC1041" s="35"/>
      <c r="DD1041" s="35"/>
      <c r="DE1041" s="35"/>
      <c r="DF1041" s="35"/>
      <c r="DG1041" s="35"/>
      <c r="DH1041" s="35"/>
      <c r="DI1041" s="35"/>
      <c r="DJ1041" s="35"/>
      <c r="DK1041" s="35"/>
      <c r="DL1041" s="35"/>
      <c r="DM1041" s="35"/>
      <c r="DN1041" s="35"/>
      <c r="DO1041" s="35"/>
      <c r="DP1041" s="35"/>
      <c r="DQ1041" s="35"/>
      <c r="DR1041" s="35"/>
      <c r="DS1041" s="35"/>
      <c r="DT1041" s="35"/>
      <c r="DU1041" s="35"/>
      <c r="DV1041" s="35"/>
      <c r="DW1041" s="35"/>
      <c r="DX1041" s="35"/>
      <c r="DY1041" s="35"/>
      <c r="DZ1041" s="35"/>
      <c r="EA1041" s="35"/>
      <c r="EB1041" s="35"/>
      <c r="EC1041" s="35"/>
      <c r="ED1041" s="35"/>
      <c r="EE1041" s="35"/>
      <c r="EF1041" s="35"/>
      <c r="EG1041" s="35"/>
      <c r="EH1041" s="35"/>
      <c r="EI1041" s="35"/>
      <c r="EJ1041" s="35"/>
      <c r="EK1041" s="35"/>
      <c r="EL1041" s="35"/>
      <c r="EM1041" s="35"/>
      <c r="EN1041" s="35"/>
      <c r="EO1041" s="35"/>
      <c r="EP1041" s="35"/>
      <c r="EQ1041" s="35"/>
      <c r="ER1041" s="35"/>
    </row>
    <row r="1042" spans="1:148" ht="11.25">
      <c r="A1042" s="1"/>
      <c r="B1042" s="1"/>
      <c r="C1042" s="1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58"/>
      <c r="O1042" s="58"/>
      <c r="P1042" s="58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/>
      <c r="AQ1042" s="35"/>
      <c r="AR1042" s="35"/>
      <c r="AS1042" s="35"/>
      <c r="AT1042" s="35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  <c r="BG1042" s="35"/>
      <c r="BH1042" s="35"/>
      <c r="BI1042" s="35"/>
      <c r="BJ1042" s="35"/>
      <c r="BK1042" s="35"/>
      <c r="BL1042" s="35"/>
      <c r="BM1042" s="35"/>
      <c r="BN1042" s="35"/>
      <c r="BO1042" s="35"/>
      <c r="BP1042" s="35"/>
      <c r="BQ1042" s="35"/>
      <c r="BR1042" s="35"/>
      <c r="BS1042" s="35"/>
      <c r="BT1042" s="35"/>
      <c r="BU1042" s="35"/>
      <c r="BV1042" s="35"/>
      <c r="BW1042" s="35"/>
      <c r="BX1042" s="35"/>
      <c r="BY1042" s="35"/>
      <c r="BZ1042" s="35"/>
      <c r="CA1042" s="35"/>
      <c r="CB1042" s="35"/>
      <c r="CC1042" s="35"/>
      <c r="CD1042" s="35"/>
      <c r="CE1042" s="35"/>
      <c r="CF1042" s="35"/>
      <c r="CG1042" s="35"/>
      <c r="CH1042" s="35"/>
      <c r="CI1042" s="35"/>
      <c r="CJ1042" s="35"/>
      <c r="CK1042" s="35"/>
      <c r="CL1042" s="35"/>
      <c r="CM1042" s="35"/>
      <c r="CN1042" s="35"/>
      <c r="CO1042" s="35"/>
      <c r="CP1042" s="35"/>
      <c r="CQ1042" s="35"/>
      <c r="CR1042" s="35"/>
      <c r="CS1042" s="35"/>
      <c r="CT1042" s="35"/>
      <c r="CU1042" s="35"/>
      <c r="CV1042" s="35"/>
      <c r="CW1042" s="35"/>
      <c r="CX1042" s="35"/>
      <c r="CY1042" s="35"/>
      <c r="CZ1042" s="35"/>
      <c r="DA1042" s="35"/>
      <c r="DB1042" s="35"/>
      <c r="DC1042" s="35"/>
      <c r="DD1042" s="35"/>
      <c r="DE1042" s="35"/>
      <c r="DF1042" s="35"/>
      <c r="DG1042" s="35"/>
      <c r="DH1042" s="35"/>
      <c r="DI1042" s="35"/>
      <c r="DJ1042" s="35"/>
      <c r="DK1042" s="35"/>
      <c r="DL1042" s="35"/>
      <c r="DM1042" s="35"/>
      <c r="DN1042" s="35"/>
      <c r="DO1042" s="35"/>
      <c r="DP1042" s="35"/>
      <c r="DQ1042" s="35"/>
      <c r="DR1042" s="35"/>
      <c r="DS1042" s="35"/>
      <c r="DT1042" s="35"/>
      <c r="DU1042" s="35"/>
      <c r="DV1042" s="35"/>
      <c r="DW1042" s="35"/>
      <c r="DX1042" s="35"/>
      <c r="DY1042" s="35"/>
      <c r="DZ1042" s="35"/>
      <c r="EA1042" s="35"/>
      <c r="EB1042" s="35"/>
      <c r="EC1042" s="35"/>
      <c r="ED1042" s="35"/>
      <c r="EE1042" s="35"/>
      <c r="EF1042" s="35"/>
      <c r="EG1042" s="35"/>
      <c r="EH1042" s="35"/>
      <c r="EI1042" s="35"/>
      <c r="EJ1042" s="35"/>
      <c r="EK1042" s="35"/>
      <c r="EL1042" s="35"/>
      <c r="EM1042" s="35"/>
      <c r="EN1042" s="35"/>
      <c r="EO1042" s="35"/>
      <c r="EP1042" s="35"/>
      <c r="EQ1042" s="35"/>
      <c r="ER1042" s="35"/>
    </row>
    <row r="1043" spans="1:148" ht="11.25">
      <c r="A1043" s="1"/>
      <c r="B1043" s="1"/>
      <c r="C1043" s="1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58"/>
      <c r="O1043" s="58"/>
      <c r="P1043" s="58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  <c r="BQ1043" s="35"/>
      <c r="BR1043" s="35"/>
      <c r="BS1043" s="35"/>
      <c r="BT1043" s="35"/>
      <c r="BU1043" s="35"/>
      <c r="BV1043" s="35"/>
      <c r="BW1043" s="35"/>
      <c r="BX1043" s="35"/>
      <c r="BY1043" s="35"/>
      <c r="BZ1043" s="35"/>
      <c r="CA1043" s="35"/>
      <c r="CB1043" s="35"/>
      <c r="CC1043" s="35"/>
      <c r="CD1043" s="35"/>
      <c r="CE1043" s="35"/>
      <c r="CF1043" s="35"/>
      <c r="CG1043" s="35"/>
      <c r="CH1043" s="35"/>
      <c r="CI1043" s="35"/>
      <c r="CJ1043" s="35"/>
      <c r="CK1043" s="35"/>
      <c r="CL1043" s="35"/>
      <c r="CM1043" s="35"/>
      <c r="CN1043" s="35"/>
      <c r="CO1043" s="35"/>
      <c r="CP1043" s="35"/>
      <c r="CQ1043" s="35"/>
      <c r="CR1043" s="35"/>
      <c r="CS1043" s="35"/>
      <c r="CT1043" s="35"/>
      <c r="CU1043" s="35"/>
      <c r="CV1043" s="35"/>
      <c r="CW1043" s="35"/>
      <c r="CX1043" s="35"/>
      <c r="CY1043" s="35"/>
      <c r="CZ1043" s="35"/>
      <c r="DA1043" s="35"/>
      <c r="DB1043" s="35"/>
      <c r="DC1043" s="35"/>
      <c r="DD1043" s="35"/>
      <c r="DE1043" s="35"/>
      <c r="DF1043" s="35"/>
      <c r="DG1043" s="35"/>
      <c r="DH1043" s="35"/>
      <c r="DI1043" s="35"/>
      <c r="DJ1043" s="35"/>
      <c r="DK1043" s="35"/>
      <c r="DL1043" s="35"/>
      <c r="DM1043" s="35"/>
      <c r="DN1043" s="35"/>
      <c r="DO1043" s="35"/>
      <c r="DP1043" s="35"/>
      <c r="DQ1043" s="35"/>
      <c r="DR1043" s="35"/>
      <c r="DS1043" s="35"/>
      <c r="DT1043" s="35"/>
      <c r="DU1043" s="35"/>
      <c r="DV1043" s="35"/>
      <c r="DW1043" s="35"/>
      <c r="DX1043" s="35"/>
      <c r="DY1043" s="35"/>
      <c r="DZ1043" s="35"/>
      <c r="EA1043" s="35"/>
      <c r="EB1043" s="35"/>
      <c r="EC1043" s="35"/>
      <c r="ED1043" s="35"/>
      <c r="EE1043" s="35"/>
      <c r="EF1043" s="35"/>
      <c r="EG1043" s="35"/>
      <c r="EH1043" s="35"/>
      <c r="EI1043" s="35"/>
      <c r="EJ1043" s="35"/>
      <c r="EK1043" s="35"/>
      <c r="EL1043" s="35"/>
      <c r="EM1043" s="35"/>
      <c r="EN1043" s="35"/>
      <c r="EO1043" s="35"/>
      <c r="EP1043" s="35"/>
      <c r="EQ1043" s="35"/>
      <c r="ER1043" s="35"/>
    </row>
    <row r="1044" spans="1:148" ht="11.25">
      <c r="A1044" s="1"/>
      <c r="B1044" s="1"/>
      <c r="C1044" s="1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58"/>
      <c r="O1044" s="58"/>
      <c r="P1044" s="58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  <c r="BQ1044" s="35"/>
      <c r="BR1044" s="35"/>
      <c r="BS1044" s="35"/>
      <c r="BT1044" s="35"/>
      <c r="BU1044" s="35"/>
      <c r="BV1044" s="35"/>
      <c r="BW1044" s="35"/>
      <c r="BX1044" s="35"/>
      <c r="BY1044" s="35"/>
      <c r="BZ1044" s="35"/>
      <c r="CA1044" s="35"/>
      <c r="CB1044" s="35"/>
      <c r="CC1044" s="35"/>
      <c r="CD1044" s="35"/>
      <c r="CE1044" s="35"/>
      <c r="CF1044" s="35"/>
      <c r="CG1044" s="35"/>
      <c r="CH1044" s="35"/>
      <c r="CI1044" s="35"/>
      <c r="CJ1044" s="35"/>
      <c r="CK1044" s="35"/>
      <c r="CL1044" s="35"/>
      <c r="CM1044" s="35"/>
      <c r="CN1044" s="35"/>
      <c r="CO1044" s="35"/>
      <c r="CP1044" s="35"/>
      <c r="CQ1044" s="35"/>
      <c r="CR1044" s="35"/>
      <c r="CS1044" s="35"/>
      <c r="CT1044" s="35"/>
      <c r="CU1044" s="35"/>
      <c r="CV1044" s="35"/>
      <c r="CW1044" s="35"/>
      <c r="CX1044" s="35"/>
      <c r="CY1044" s="35"/>
      <c r="CZ1044" s="35"/>
      <c r="DA1044" s="35"/>
      <c r="DB1044" s="35"/>
      <c r="DC1044" s="35"/>
      <c r="DD1044" s="35"/>
      <c r="DE1044" s="35"/>
      <c r="DF1044" s="35"/>
      <c r="DG1044" s="35"/>
      <c r="DH1044" s="35"/>
      <c r="DI1044" s="35"/>
      <c r="DJ1044" s="35"/>
      <c r="DK1044" s="35"/>
      <c r="DL1044" s="35"/>
      <c r="DM1044" s="35"/>
      <c r="DN1044" s="35"/>
      <c r="DO1044" s="35"/>
      <c r="DP1044" s="35"/>
      <c r="DQ1044" s="35"/>
      <c r="DR1044" s="35"/>
      <c r="DS1044" s="35"/>
      <c r="DT1044" s="35"/>
      <c r="DU1044" s="35"/>
      <c r="DV1044" s="35"/>
      <c r="DW1044" s="35"/>
      <c r="DX1044" s="35"/>
      <c r="DY1044" s="35"/>
      <c r="DZ1044" s="35"/>
      <c r="EA1044" s="35"/>
      <c r="EB1044" s="35"/>
      <c r="EC1044" s="35"/>
      <c r="ED1044" s="35"/>
      <c r="EE1044" s="35"/>
      <c r="EF1044" s="35"/>
      <c r="EG1044" s="35"/>
      <c r="EH1044" s="35"/>
      <c r="EI1044" s="35"/>
      <c r="EJ1044" s="35"/>
      <c r="EK1044" s="35"/>
      <c r="EL1044" s="35"/>
      <c r="EM1044" s="35"/>
      <c r="EN1044" s="35"/>
      <c r="EO1044" s="35"/>
      <c r="EP1044" s="35"/>
      <c r="EQ1044" s="35"/>
      <c r="ER1044" s="35"/>
    </row>
    <row r="1045" spans="1:148" ht="11.25">
      <c r="A1045" s="1"/>
      <c r="B1045" s="1"/>
      <c r="C1045" s="1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58"/>
      <c r="O1045" s="58"/>
      <c r="P1045" s="58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  <c r="BG1045" s="35"/>
      <c r="BH1045" s="35"/>
      <c r="BI1045" s="35"/>
      <c r="BJ1045" s="35"/>
      <c r="BK1045" s="35"/>
      <c r="BL1045" s="35"/>
      <c r="BM1045" s="35"/>
      <c r="BN1045" s="35"/>
      <c r="BO1045" s="35"/>
      <c r="BP1045" s="35"/>
      <c r="BQ1045" s="35"/>
      <c r="BR1045" s="35"/>
      <c r="BS1045" s="35"/>
      <c r="BT1045" s="35"/>
      <c r="BU1045" s="35"/>
      <c r="BV1045" s="35"/>
      <c r="BW1045" s="35"/>
      <c r="BX1045" s="35"/>
      <c r="BY1045" s="35"/>
      <c r="BZ1045" s="35"/>
      <c r="CA1045" s="35"/>
      <c r="CB1045" s="35"/>
      <c r="CC1045" s="35"/>
      <c r="CD1045" s="35"/>
      <c r="CE1045" s="35"/>
      <c r="CF1045" s="35"/>
      <c r="CG1045" s="35"/>
      <c r="CH1045" s="35"/>
      <c r="CI1045" s="35"/>
      <c r="CJ1045" s="35"/>
      <c r="CK1045" s="35"/>
      <c r="CL1045" s="35"/>
      <c r="CM1045" s="35"/>
      <c r="CN1045" s="35"/>
      <c r="CO1045" s="35"/>
      <c r="CP1045" s="35"/>
      <c r="CQ1045" s="35"/>
      <c r="CR1045" s="35"/>
      <c r="CS1045" s="35"/>
      <c r="CT1045" s="35"/>
      <c r="CU1045" s="35"/>
      <c r="CV1045" s="35"/>
      <c r="CW1045" s="35"/>
      <c r="CX1045" s="35"/>
      <c r="CY1045" s="35"/>
      <c r="CZ1045" s="35"/>
      <c r="DA1045" s="35"/>
      <c r="DB1045" s="35"/>
      <c r="DC1045" s="35"/>
      <c r="DD1045" s="35"/>
      <c r="DE1045" s="35"/>
      <c r="DF1045" s="35"/>
      <c r="DG1045" s="35"/>
      <c r="DH1045" s="35"/>
      <c r="DI1045" s="35"/>
      <c r="DJ1045" s="35"/>
      <c r="DK1045" s="35"/>
      <c r="DL1045" s="35"/>
      <c r="DM1045" s="35"/>
      <c r="DN1045" s="35"/>
      <c r="DO1045" s="35"/>
      <c r="DP1045" s="35"/>
      <c r="DQ1045" s="35"/>
      <c r="DR1045" s="35"/>
      <c r="DS1045" s="35"/>
      <c r="DT1045" s="35"/>
      <c r="DU1045" s="35"/>
      <c r="DV1045" s="35"/>
      <c r="DW1045" s="35"/>
      <c r="DX1045" s="35"/>
      <c r="DY1045" s="35"/>
      <c r="DZ1045" s="35"/>
      <c r="EA1045" s="35"/>
      <c r="EB1045" s="35"/>
      <c r="EC1045" s="35"/>
      <c r="ED1045" s="35"/>
      <c r="EE1045" s="35"/>
      <c r="EF1045" s="35"/>
      <c r="EG1045" s="35"/>
      <c r="EH1045" s="35"/>
      <c r="EI1045" s="35"/>
      <c r="EJ1045" s="35"/>
      <c r="EK1045" s="35"/>
      <c r="EL1045" s="35"/>
      <c r="EM1045" s="35"/>
      <c r="EN1045" s="35"/>
      <c r="EO1045" s="35"/>
      <c r="EP1045" s="35"/>
      <c r="EQ1045" s="35"/>
      <c r="ER1045" s="35"/>
    </row>
    <row r="1046" spans="1:148" ht="11.25">
      <c r="A1046" s="1"/>
      <c r="B1046" s="1"/>
      <c r="C1046" s="1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58"/>
      <c r="O1046" s="58"/>
      <c r="P1046" s="58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  <c r="BG1046" s="35"/>
      <c r="BH1046" s="35"/>
      <c r="BI1046" s="35"/>
      <c r="BJ1046" s="35"/>
      <c r="BK1046" s="35"/>
      <c r="BL1046" s="35"/>
      <c r="BM1046" s="35"/>
      <c r="BN1046" s="35"/>
      <c r="BO1046" s="35"/>
      <c r="BP1046" s="35"/>
      <c r="BQ1046" s="35"/>
      <c r="BR1046" s="35"/>
      <c r="BS1046" s="35"/>
      <c r="BT1046" s="35"/>
      <c r="BU1046" s="35"/>
      <c r="BV1046" s="35"/>
      <c r="BW1046" s="35"/>
      <c r="BX1046" s="35"/>
      <c r="BY1046" s="35"/>
      <c r="BZ1046" s="35"/>
      <c r="CA1046" s="35"/>
      <c r="CB1046" s="35"/>
      <c r="CC1046" s="35"/>
      <c r="CD1046" s="35"/>
      <c r="CE1046" s="35"/>
      <c r="CF1046" s="35"/>
      <c r="CG1046" s="35"/>
      <c r="CH1046" s="35"/>
      <c r="CI1046" s="35"/>
      <c r="CJ1046" s="35"/>
      <c r="CK1046" s="35"/>
      <c r="CL1046" s="35"/>
      <c r="CM1046" s="35"/>
      <c r="CN1046" s="35"/>
      <c r="CO1046" s="35"/>
      <c r="CP1046" s="35"/>
      <c r="CQ1046" s="35"/>
      <c r="CR1046" s="35"/>
      <c r="CS1046" s="35"/>
      <c r="CT1046" s="35"/>
      <c r="CU1046" s="35"/>
      <c r="CV1046" s="35"/>
      <c r="CW1046" s="35"/>
      <c r="CX1046" s="35"/>
      <c r="CY1046" s="35"/>
      <c r="CZ1046" s="35"/>
      <c r="DA1046" s="35"/>
      <c r="DB1046" s="35"/>
      <c r="DC1046" s="35"/>
      <c r="DD1046" s="35"/>
      <c r="DE1046" s="35"/>
      <c r="DF1046" s="35"/>
      <c r="DG1046" s="35"/>
      <c r="DH1046" s="35"/>
      <c r="DI1046" s="35"/>
      <c r="DJ1046" s="35"/>
      <c r="DK1046" s="35"/>
      <c r="DL1046" s="35"/>
      <c r="DM1046" s="35"/>
      <c r="DN1046" s="35"/>
      <c r="DO1046" s="35"/>
      <c r="DP1046" s="35"/>
      <c r="DQ1046" s="35"/>
      <c r="DR1046" s="35"/>
      <c r="DS1046" s="35"/>
      <c r="DT1046" s="35"/>
      <c r="DU1046" s="35"/>
      <c r="DV1046" s="35"/>
      <c r="DW1046" s="35"/>
      <c r="DX1046" s="35"/>
      <c r="DY1046" s="35"/>
      <c r="DZ1046" s="35"/>
      <c r="EA1046" s="35"/>
      <c r="EB1046" s="35"/>
      <c r="EC1046" s="35"/>
      <c r="ED1046" s="35"/>
      <c r="EE1046" s="35"/>
      <c r="EF1046" s="35"/>
      <c r="EG1046" s="35"/>
      <c r="EH1046" s="35"/>
      <c r="EI1046" s="35"/>
      <c r="EJ1046" s="35"/>
      <c r="EK1046" s="35"/>
      <c r="EL1046" s="35"/>
      <c r="EM1046" s="35"/>
      <c r="EN1046" s="35"/>
      <c r="EO1046" s="35"/>
      <c r="EP1046" s="35"/>
      <c r="EQ1046" s="35"/>
      <c r="ER1046" s="35"/>
    </row>
    <row r="1047" spans="1:148" ht="11.25">
      <c r="A1047" s="1"/>
      <c r="B1047" s="1"/>
      <c r="C1047" s="1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58"/>
      <c r="O1047" s="58"/>
      <c r="P1047" s="58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  <c r="BG1047" s="35"/>
      <c r="BH1047" s="35"/>
      <c r="BI1047" s="35"/>
      <c r="BJ1047" s="35"/>
      <c r="BK1047" s="35"/>
      <c r="BL1047" s="35"/>
      <c r="BM1047" s="35"/>
      <c r="BN1047" s="35"/>
      <c r="BO1047" s="35"/>
      <c r="BP1047" s="35"/>
      <c r="BQ1047" s="35"/>
      <c r="BR1047" s="35"/>
      <c r="BS1047" s="35"/>
      <c r="BT1047" s="35"/>
      <c r="BU1047" s="35"/>
      <c r="BV1047" s="35"/>
      <c r="BW1047" s="35"/>
      <c r="BX1047" s="35"/>
      <c r="BY1047" s="35"/>
      <c r="BZ1047" s="35"/>
      <c r="CA1047" s="35"/>
      <c r="CB1047" s="35"/>
      <c r="CC1047" s="35"/>
      <c r="CD1047" s="35"/>
      <c r="CE1047" s="35"/>
      <c r="CF1047" s="35"/>
      <c r="CG1047" s="35"/>
      <c r="CH1047" s="35"/>
      <c r="CI1047" s="35"/>
      <c r="CJ1047" s="35"/>
      <c r="CK1047" s="35"/>
      <c r="CL1047" s="35"/>
      <c r="CM1047" s="35"/>
      <c r="CN1047" s="35"/>
      <c r="CO1047" s="35"/>
      <c r="CP1047" s="35"/>
      <c r="CQ1047" s="35"/>
      <c r="CR1047" s="35"/>
      <c r="CS1047" s="35"/>
      <c r="CT1047" s="35"/>
      <c r="CU1047" s="35"/>
      <c r="CV1047" s="35"/>
      <c r="CW1047" s="35"/>
      <c r="CX1047" s="35"/>
      <c r="CY1047" s="35"/>
      <c r="CZ1047" s="35"/>
      <c r="DA1047" s="35"/>
      <c r="DB1047" s="35"/>
      <c r="DC1047" s="35"/>
      <c r="DD1047" s="35"/>
      <c r="DE1047" s="35"/>
      <c r="DF1047" s="35"/>
      <c r="DG1047" s="35"/>
      <c r="DH1047" s="35"/>
      <c r="DI1047" s="35"/>
      <c r="DJ1047" s="35"/>
      <c r="DK1047" s="35"/>
      <c r="DL1047" s="35"/>
      <c r="DM1047" s="35"/>
      <c r="DN1047" s="35"/>
      <c r="DO1047" s="35"/>
      <c r="DP1047" s="35"/>
      <c r="DQ1047" s="35"/>
      <c r="DR1047" s="35"/>
      <c r="DS1047" s="35"/>
      <c r="DT1047" s="35"/>
      <c r="DU1047" s="35"/>
      <c r="DV1047" s="35"/>
      <c r="DW1047" s="35"/>
      <c r="DX1047" s="35"/>
      <c r="DY1047" s="35"/>
      <c r="DZ1047" s="35"/>
      <c r="EA1047" s="35"/>
      <c r="EB1047" s="35"/>
      <c r="EC1047" s="35"/>
      <c r="ED1047" s="35"/>
      <c r="EE1047" s="35"/>
      <c r="EF1047" s="35"/>
      <c r="EG1047" s="35"/>
      <c r="EH1047" s="35"/>
      <c r="EI1047" s="35"/>
      <c r="EJ1047" s="35"/>
      <c r="EK1047" s="35"/>
      <c r="EL1047" s="35"/>
      <c r="EM1047" s="35"/>
      <c r="EN1047" s="35"/>
      <c r="EO1047" s="35"/>
      <c r="EP1047" s="35"/>
      <c r="EQ1047" s="35"/>
      <c r="ER1047" s="35"/>
    </row>
    <row r="1048" spans="1:148" ht="11.25">
      <c r="A1048" s="1"/>
      <c r="B1048" s="1"/>
      <c r="C1048" s="1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58"/>
      <c r="O1048" s="58"/>
      <c r="P1048" s="58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  <c r="AP1048" s="35"/>
      <c r="AQ1048" s="35"/>
      <c r="AR1048" s="35"/>
      <c r="AS1048" s="35"/>
      <c r="AT1048" s="35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  <c r="BG1048" s="35"/>
      <c r="BH1048" s="35"/>
      <c r="BI1048" s="35"/>
      <c r="BJ1048" s="35"/>
      <c r="BK1048" s="35"/>
      <c r="BL1048" s="35"/>
      <c r="BM1048" s="35"/>
      <c r="BN1048" s="35"/>
      <c r="BO1048" s="35"/>
      <c r="BP1048" s="35"/>
      <c r="BQ1048" s="35"/>
      <c r="BR1048" s="35"/>
      <c r="BS1048" s="35"/>
      <c r="BT1048" s="35"/>
      <c r="BU1048" s="35"/>
      <c r="BV1048" s="35"/>
      <c r="BW1048" s="35"/>
      <c r="BX1048" s="35"/>
      <c r="BY1048" s="35"/>
      <c r="BZ1048" s="35"/>
      <c r="CA1048" s="35"/>
      <c r="CB1048" s="35"/>
      <c r="CC1048" s="35"/>
      <c r="CD1048" s="35"/>
      <c r="CE1048" s="35"/>
      <c r="CF1048" s="35"/>
      <c r="CG1048" s="35"/>
      <c r="CH1048" s="35"/>
      <c r="CI1048" s="35"/>
      <c r="CJ1048" s="35"/>
      <c r="CK1048" s="35"/>
      <c r="CL1048" s="35"/>
      <c r="CM1048" s="35"/>
      <c r="CN1048" s="35"/>
      <c r="CO1048" s="35"/>
      <c r="CP1048" s="35"/>
      <c r="CQ1048" s="35"/>
      <c r="CR1048" s="35"/>
      <c r="CS1048" s="35"/>
      <c r="CT1048" s="35"/>
      <c r="CU1048" s="35"/>
      <c r="CV1048" s="35"/>
      <c r="CW1048" s="35"/>
      <c r="CX1048" s="35"/>
      <c r="CY1048" s="35"/>
      <c r="CZ1048" s="35"/>
      <c r="DA1048" s="35"/>
      <c r="DB1048" s="35"/>
      <c r="DC1048" s="35"/>
      <c r="DD1048" s="35"/>
      <c r="DE1048" s="35"/>
      <c r="DF1048" s="35"/>
      <c r="DG1048" s="35"/>
      <c r="DH1048" s="35"/>
      <c r="DI1048" s="35"/>
      <c r="DJ1048" s="35"/>
      <c r="DK1048" s="35"/>
      <c r="DL1048" s="35"/>
      <c r="DM1048" s="35"/>
      <c r="DN1048" s="35"/>
      <c r="DO1048" s="35"/>
      <c r="DP1048" s="35"/>
      <c r="DQ1048" s="35"/>
      <c r="DR1048" s="35"/>
      <c r="DS1048" s="35"/>
      <c r="DT1048" s="35"/>
      <c r="DU1048" s="35"/>
      <c r="DV1048" s="35"/>
      <c r="DW1048" s="35"/>
      <c r="DX1048" s="35"/>
      <c r="DY1048" s="35"/>
      <c r="DZ1048" s="35"/>
      <c r="EA1048" s="35"/>
      <c r="EB1048" s="35"/>
      <c r="EC1048" s="35"/>
      <c r="ED1048" s="35"/>
      <c r="EE1048" s="35"/>
      <c r="EF1048" s="35"/>
      <c r="EG1048" s="35"/>
      <c r="EH1048" s="35"/>
      <c r="EI1048" s="35"/>
      <c r="EJ1048" s="35"/>
      <c r="EK1048" s="35"/>
      <c r="EL1048" s="35"/>
      <c r="EM1048" s="35"/>
      <c r="EN1048" s="35"/>
      <c r="EO1048" s="35"/>
      <c r="EP1048" s="35"/>
      <c r="EQ1048" s="35"/>
      <c r="ER1048" s="35"/>
    </row>
    <row r="1049" spans="1:148" ht="11.25">
      <c r="A1049" s="1"/>
      <c r="B1049" s="1"/>
      <c r="C1049" s="1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58"/>
      <c r="O1049" s="58"/>
      <c r="P1049" s="58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/>
      <c r="AQ1049" s="35"/>
      <c r="AR1049" s="35"/>
      <c r="AS1049" s="35"/>
      <c r="AT1049" s="35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  <c r="BG1049" s="35"/>
      <c r="BH1049" s="35"/>
      <c r="BI1049" s="35"/>
      <c r="BJ1049" s="35"/>
      <c r="BK1049" s="35"/>
      <c r="BL1049" s="35"/>
      <c r="BM1049" s="35"/>
      <c r="BN1049" s="35"/>
      <c r="BO1049" s="35"/>
      <c r="BP1049" s="35"/>
      <c r="BQ1049" s="35"/>
      <c r="BR1049" s="35"/>
      <c r="BS1049" s="35"/>
      <c r="BT1049" s="35"/>
      <c r="BU1049" s="35"/>
      <c r="BV1049" s="35"/>
      <c r="BW1049" s="35"/>
      <c r="BX1049" s="35"/>
      <c r="BY1049" s="35"/>
      <c r="BZ1049" s="35"/>
      <c r="CA1049" s="35"/>
      <c r="CB1049" s="35"/>
      <c r="CC1049" s="35"/>
      <c r="CD1049" s="35"/>
      <c r="CE1049" s="35"/>
      <c r="CF1049" s="35"/>
      <c r="CG1049" s="35"/>
      <c r="CH1049" s="35"/>
      <c r="CI1049" s="35"/>
      <c r="CJ1049" s="35"/>
      <c r="CK1049" s="35"/>
      <c r="CL1049" s="35"/>
      <c r="CM1049" s="35"/>
      <c r="CN1049" s="35"/>
      <c r="CO1049" s="35"/>
      <c r="CP1049" s="35"/>
      <c r="CQ1049" s="35"/>
      <c r="CR1049" s="35"/>
      <c r="CS1049" s="35"/>
      <c r="CT1049" s="35"/>
      <c r="CU1049" s="35"/>
      <c r="CV1049" s="35"/>
      <c r="CW1049" s="35"/>
      <c r="CX1049" s="35"/>
      <c r="CY1049" s="35"/>
      <c r="CZ1049" s="35"/>
      <c r="DA1049" s="35"/>
      <c r="DB1049" s="35"/>
      <c r="DC1049" s="35"/>
      <c r="DD1049" s="35"/>
      <c r="DE1049" s="35"/>
      <c r="DF1049" s="35"/>
      <c r="DG1049" s="35"/>
      <c r="DH1049" s="35"/>
      <c r="DI1049" s="35"/>
      <c r="DJ1049" s="35"/>
      <c r="DK1049" s="35"/>
      <c r="DL1049" s="35"/>
      <c r="DM1049" s="35"/>
      <c r="DN1049" s="35"/>
      <c r="DO1049" s="35"/>
      <c r="DP1049" s="35"/>
      <c r="DQ1049" s="35"/>
      <c r="DR1049" s="35"/>
      <c r="DS1049" s="35"/>
      <c r="DT1049" s="35"/>
      <c r="DU1049" s="35"/>
      <c r="DV1049" s="35"/>
      <c r="DW1049" s="35"/>
      <c r="DX1049" s="35"/>
      <c r="DY1049" s="35"/>
      <c r="DZ1049" s="35"/>
      <c r="EA1049" s="35"/>
      <c r="EB1049" s="35"/>
      <c r="EC1049" s="35"/>
      <c r="ED1049" s="35"/>
      <c r="EE1049" s="35"/>
      <c r="EF1049" s="35"/>
      <c r="EG1049" s="35"/>
      <c r="EH1049" s="35"/>
      <c r="EI1049" s="35"/>
      <c r="EJ1049" s="35"/>
      <c r="EK1049" s="35"/>
      <c r="EL1049" s="35"/>
      <c r="EM1049" s="35"/>
      <c r="EN1049" s="35"/>
      <c r="EO1049" s="35"/>
      <c r="EP1049" s="35"/>
      <c r="EQ1049" s="35"/>
      <c r="ER1049" s="35"/>
    </row>
    <row r="1050" spans="1:148" ht="11.25">
      <c r="A1050" s="1"/>
      <c r="B1050" s="1"/>
      <c r="C1050" s="1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58"/>
      <c r="O1050" s="58"/>
      <c r="P1050" s="58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  <c r="BQ1050" s="35"/>
      <c r="BR1050" s="35"/>
      <c r="BS1050" s="35"/>
      <c r="BT1050" s="35"/>
      <c r="BU1050" s="35"/>
      <c r="BV1050" s="35"/>
      <c r="BW1050" s="35"/>
      <c r="BX1050" s="35"/>
      <c r="BY1050" s="35"/>
      <c r="BZ1050" s="35"/>
      <c r="CA1050" s="35"/>
      <c r="CB1050" s="35"/>
      <c r="CC1050" s="35"/>
      <c r="CD1050" s="35"/>
      <c r="CE1050" s="35"/>
      <c r="CF1050" s="35"/>
      <c r="CG1050" s="35"/>
      <c r="CH1050" s="35"/>
      <c r="CI1050" s="35"/>
      <c r="CJ1050" s="35"/>
      <c r="CK1050" s="35"/>
      <c r="CL1050" s="35"/>
      <c r="CM1050" s="35"/>
      <c r="CN1050" s="35"/>
      <c r="CO1050" s="35"/>
      <c r="CP1050" s="35"/>
      <c r="CQ1050" s="35"/>
      <c r="CR1050" s="35"/>
      <c r="CS1050" s="35"/>
      <c r="CT1050" s="35"/>
      <c r="CU1050" s="35"/>
      <c r="CV1050" s="35"/>
      <c r="CW1050" s="35"/>
      <c r="CX1050" s="35"/>
      <c r="CY1050" s="35"/>
      <c r="CZ1050" s="35"/>
      <c r="DA1050" s="35"/>
      <c r="DB1050" s="35"/>
      <c r="DC1050" s="35"/>
      <c r="DD1050" s="35"/>
      <c r="DE1050" s="35"/>
      <c r="DF1050" s="35"/>
      <c r="DG1050" s="35"/>
      <c r="DH1050" s="35"/>
      <c r="DI1050" s="35"/>
      <c r="DJ1050" s="35"/>
      <c r="DK1050" s="35"/>
      <c r="DL1050" s="35"/>
      <c r="DM1050" s="35"/>
      <c r="DN1050" s="35"/>
      <c r="DO1050" s="35"/>
      <c r="DP1050" s="35"/>
      <c r="DQ1050" s="35"/>
      <c r="DR1050" s="35"/>
      <c r="DS1050" s="35"/>
      <c r="DT1050" s="35"/>
      <c r="DU1050" s="35"/>
      <c r="DV1050" s="35"/>
      <c r="DW1050" s="35"/>
      <c r="DX1050" s="35"/>
      <c r="DY1050" s="35"/>
      <c r="DZ1050" s="35"/>
      <c r="EA1050" s="35"/>
      <c r="EB1050" s="35"/>
      <c r="EC1050" s="35"/>
      <c r="ED1050" s="35"/>
      <c r="EE1050" s="35"/>
      <c r="EF1050" s="35"/>
      <c r="EG1050" s="35"/>
      <c r="EH1050" s="35"/>
      <c r="EI1050" s="35"/>
      <c r="EJ1050" s="35"/>
      <c r="EK1050" s="35"/>
      <c r="EL1050" s="35"/>
      <c r="EM1050" s="35"/>
      <c r="EN1050" s="35"/>
      <c r="EO1050" s="35"/>
      <c r="EP1050" s="35"/>
      <c r="EQ1050" s="35"/>
      <c r="ER1050" s="35"/>
    </row>
    <row r="1051" spans="1:148" ht="11.25">
      <c r="A1051" s="1"/>
      <c r="B1051" s="1"/>
      <c r="C1051" s="1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58"/>
      <c r="O1051" s="58"/>
      <c r="P1051" s="58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  <c r="BQ1051" s="35"/>
      <c r="BR1051" s="35"/>
      <c r="BS1051" s="35"/>
      <c r="BT1051" s="35"/>
      <c r="BU1051" s="35"/>
      <c r="BV1051" s="35"/>
      <c r="BW1051" s="35"/>
      <c r="BX1051" s="35"/>
      <c r="BY1051" s="35"/>
      <c r="BZ1051" s="35"/>
      <c r="CA1051" s="35"/>
      <c r="CB1051" s="35"/>
      <c r="CC1051" s="35"/>
      <c r="CD1051" s="35"/>
      <c r="CE1051" s="35"/>
      <c r="CF1051" s="35"/>
      <c r="CG1051" s="35"/>
      <c r="CH1051" s="35"/>
      <c r="CI1051" s="35"/>
      <c r="CJ1051" s="35"/>
      <c r="CK1051" s="35"/>
      <c r="CL1051" s="35"/>
      <c r="CM1051" s="35"/>
      <c r="CN1051" s="35"/>
      <c r="CO1051" s="35"/>
      <c r="CP1051" s="35"/>
      <c r="CQ1051" s="35"/>
      <c r="CR1051" s="35"/>
      <c r="CS1051" s="35"/>
      <c r="CT1051" s="35"/>
      <c r="CU1051" s="35"/>
      <c r="CV1051" s="35"/>
      <c r="CW1051" s="35"/>
      <c r="CX1051" s="35"/>
      <c r="CY1051" s="35"/>
      <c r="CZ1051" s="35"/>
      <c r="DA1051" s="35"/>
      <c r="DB1051" s="35"/>
      <c r="DC1051" s="35"/>
      <c r="DD1051" s="35"/>
      <c r="DE1051" s="35"/>
      <c r="DF1051" s="35"/>
      <c r="DG1051" s="35"/>
      <c r="DH1051" s="35"/>
      <c r="DI1051" s="35"/>
      <c r="DJ1051" s="35"/>
      <c r="DK1051" s="35"/>
      <c r="DL1051" s="35"/>
      <c r="DM1051" s="35"/>
      <c r="DN1051" s="35"/>
      <c r="DO1051" s="35"/>
      <c r="DP1051" s="35"/>
      <c r="DQ1051" s="35"/>
      <c r="DR1051" s="35"/>
      <c r="DS1051" s="35"/>
      <c r="DT1051" s="35"/>
      <c r="DU1051" s="35"/>
      <c r="DV1051" s="35"/>
      <c r="DW1051" s="35"/>
      <c r="DX1051" s="35"/>
      <c r="DY1051" s="35"/>
      <c r="DZ1051" s="35"/>
      <c r="EA1051" s="35"/>
      <c r="EB1051" s="35"/>
      <c r="EC1051" s="35"/>
      <c r="ED1051" s="35"/>
      <c r="EE1051" s="35"/>
      <c r="EF1051" s="35"/>
      <c r="EG1051" s="35"/>
      <c r="EH1051" s="35"/>
      <c r="EI1051" s="35"/>
      <c r="EJ1051" s="35"/>
      <c r="EK1051" s="35"/>
      <c r="EL1051" s="35"/>
      <c r="EM1051" s="35"/>
      <c r="EN1051" s="35"/>
      <c r="EO1051" s="35"/>
      <c r="EP1051" s="35"/>
      <c r="EQ1051" s="35"/>
      <c r="ER1051" s="35"/>
    </row>
    <row r="1052" spans="1:148" ht="11.25">
      <c r="A1052" s="1"/>
      <c r="B1052" s="1"/>
      <c r="C1052" s="1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58"/>
      <c r="O1052" s="58"/>
      <c r="P1052" s="58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/>
      <c r="AQ1052" s="35"/>
      <c r="AR1052" s="35"/>
      <c r="AS1052" s="35"/>
      <c r="AT1052" s="35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  <c r="BG1052" s="35"/>
      <c r="BH1052" s="35"/>
      <c r="BI1052" s="35"/>
      <c r="BJ1052" s="35"/>
      <c r="BK1052" s="35"/>
      <c r="BL1052" s="35"/>
      <c r="BM1052" s="35"/>
      <c r="BN1052" s="35"/>
      <c r="BO1052" s="35"/>
      <c r="BP1052" s="35"/>
      <c r="BQ1052" s="35"/>
      <c r="BR1052" s="35"/>
      <c r="BS1052" s="35"/>
      <c r="BT1052" s="35"/>
      <c r="BU1052" s="35"/>
      <c r="BV1052" s="35"/>
      <c r="BW1052" s="35"/>
      <c r="BX1052" s="35"/>
      <c r="BY1052" s="35"/>
      <c r="BZ1052" s="35"/>
      <c r="CA1052" s="35"/>
      <c r="CB1052" s="35"/>
      <c r="CC1052" s="35"/>
      <c r="CD1052" s="35"/>
      <c r="CE1052" s="35"/>
      <c r="CF1052" s="35"/>
      <c r="CG1052" s="35"/>
      <c r="CH1052" s="35"/>
      <c r="CI1052" s="35"/>
      <c r="CJ1052" s="35"/>
      <c r="CK1052" s="35"/>
      <c r="CL1052" s="35"/>
      <c r="CM1052" s="35"/>
      <c r="CN1052" s="35"/>
      <c r="CO1052" s="35"/>
      <c r="CP1052" s="35"/>
      <c r="CQ1052" s="35"/>
      <c r="CR1052" s="35"/>
      <c r="CS1052" s="35"/>
      <c r="CT1052" s="35"/>
      <c r="CU1052" s="35"/>
      <c r="CV1052" s="35"/>
      <c r="CW1052" s="35"/>
      <c r="CX1052" s="35"/>
      <c r="CY1052" s="35"/>
      <c r="CZ1052" s="35"/>
      <c r="DA1052" s="35"/>
      <c r="DB1052" s="35"/>
      <c r="DC1052" s="35"/>
      <c r="DD1052" s="35"/>
      <c r="DE1052" s="35"/>
      <c r="DF1052" s="35"/>
      <c r="DG1052" s="35"/>
      <c r="DH1052" s="35"/>
      <c r="DI1052" s="35"/>
      <c r="DJ1052" s="35"/>
      <c r="DK1052" s="35"/>
      <c r="DL1052" s="35"/>
      <c r="DM1052" s="35"/>
      <c r="DN1052" s="35"/>
      <c r="DO1052" s="35"/>
      <c r="DP1052" s="35"/>
      <c r="DQ1052" s="35"/>
      <c r="DR1052" s="35"/>
      <c r="DS1052" s="35"/>
      <c r="DT1052" s="35"/>
      <c r="DU1052" s="35"/>
      <c r="DV1052" s="35"/>
      <c r="DW1052" s="35"/>
      <c r="DX1052" s="35"/>
      <c r="DY1052" s="35"/>
      <c r="DZ1052" s="35"/>
      <c r="EA1052" s="35"/>
      <c r="EB1052" s="35"/>
      <c r="EC1052" s="35"/>
      <c r="ED1052" s="35"/>
      <c r="EE1052" s="35"/>
      <c r="EF1052" s="35"/>
      <c r="EG1052" s="35"/>
      <c r="EH1052" s="35"/>
      <c r="EI1052" s="35"/>
      <c r="EJ1052" s="35"/>
      <c r="EK1052" s="35"/>
      <c r="EL1052" s="35"/>
      <c r="EM1052" s="35"/>
      <c r="EN1052" s="35"/>
      <c r="EO1052" s="35"/>
      <c r="EP1052" s="35"/>
      <c r="EQ1052" s="35"/>
      <c r="ER1052" s="35"/>
    </row>
  </sheetData>
  <sheetProtection/>
  <mergeCells count="21">
    <mergeCell ref="O951:P951"/>
    <mergeCell ref="N14:P14"/>
    <mergeCell ref="N15:O15"/>
    <mergeCell ref="P15:P16"/>
    <mergeCell ref="K15:M15"/>
    <mergeCell ref="D15:E15"/>
    <mergeCell ref="N2:P2"/>
    <mergeCell ref="D3:G9"/>
    <mergeCell ref="F13:G13"/>
    <mergeCell ref="J2:L2"/>
    <mergeCell ref="A12:P12"/>
    <mergeCell ref="J15:J16"/>
    <mergeCell ref="G14:J14"/>
    <mergeCell ref="A954:B954"/>
    <mergeCell ref="F15:F16"/>
    <mergeCell ref="D14:F14"/>
    <mergeCell ref="G15:I15"/>
    <mergeCell ref="A951:D951"/>
    <mergeCell ref="A14:A16"/>
    <mergeCell ref="B14:B16"/>
    <mergeCell ref="C14:C16"/>
  </mergeCells>
  <printOptions horizontalCentered="1"/>
  <pageMargins left="1.1811023622047245" right="0.5905511811023623" top="1.1811023622047245" bottom="0.7874015748031497" header="0" footer="0"/>
  <pageSetup fitToWidth="0" fitToHeight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2021-04-09T10:17:05Z</cp:lastPrinted>
  <dcterms:created xsi:type="dcterms:W3CDTF">2014-04-22T08:24:49Z</dcterms:created>
  <dcterms:modified xsi:type="dcterms:W3CDTF">2021-04-13T12:32:08Z</dcterms:modified>
  <cp:category/>
  <cp:version/>
  <cp:contentType/>
  <cp:contentStatus/>
</cp:coreProperties>
</file>