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'Лист3'!$A$1:$K$226</definedName>
  </definedNames>
  <calcPr fullCalcOnLoad="1"/>
</workbook>
</file>

<file path=xl/sharedStrings.xml><?xml version="1.0" encoding="utf-8"?>
<sst xmlns="http://schemas.openxmlformats.org/spreadsheetml/2006/main" count="249" uniqueCount="171">
  <si>
    <t>Разом</t>
  </si>
  <si>
    <t>загальний фонд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</si>
  <si>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</si>
  <si>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</si>
  <si>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</si>
  <si>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</si>
  <si>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</si>
  <si>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</si>
  <si>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у тому числі: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</si>
  <si>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</si>
  <si>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</si>
  <si>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</si>
  <si>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</si>
  <si>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Всього на виконання підпрограми 2,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</si>
  <si>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</si>
  <si>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</si>
  <si>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</si>
  <si>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Результативні показники: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</si>
  <si>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</si>
  <si>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</si>
  <si>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</si>
  <si>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</si>
  <si>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</si>
  <si>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</si>
  <si>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</si>
  <si>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</si>
  <si>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</si>
  <si>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</si>
  <si>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</si>
  <si>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</si>
  <si>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</si>
  <si>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</si>
  <si>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</si>
  <si>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</si>
  <si>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</si>
  <si>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</si>
  <si>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</si>
  <si>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</si>
  <si>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</si>
  <si>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</si>
  <si>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</si>
  <si>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</si>
  <si>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</si>
  <si>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</si>
  <si>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0215062</t>
  </si>
  <si>
    <t>0215031</t>
  </si>
  <si>
    <t>0215012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</si>
  <si>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</si>
  <si>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</si>
  <si>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</si>
  <si>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</si>
  <si>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</si>
  <si>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</si>
  <si>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</si>
  <si>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</si>
  <si>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</si>
  <si>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</si>
  <si>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</si>
  <si>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</si>
  <si>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</si>
  <si>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</si>
  <si>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</si>
  <si>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</si>
  <si>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</si>
  <si>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</si>
  <si>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</si>
  <si>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</si>
  <si>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</si>
  <si>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</si>
  <si>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</si>
  <si>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</si>
  <si>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</si>
  <si>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</si>
  <si>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</si>
  <si>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</si>
  <si>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</si>
  <si>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</si>
  <si>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</si>
  <si>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</si>
  <si>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</si>
  <si>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</si>
  <si>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</si>
  <si>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</si>
  <si>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</si>
  <si>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</si>
  <si>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</si>
  <si>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</si>
  <si>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</si>
  <si>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</si>
  <si>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</si>
  <si>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</si>
  <si>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</si>
  <si>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</si>
  <si>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</si>
  <si>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</si>
  <si>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</si>
  <si>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</si>
  <si>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</si>
  <si>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</si>
  <si>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</si>
  <si>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t>Разом, в т.ч.:</t>
  </si>
  <si>
    <t>спеціальний фонд</t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</si>
  <si>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</si>
  <si>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</si>
  <si>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</si>
  <si>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</si>
  <si>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</si>
  <si>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</si>
  <si>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</si>
  <si>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</si>
  <si>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</si>
  <si>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</si>
  <si>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</si>
  <si>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</si>
  <si>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</si>
  <si>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</si>
  <si>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</si>
  <si>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</si>
  <si>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</si>
  <si>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</si>
  <si>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</si>
  <si>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</si>
  <si>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</si>
  <si>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</si>
  <si>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</si>
  <si>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</si>
  <si>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</si>
  <si>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</si>
  <si>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</si>
  <si>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</si>
  <si>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</si>
  <si>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</si>
  <si>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</si>
  <si>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</si>
  <si>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</si>
  <si>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</si>
  <si>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</si>
  <si>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</si>
  <si>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</si>
  <si>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</si>
  <si>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</si>
  <si>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</si>
  <si>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інші надход-ження</t>
  </si>
  <si>
    <t xml:space="preserve">                                                              Додаток 3</t>
  </si>
  <si>
    <t>Разом  в т.ч.:</t>
  </si>
  <si>
    <t>2019 рік (план)</t>
  </si>
  <si>
    <t>кошти обласного бюджету</t>
  </si>
  <si>
    <t>спеціаль-ний фонд</t>
  </si>
  <si>
    <t>обласний бюджет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</si>
  <si>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</si>
  <si>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</si>
  <si>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t>Виконавець: Обравіт Є.О.</t>
  </si>
  <si>
    <t>2020 рік (план)</t>
  </si>
  <si>
    <r>
      <t xml:space="preserve">Завдання 3.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</si>
  <si>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2"/>
        <rFont val="Times New Roman"/>
        <family val="1"/>
      </rPr>
      <t xml:space="preserve">Завдання 3.1. </t>
    </r>
    <r>
      <rPr>
        <sz val="12"/>
        <rFont val="Times New Roman"/>
        <family val="1"/>
      </rPr>
      <t>Проведення капітального ремонту приміщень КДЮСШ "Суми", грн.</t>
    </r>
  </si>
  <si>
    <t>обсяг видатків, неохідних на капітальний ремонт приміщень КДЮСШ, грн.</t>
  </si>
  <si>
    <t>кількість об'єктів, по яким планується проведення капітальних ремонтів, од.</t>
  </si>
  <si>
    <t>средня вартість 1 об'єкту капітального ремонту, грн.</t>
  </si>
  <si>
    <t>рівень готовності об'кту капітального ремонту, %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</si>
  <si>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грн.</t>
  </si>
  <si>
    <t>Всього на виконання 
Програми, без урахування Підпрограми 7, грн.</t>
  </si>
  <si>
    <t>у тому числі тренерів-викладачів, штатних од.</t>
  </si>
  <si>
    <t>Сумський міський голова</t>
  </si>
  <si>
    <t>О.М. Лисенко</t>
  </si>
  <si>
    <t>Результативні показники виконання завдань Програми розвитку фізичної культури і спорту
 Сумської міської територіальної громади на 2019 – 2021 роки</t>
  </si>
  <si>
    <t>бюджет ТГ</t>
  </si>
  <si>
    <t xml:space="preserve">до рішення Сумської міської ради «Про внесення змін до рішення Сумської міської ради від  28 листопада 2018 року                  № 4150-МР «Про Програму розвитку фізичної культури і спорту Сумської міської територіальної громади на 2019 – 2021 роки" (зі змінами)
від                                              №  
                        </t>
  </si>
  <si>
    <t>2021 рік (план)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</si>
  <si>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"Сумчанка",ГО "Футбольний клуб "Суми", ГО "Академія футзалу "Футзальний клуб "Суми"), КП "ФК "Суми" СМР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</si>
  <si>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НТЗ,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</si>
  <si>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НТЗ, осіб 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</si>
</sst>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53" fillId="32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3" fontId="1" fillId="0" borderId="0" xfId="0" applyNumberFormat="1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9"/>
  <sheetViews>
    <sheetView tabSelected="1" view="pageBreakPreview" zoomScale="70" zoomScaleNormal="70" zoomScaleSheetLayoutView="70" zoomScalePageLayoutView="0" workbookViewId="0" topLeftCell="A65">
      <selection activeCell="A15" sqref="A15:K15"/>
    </sheetView>
  </sheetViews>
  <sheetFormatPr defaultColWidth="9.140625" defaultRowHeight="12.75"/>
  <cols>
    <col min="1" max="1" width="40.7109375" style="75" customWidth="1"/>
    <col min="2" max="2" width="12.00390625" style="31" customWidth="1"/>
    <col min="3" max="4" width="15.140625" style="27" customWidth="1"/>
    <col min="5" max="5" width="12.140625" style="27" customWidth="1"/>
    <col min="6" max="6" width="13.421875" style="27" customWidth="1"/>
    <col min="7" max="7" width="12.7109375" style="27" customWidth="1"/>
    <col min="8" max="8" width="14.57421875" style="27" customWidth="1"/>
    <col min="9" max="9" width="14.7109375" style="27" customWidth="1"/>
    <col min="10" max="10" width="14.00390625" style="27" customWidth="1"/>
    <col min="11" max="11" width="15.28125" style="27" customWidth="1"/>
    <col min="12" max="12" width="0.42578125" style="27" customWidth="1"/>
    <col min="13" max="13" width="10.140625" style="27" bestFit="1" customWidth="1"/>
    <col min="14" max="14" width="11.140625" style="27" bestFit="1" customWidth="1"/>
    <col min="15" max="15" width="15.421875" style="27" customWidth="1"/>
    <col min="16" max="16384" width="9.140625" style="27" customWidth="1"/>
  </cols>
  <sheetData>
    <row r="1" spans="1:11" ht="18.75">
      <c r="A1" s="69"/>
      <c r="B1" s="21"/>
      <c r="C1" s="7"/>
      <c r="D1" s="7"/>
      <c r="E1" s="7"/>
      <c r="F1" s="106" t="s">
        <v>143</v>
      </c>
      <c r="G1" s="107"/>
      <c r="H1" s="107"/>
      <c r="I1" s="107"/>
      <c r="J1" s="107"/>
      <c r="K1" s="107"/>
    </row>
    <row r="2" spans="1:12" ht="156" customHeight="1">
      <c r="A2" s="110"/>
      <c r="B2" s="110"/>
      <c r="C2" s="110"/>
      <c r="D2" s="110"/>
      <c r="E2" s="110"/>
      <c r="G2" s="108" t="s">
        <v>166</v>
      </c>
      <c r="H2" s="109"/>
      <c r="I2" s="109"/>
      <c r="J2" s="109"/>
      <c r="K2" s="109"/>
      <c r="L2" s="47"/>
    </row>
    <row r="3" spans="1:11" ht="21.75" customHeight="1">
      <c r="A3" s="70"/>
      <c r="B3" s="21"/>
      <c r="C3" s="7"/>
      <c r="D3" s="7"/>
      <c r="E3" s="7"/>
      <c r="F3" s="7"/>
      <c r="G3" s="7"/>
      <c r="H3" s="7"/>
      <c r="I3" s="7"/>
      <c r="J3" s="8"/>
      <c r="K3" s="51"/>
    </row>
    <row r="4" spans="1:11" ht="39" customHeight="1">
      <c r="A4" s="111" t="s">
        <v>164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20.25" customHeight="1">
      <c r="A5" s="99" t="s">
        <v>48</v>
      </c>
      <c r="B5" s="118" t="s">
        <v>6</v>
      </c>
      <c r="C5" s="83" t="s">
        <v>145</v>
      </c>
      <c r="D5" s="83"/>
      <c r="E5" s="83"/>
      <c r="F5" s="83" t="s">
        <v>152</v>
      </c>
      <c r="G5" s="83"/>
      <c r="H5" s="83"/>
      <c r="I5" s="98" t="s">
        <v>167</v>
      </c>
      <c r="J5" s="98"/>
      <c r="K5" s="98"/>
    </row>
    <row r="6" spans="1:11" ht="15.75">
      <c r="A6" s="99"/>
      <c r="B6" s="118"/>
      <c r="C6" s="83" t="s">
        <v>0</v>
      </c>
      <c r="D6" s="83" t="s">
        <v>8</v>
      </c>
      <c r="E6" s="83"/>
      <c r="F6" s="83" t="s">
        <v>0</v>
      </c>
      <c r="G6" s="83" t="s">
        <v>8</v>
      </c>
      <c r="H6" s="83"/>
      <c r="I6" s="83" t="s">
        <v>0</v>
      </c>
      <c r="J6" s="98" t="s">
        <v>8</v>
      </c>
      <c r="K6" s="98"/>
    </row>
    <row r="7" spans="1:11" ht="48" customHeight="1">
      <c r="A7" s="99"/>
      <c r="B7" s="118"/>
      <c r="C7" s="83"/>
      <c r="D7" s="33" t="s">
        <v>1</v>
      </c>
      <c r="E7" s="33" t="s">
        <v>147</v>
      </c>
      <c r="F7" s="83"/>
      <c r="G7" s="33" t="s">
        <v>1</v>
      </c>
      <c r="H7" s="33" t="s">
        <v>101</v>
      </c>
      <c r="I7" s="83"/>
      <c r="J7" s="33" t="s">
        <v>1</v>
      </c>
      <c r="K7" s="32" t="s">
        <v>101</v>
      </c>
    </row>
    <row r="8" spans="1:11" ht="15.75">
      <c r="A8" s="34">
        <v>1</v>
      </c>
      <c r="B8" s="22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4">
        <v>11</v>
      </c>
    </row>
    <row r="9" spans="1:15" ht="33" customHeight="1">
      <c r="A9" s="92" t="s">
        <v>160</v>
      </c>
      <c r="B9" s="42" t="s">
        <v>10</v>
      </c>
      <c r="C9" s="35">
        <v>44997248</v>
      </c>
      <c r="D9" s="35">
        <v>41955887</v>
      </c>
      <c r="E9" s="35">
        <v>3041361</v>
      </c>
      <c r="F9" s="35">
        <v>55759739</v>
      </c>
      <c r="G9" s="35">
        <v>50101720</v>
      </c>
      <c r="H9" s="35">
        <v>5658019</v>
      </c>
      <c r="I9" s="35">
        <f>J9+K9</f>
        <v>87971851</v>
      </c>
      <c r="J9" s="35">
        <f>J11</f>
        <v>74217833</v>
      </c>
      <c r="K9" s="35">
        <f>K11+K13</f>
        <v>13754018</v>
      </c>
      <c r="L9" s="9" t="e">
        <f>#REF!+#REF!+#REF!+L168+#REF!+#REF!</f>
        <v>#REF!</v>
      </c>
      <c r="N9" s="43"/>
      <c r="O9" s="43"/>
    </row>
    <row r="10" spans="1:14" ht="38.25" customHeight="1">
      <c r="A10" s="93"/>
      <c r="B10" s="41" t="s">
        <v>11</v>
      </c>
      <c r="C10" s="9">
        <v>44680248</v>
      </c>
      <c r="D10" s="9">
        <v>41925887</v>
      </c>
      <c r="E10" s="9">
        <v>2754361</v>
      </c>
      <c r="F10" s="9"/>
      <c r="G10" s="9"/>
      <c r="H10" s="9"/>
      <c r="I10" s="9"/>
      <c r="J10" s="9"/>
      <c r="K10" s="9"/>
      <c r="N10" s="43"/>
    </row>
    <row r="11" spans="1:14" ht="31.5" customHeight="1">
      <c r="A11" s="93"/>
      <c r="B11" s="41" t="s">
        <v>165</v>
      </c>
      <c r="C11" s="9"/>
      <c r="D11" s="9"/>
      <c r="E11" s="9"/>
      <c r="F11" s="9">
        <f>G11+H11</f>
        <v>55641910</v>
      </c>
      <c r="G11" s="9">
        <v>50101720</v>
      </c>
      <c r="H11" s="9">
        <f>5545669-5479</f>
        <v>5540190</v>
      </c>
      <c r="I11" s="9">
        <f>87153881+650000</f>
        <v>87803881</v>
      </c>
      <c r="J11" s="9">
        <v>74217833</v>
      </c>
      <c r="K11" s="9">
        <v>13586048</v>
      </c>
      <c r="N11" s="43"/>
    </row>
    <row r="12" spans="1:14" ht="38.25" customHeight="1">
      <c r="A12" s="93"/>
      <c r="B12" s="41" t="s">
        <v>146</v>
      </c>
      <c r="C12" s="9">
        <v>130000</v>
      </c>
      <c r="D12" s="9">
        <v>30000</v>
      </c>
      <c r="E12" s="9">
        <v>100000</v>
      </c>
      <c r="F12" s="9"/>
      <c r="G12" s="9"/>
      <c r="H12" s="9"/>
      <c r="I12" s="9"/>
      <c r="J12" s="9"/>
      <c r="K12" s="9"/>
      <c r="N12" s="43"/>
    </row>
    <row r="13" spans="1:11" ht="29.25" customHeight="1">
      <c r="A13" s="94"/>
      <c r="B13" s="41" t="s">
        <v>12</v>
      </c>
      <c r="C13" s="9">
        <v>187000</v>
      </c>
      <c r="D13" s="9"/>
      <c r="E13" s="9">
        <v>187000</v>
      </c>
      <c r="F13" s="9">
        <f>H13</f>
        <v>117829</v>
      </c>
      <c r="G13" s="9"/>
      <c r="H13" s="9">
        <f>112350+H73</f>
        <v>117829</v>
      </c>
      <c r="I13" s="9">
        <f>K13</f>
        <v>167970</v>
      </c>
      <c r="J13" s="9"/>
      <c r="K13" s="9">
        <f>117970+50000</f>
        <v>167970</v>
      </c>
    </row>
    <row r="14" spans="1:11" ht="52.5" customHeight="1">
      <c r="A14" s="84" t="s">
        <v>47</v>
      </c>
      <c r="B14" s="85"/>
      <c r="C14" s="85"/>
      <c r="D14" s="85"/>
      <c r="E14" s="85"/>
      <c r="F14" s="85"/>
      <c r="G14" s="85"/>
      <c r="H14" s="85"/>
      <c r="I14" s="85"/>
      <c r="J14" s="85"/>
      <c r="K14" s="86"/>
    </row>
    <row r="15" spans="1:11" s="29" customFormat="1" ht="25.5" customHeight="1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s="29" customFormat="1" ht="27" customHeight="1">
      <c r="A16" s="115" t="s">
        <v>21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s="29" customFormat="1" ht="25.5" customHeight="1">
      <c r="A17" s="96" t="s">
        <v>13</v>
      </c>
      <c r="B17" s="77" t="s">
        <v>10</v>
      </c>
      <c r="C17" s="9">
        <f>C23+C33+C46+C57</f>
        <v>1685000</v>
      </c>
      <c r="D17" s="9">
        <f>D23+D33+D46+D57</f>
        <v>1685000</v>
      </c>
      <c r="E17" s="9"/>
      <c r="F17" s="9">
        <f>F23+F33+F46+F57</f>
        <v>1292000</v>
      </c>
      <c r="G17" s="9">
        <f>G23+G33+G46+G57</f>
        <v>1292000</v>
      </c>
      <c r="H17" s="9"/>
      <c r="I17" s="9">
        <f>I23+I33+I46+I57</f>
        <v>950000</v>
      </c>
      <c r="J17" s="9">
        <f>J23+J33+J46+J57</f>
        <v>950000</v>
      </c>
      <c r="K17" s="9"/>
    </row>
    <row r="18" spans="1:11" s="29" customFormat="1" ht="39.75" customHeight="1">
      <c r="A18" s="90"/>
      <c r="B18" s="41" t="s">
        <v>11</v>
      </c>
      <c r="C18" s="9">
        <v>1680000</v>
      </c>
      <c r="D18" s="9">
        <v>1680000</v>
      </c>
      <c r="E18" s="9"/>
      <c r="F18" s="9"/>
      <c r="G18" s="9"/>
      <c r="H18" s="9"/>
      <c r="I18" s="9"/>
      <c r="J18" s="9"/>
      <c r="K18" s="9"/>
    </row>
    <row r="19" spans="1:11" s="29" customFormat="1" ht="28.5" customHeight="1">
      <c r="A19" s="90"/>
      <c r="B19" s="41" t="s">
        <v>148</v>
      </c>
      <c r="C19" s="9">
        <v>5000</v>
      </c>
      <c r="D19" s="9">
        <v>5000</v>
      </c>
      <c r="E19" s="9"/>
      <c r="F19" s="9"/>
      <c r="G19" s="9"/>
      <c r="H19" s="9"/>
      <c r="I19" s="9"/>
      <c r="J19" s="9"/>
      <c r="K19" s="9"/>
    </row>
    <row r="20" spans="1:11" s="29" customFormat="1" ht="24" customHeight="1">
      <c r="A20" s="91"/>
      <c r="B20" s="41" t="s">
        <v>165</v>
      </c>
      <c r="C20" s="9"/>
      <c r="D20" s="9"/>
      <c r="E20" s="9"/>
      <c r="F20" s="9">
        <f>F17</f>
        <v>1292000</v>
      </c>
      <c r="G20" s="9">
        <f>G17</f>
        <v>1292000</v>
      </c>
      <c r="H20" s="9"/>
      <c r="I20" s="9">
        <f>I17</f>
        <v>950000</v>
      </c>
      <c r="J20" s="9">
        <f>J17</f>
        <v>950000</v>
      </c>
      <c r="K20" s="9"/>
    </row>
    <row r="21" spans="1:11" s="29" customFormat="1" ht="60" customHeight="1">
      <c r="A21" s="57" t="s">
        <v>22</v>
      </c>
      <c r="B21" s="40" t="s">
        <v>46</v>
      </c>
      <c r="C21" s="11"/>
      <c r="D21" s="11"/>
      <c r="E21" s="11"/>
      <c r="F21" s="11"/>
      <c r="G21" s="11"/>
      <c r="H21" s="11"/>
      <c r="I21" s="11"/>
      <c r="J21" s="11"/>
      <c r="K21" s="9"/>
    </row>
    <row r="22" spans="1:11" s="29" customFormat="1" ht="67.5" customHeight="1">
      <c r="A22" s="58" t="s">
        <v>15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29" customFormat="1" ht="98.25" customHeight="1">
      <c r="A23" s="59" t="s">
        <v>109</v>
      </c>
      <c r="B23" s="45"/>
      <c r="C23" s="11">
        <f>D23</f>
        <v>248686</v>
      </c>
      <c r="D23" s="11">
        <f>343686-100000+5000</f>
        <v>248686</v>
      </c>
      <c r="E23" s="11"/>
      <c r="F23" s="11">
        <f>G23</f>
        <v>236512</v>
      </c>
      <c r="G23" s="11">
        <f>49512+187000</f>
        <v>236512</v>
      </c>
      <c r="H23" s="11"/>
      <c r="I23" s="11">
        <f>J23</f>
        <v>150000</v>
      </c>
      <c r="J23" s="11">
        <v>150000</v>
      </c>
      <c r="K23" s="44"/>
    </row>
    <row r="24" spans="1:11" s="29" customFormat="1" ht="21.75" customHeight="1">
      <c r="A24" s="71" t="s">
        <v>17</v>
      </c>
      <c r="B24" s="18"/>
      <c r="C24" s="36"/>
      <c r="D24" s="36"/>
      <c r="E24" s="9"/>
      <c r="F24" s="37"/>
      <c r="G24" s="37"/>
      <c r="H24" s="37"/>
      <c r="I24" s="37"/>
      <c r="J24" s="37"/>
      <c r="K24" s="37"/>
    </row>
    <row r="25" spans="1:11" s="29" customFormat="1" ht="21.75" customHeight="1">
      <c r="A25" s="62" t="s">
        <v>5</v>
      </c>
      <c r="B25" s="18"/>
      <c r="C25" s="11"/>
      <c r="D25" s="11"/>
      <c r="E25" s="11"/>
      <c r="F25" s="11"/>
      <c r="G25" s="11"/>
      <c r="H25" s="11"/>
      <c r="I25" s="11"/>
      <c r="J25" s="11"/>
      <c r="K25" s="38"/>
    </row>
    <row r="26" spans="1:11" s="29" customFormat="1" ht="94.5" customHeight="1">
      <c r="A26" s="50" t="s">
        <v>110</v>
      </c>
      <c r="B26" s="18"/>
      <c r="C26" s="11">
        <v>7</v>
      </c>
      <c r="D26" s="11">
        <v>7</v>
      </c>
      <c r="E26" s="11"/>
      <c r="F26" s="11">
        <v>6</v>
      </c>
      <c r="G26" s="11">
        <v>6</v>
      </c>
      <c r="H26" s="11"/>
      <c r="I26" s="11">
        <v>8</v>
      </c>
      <c r="J26" s="11">
        <v>8</v>
      </c>
      <c r="K26" s="11"/>
    </row>
    <row r="27" spans="1:11" s="29" customFormat="1" ht="25.5" customHeight="1">
      <c r="A27" s="62" t="s">
        <v>2</v>
      </c>
      <c r="B27" s="18"/>
      <c r="C27" s="11"/>
      <c r="D27" s="11"/>
      <c r="E27" s="11"/>
      <c r="F27" s="11"/>
      <c r="G27" s="11"/>
      <c r="H27" s="11"/>
      <c r="I27" s="11"/>
      <c r="J27" s="11"/>
      <c r="K27" s="38"/>
    </row>
    <row r="28" spans="1:11" s="29" customFormat="1" ht="94.5" customHeight="1">
      <c r="A28" s="50" t="s">
        <v>149</v>
      </c>
      <c r="B28" s="18"/>
      <c r="C28" s="11">
        <v>1404</v>
      </c>
      <c r="D28" s="11">
        <v>1404</v>
      </c>
      <c r="E28" s="11"/>
      <c r="F28" s="11">
        <v>890</v>
      </c>
      <c r="G28" s="11">
        <v>890</v>
      </c>
      <c r="H28" s="11"/>
      <c r="I28" s="11">
        <f>J28</f>
        <v>500</v>
      </c>
      <c r="J28" s="11">
        <v>500</v>
      </c>
      <c r="K28" s="38"/>
    </row>
    <row r="29" spans="1:11" s="29" customFormat="1" ht="27.75" customHeight="1">
      <c r="A29" s="62" t="s">
        <v>3</v>
      </c>
      <c r="B29" s="18"/>
      <c r="C29" s="11"/>
      <c r="D29" s="11"/>
      <c r="E29" s="11"/>
      <c r="F29" s="11"/>
      <c r="G29" s="11"/>
      <c r="H29" s="11"/>
      <c r="I29" s="11"/>
      <c r="J29" s="11"/>
      <c r="K29" s="10"/>
    </row>
    <row r="30" spans="1:11" s="29" customFormat="1" ht="98.25" customHeight="1">
      <c r="A30" s="50" t="s">
        <v>111</v>
      </c>
      <c r="B30" s="18"/>
      <c r="C30" s="16">
        <f>C23/C28</f>
        <v>177.12678062678063</v>
      </c>
      <c r="D30" s="16">
        <f>D23/D28</f>
        <v>177.12678062678063</v>
      </c>
      <c r="E30" s="16"/>
      <c r="F30" s="16">
        <f>F23/F28</f>
        <v>265.7438202247191</v>
      </c>
      <c r="G30" s="16">
        <f>G23/G28</f>
        <v>265.7438202247191</v>
      </c>
      <c r="H30" s="16"/>
      <c r="I30" s="16">
        <f>I23/I28</f>
        <v>300</v>
      </c>
      <c r="J30" s="16">
        <f>J23/J28</f>
        <v>300</v>
      </c>
      <c r="K30" s="10"/>
    </row>
    <row r="31" spans="1:11" s="29" customFormat="1" ht="23.25" customHeight="1">
      <c r="A31" s="62" t="s">
        <v>4</v>
      </c>
      <c r="B31" s="18"/>
      <c r="C31" s="11"/>
      <c r="D31" s="11"/>
      <c r="E31" s="11"/>
      <c r="F31" s="11"/>
      <c r="G31" s="11"/>
      <c r="H31" s="11"/>
      <c r="I31" s="11"/>
      <c r="J31" s="11"/>
      <c r="K31" s="10"/>
    </row>
    <row r="32" spans="1:11" s="29" customFormat="1" ht="108.75" customHeight="1">
      <c r="A32" s="50" t="s">
        <v>112</v>
      </c>
      <c r="B32" s="18"/>
      <c r="C32" s="11">
        <v>109</v>
      </c>
      <c r="D32" s="11">
        <v>109</v>
      </c>
      <c r="E32" s="11"/>
      <c r="F32" s="11">
        <v>110</v>
      </c>
      <c r="G32" s="11">
        <v>110</v>
      </c>
      <c r="H32" s="11"/>
      <c r="I32" s="11">
        <f>J32</f>
        <v>116.67</v>
      </c>
      <c r="J32" s="11">
        <v>116.67</v>
      </c>
      <c r="K32" s="38"/>
    </row>
    <row r="33" spans="1:11" s="29" customFormat="1" ht="46.5" customHeight="1">
      <c r="A33" s="55" t="s">
        <v>23</v>
      </c>
      <c r="B33" s="18"/>
      <c r="C33" s="11">
        <f>D33</f>
        <v>773505</v>
      </c>
      <c r="D33" s="11">
        <v>773505</v>
      </c>
      <c r="E33" s="11"/>
      <c r="F33" s="11">
        <f>G33</f>
        <v>660000</v>
      </c>
      <c r="G33" s="11">
        <v>660000</v>
      </c>
      <c r="H33" s="11"/>
      <c r="I33" s="11">
        <f>J33</f>
        <v>550000</v>
      </c>
      <c r="J33" s="11">
        <v>550000</v>
      </c>
      <c r="K33" s="10"/>
    </row>
    <row r="34" spans="1:11" s="29" customFormat="1" ht="28.5" customHeight="1">
      <c r="A34" s="71" t="s">
        <v>17</v>
      </c>
      <c r="B34" s="18"/>
      <c r="C34" s="11"/>
      <c r="D34" s="11"/>
      <c r="E34" s="11"/>
      <c r="F34" s="11"/>
      <c r="G34" s="11"/>
      <c r="H34" s="11"/>
      <c r="I34" s="11"/>
      <c r="J34" s="11"/>
      <c r="K34" s="10"/>
    </row>
    <row r="35" spans="1:11" s="29" customFormat="1" ht="26.25" customHeight="1">
      <c r="A35" s="62" t="s">
        <v>5</v>
      </c>
      <c r="B35" s="18"/>
      <c r="C35" s="11"/>
      <c r="D35" s="11"/>
      <c r="E35" s="11"/>
      <c r="F35" s="11"/>
      <c r="G35" s="11"/>
      <c r="H35" s="11"/>
      <c r="I35" s="11"/>
      <c r="J35" s="11"/>
      <c r="K35" s="10"/>
    </row>
    <row r="36" spans="1:11" s="29" customFormat="1" ht="31.5" customHeight="1">
      <c r="A36" s="50" t="s">
        <v>24</v>
      </c>
      <c r="B36" s="18"/>
      <c r="C36" s="11">
        <v>54</v>
      </c>
      <c r="D36" s="11">
        <v>54</v>
      </c>
      <c r="E36" s="11"/>
      <c r="F36" s="11">
        <v>60</v>
      </c>
      <c r="G36" s="11">
        <v>60</v>
      </c>
      <c r="H36" s="11"/>
      <c r="I36" s="11">
        <f>J36</f>
        <v>60</v>
      </c>
      <c r="J36" s="11">
        <v>60</v>
      </c>
      <c r="K36" s="10"/>
    </row>
    <row r="37" spans="1:11" s="29" customFormat="1" ht="24.75" customHeight="1">
      <c r="A37" s="62" t="s">
        <v>2</v>
      </c>
      <c r="B37" s="18"/>
      <c r="C37" s="11"/>
      <c r="D37" s="11"/>
      <c r="E37" s="11"/>
      <c r="F37" s="11"/>
      <c r="G37" s="11"/>
      <c r="H37" s="11"/>
      <c r="I37" s="11"/>
      <c r="J37" s="11"/>
      <c r="K37" s="10"/>
    </row>
    <row r="38" spans="1:11" s="29" customFormat="1" ht="53.25" customHeight="1">
      <c r="A38" s="50" t="s">
        <v>49</v>
      </c>
      <c r="B38" s="18"/>
      <c r="C38" s="11">
        <v>2100</v>
      </c>
      <c r="D38" s="11">
        <v>2100</v>
      </c>
      <c r="E38" s="11"/>
      <c r="F38" s="11">
        <f>G38</f>
        <v>2224</v>
      </c>
      <c r="G38" s="11">
        <v>2224</v>
      </c>
      <c r="H38" s="11"/>
      <c r="I38" s="11">
        <f>J38</f>
        <v>2300</v>
      </c>
      <c r="J38" s="11">
        <v>2300</v>
      </c>
      <c r="K38" s="10"/>
    </row>
    <row r="39" spans="1:11" s="29" customFormat="1" ht="49.5" customHeight="1">
      <c r="A39" s="50" t="s">
        <v>50</v>
      </c>
      <c r="B39" s="18"/>
      <c r="C39" s="11">
        <v>5800</v>
      </c>
      <c r="D39" s="11">
        <v>5800</v>
      </c>
      <c r="E39" s="11"/>
      <c r="F39" s="11">
        <v>6150</v>
      </c>
      <c r="G39" s="11">
        <v>6150</v>
      </c>
      <c r="H39" s="11"/>
      <c r="I39" s="11">
        <f>J39</f>
        <v>6250</v>
      </c>
      <c r="J39" s="11">
        <v>6250</v>
      </c>
      <c r="K39" s="10"/>
    </row>
    <row r="40" spans="1:11" s="29" customFormat="1" ht="49.5" customHeight="1">
      <c r="A40" s="50" t="s">
        <v>51</v>
      </c>
      <c r="B40" s="18"/>
      <c r="C40" s="11">
        <v>2420</v>
      </c>
      <c r="D40" s="11">
        <v>2420</v>
      </c>
      <c r="E40" s="11"/>
      <c r="F40" s="11">
        <v>2500</v>
      </c>
      <c r="G40" s="11">
        <v>2500</v>
      </c>
      <c r="H40" s="11"/>
      <c r="I40" s="11">
        <f>J40</f>
        <v>2550</v>
      </c>
      <c r="J40" s="11">
        <v>2550</v>
      </c>
      <c r="K40" s="10"/>
    </row>
    <row r="41" spans="1:11" s="29" customFormat="1" ht="19.5" customHeight="1">
      <c r="A41" s="62" t="s">
        <v>3</v>
      </c>
      <c r="B41" s="18"/>
      <c r="C41" s="11"/>
      <c r="D41" s="11"/>
      <c r="E41" s="11"/>
      <c r="F41" s="11"/>
      <c r="G41" s="11"/>
      <c r="H41" s="11"/>
      <c r="I41" s="11"/>
      <c r="J41" s="11"/>
      <c r="K41" s="38"/>
    </row>
    <row r="42" spans="1:11" s="29" customFormat="1" ht="51.75" customHeight="1">
      <c r="A42" s="50" t="s">
        <v>16</v>
      </c>
      <c r="B42" s="18"/>
      <c r="C42" s="16">
        <f>C33/C38</f>
        <v>368.3357142857143</v>
      </c>
      <c r="D42" s="16">
        <f>D33/D38</f>
        <v>368.3357142857143</v>
      </c>
      <c r="E42" s="16"/>
      <c r="F42" s="16">
        <f>F33/F38</f>
        <v>296.76258992805754</v>
      </c>
      <c r="G42" s="16">
        <f>G33/G38</f>
        <v>296.76258992805754</v>
      </c>
      <c r="H42" s="16"/>
      <c r="I42" s="16">
        <f>I33/I38</f>
        <v>239.1304347826087</v>
      </c>
      <c r="J42" s="16">
        <f>J33/J38</f>
        <v>239.1304347826087</v>
      </c>
      <c r="K42" s="16"/>
    </row>
    <row r="43" spans="1:11" s="29" customFormat="1" ht="20.25" customHeight="1">
      <c r="A43" s="62" t="s">
        <v>4</v>
      </c>
      <c r="B43" s="18"/>
      <c r="C43" s="16"/>
      <c r="D43" s="16"/>
      <c r="E43" s="16"/>
      <c r="F43" s="16"/>
      <c r="G43" s="16"/>
      <c r="H43" s="16"/>
      <c r="I43" s="16"/>
      <c r="J43" s="16"/>
      <c r="K43" s="19"/>
    </row>
    <row r="44" spans="1:11" s="29" customFormat="1" ht="53.25" customHeight="1">
      <c r="A44" s="50" t="s">
        <v>18</v>
      </c>
      <c r="B44" s="18"/>
      <c r="C44" s="39">
        <v>101.3</v>
      </c>
      <c r="D44" s="39">
        <v>101.3</v>
      </c>
      <c r="E44" s="16"/>
      <c r="F44" s="39">
        <v>102.8</v>
      </c>
      <c r="G44" s="39">
        <v>102.8</v>
      </c>
      <c r="H44" s="16"/>
      <c r="I44" s="39">
        <f>J44</f>
        <v>101.6</v>
      </c>
      <c r="J44" s="39">
        <v>101.6</v>
      </c>
      <c r="K44" s="19"/>
    </row>
    <row r="45" spans="1:11" s="29" customFormat="1" ht="65.25" customHeight="1">
      <c r="A45" s="50" t="s">
        <v>19</v>
      </c>
      <c r="B45" s="18"/>
      <c r="C45" s="39">
        <v>101</v>
      </c>
      <c r="D45" s="39">
        <v>101</v>
      </c>
      <c r="E45" s="11"/>
      <c r="F45" s="39">
        <v>101</v>
      </c>
      <c r="G45" s="39">
        <v>101</v>
      </c>
      <c r="H45" s="11"/>
      <c r="I45" s="39">
        <f>J45</f>
        <v>102</v>
      </c>
      <c r="J45" s="39">
        <v>102</v>
      </c>
      <c r="K45" s="12"/>
    </row>
    <row r="46" spans="1:11" s="29" customFormat="1" ht="78" customHeight="1">
      <c r="A46" s="56" t="s">
        <v>113</v>
      </c>
      <c r="B46" s="18"/>
      <c r="C46" s="11">
        <f>D46</f>
        <v>336721</v>
      </c>
      <c r="D46" s="11">
        <f>236721+100000</f>
        <v>336721</v>
      </c>
      <c r="E46" s="11"/>
      <c r="F46" s="11">
        <f>G46</f>
        <v>229994</v>
      </c>
      <c r="G46" s="11">
        <f>416994-187000</f>
        <v>229994</v>
      </c>
      <c r="H46" s="11"/>
      <c r="I46" s="11">
        <f>J46</f>
        <v>150000</v>
      </c>
      <c r="J46" s="11">
        <v>150000</v>
      </c>
      <c r="K46" s="11"/>
    </row>
    <row r="47" spans="1:11" s="29" customFormat="1" ht="20.25" customHeight="1">
      <c r="A47" s="71" t="s">
        <v>17</v>
      </c>
      <c r="B47" s="18"/>
      <c r="C47" s="39"/>
      <c r="D47" s="39"/>
      <c r="E47" s="39"/>
      <c r="F47" s="39"/>
      <c r="G47" s="39"/>
      <c r="H47" s="39"/>
      <c r="I47" s="39"/>
      <c r="J47" s="39"/>
      <c r="K47" s="38"/>
    </row>
    <row r="48" spans="1:11" s="29" customFormat="1" ht="21.75" customHeight="1">
      <c r="A48" s="62" t="s">
        <v>5</v>
      </c>
      <c r="B48" s="60"/>
      <c r="C48" s="61"/>
      <c r="D48" s="61"/>
      <c r="E48" s="61"/>
      <c r="F48" s="61"/>
      <c r="G48" s="61"/>
      <c r="H48" s="61"/>
      <c r="I48" s="61"/>
      <c r="J48" s="61"/>
      <c r="K48" s="61"/>
    </row>
    <row r="49" spans="1:11" s="29" customFormat="1" ht="60" customHeight="1">
      <c r="A49" s="50" t="s">
        <v>150</v>
      </c>
      <c r="B49" s="40"/>
      <c r="C49" s="11">
        <v>15</v>
      </c>
      <c r="D49" s="11">
        <v>15</v>
      </c>
      <c r="E49" s="11"/>
      <c r="F49" s="11">
        <v>14</v>
      </c>
      <c r="G49" s="11">
        <v>14</v>
      </c>
      <c r="H49" s="11"/>
      <c r="I49" s="11">
        <f>J49</f>
        <v>6</v>
      </c>
      <c r="J49" s="11">
        <v>6</v>
      </c>
      <c r="K49" s="53"/>
    </row>
    <row r="50" spans="1:11" s="29" customFormat="1" ht="20.25" customHeight="1">
      <c r="A50" s="62" t="s">
        <v>2</v>
      </c>
      <c r="B50" s="40"/>
      <c r="C50" s="11"/>
      <c r="D50" s="11"/>
      <c r="E50" s="11"/>
      <c r="F50" s="11"/>
      <c r="G50" s="11"/>
      <c r="H50" s="11"/>
      <c r="I50" s="11"/>
      <c r="J50" s="11"/>
      <c r="K50" s="9"/>
    </row>
    <row r="51" spans="1:11" s="29" customFormat="1" ht="63.75" customHeight="1">
      <c r="A51" s="50" t="s">
        <v>114</v>
      </c>
      <c r="B51" s="18"/>
      <c r="C51" s="11">
        <v>220</v>
      </c>
      <c r="D51" s="11">
        <v>220</v>
      </c>
      <c r="E51" s="11"/>
      <c r="F51" s="11">
        <f>G51</f>
        <v>97</v>
      </c>
      <c r="G51" s="11">
        <v>97</v>
      </c>
      <c r="H51" s="11"/>
      <c r="I51" s="11">
        <f>J51</f>
        <v>60</v>
      </c>
      <c r="J51" s="11">
        <v>60</v>
      </c>
      <c r="K51" s="28"/>
    </row>
    <row r="52" spans="1:11" s="29" customFormat="1" ht="18" customHeight="1">
      <c r="A52" s="62" t="s">
        <v>3</v>
      </c>
      <c r="B52" s="18"/>
      <c r="C52" s="11"/>
      <c r="D52" s="11"/>
      <c r="E52" s="11"/>
      <c r="F52" s="11"/>
      <c r="G52" s="11"/>
      <c r="H52" s="11"/>
      <c r="I52" s="11"/>
      <c r="J52" s="11"/>
      <c r="K52" s="10"/>
    </row>
    <row r="53" spans="1:11" s="29" customFormat="1" ht="78" customHeight="1">
      <c r="A53" s="50" t="s">
        <v>115</v>
      </c>
      <c r="B53" s="18"/>
      <c r="C53" s="16">
        <f>C46/C51</f>
        <v>1530.55</v>
      </c>
      <c r="D53" s="16">
        <f>D46/D51</f>
        <v>1530.55</v>
      </c>
      <c r="E53" s="16"/>
      <c r="F53" s="16">
        <f>F46/F51</f>
        <v>2371.0721649484535</v>
      </c>
      <c r="G53" s="16">
        <f>G46/G51</f>
        <v>2371.0721649484535</v>
      </c>
      <c r="H53" s="16"/>
      <c r="I53" s="16">
        <f>I46/I51</f>
        <v>2500</v>
      </c>
      <c r="J53" s="16">
        <f>J46/J51</f>
        <v>2500</v>
      </c>
      <c r="K53" s="10"/>
    </row>
    <row r="54" spans="1:11" s="29" customFormat="1" ht="21" customHeight="1">
      <c r="A54" s="62" t="s">
        <v>4</v>
      </c>
      <c r="B54" s="18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29" customFormat="1" ht="60" customHeight="1">
      <c r="A55" s="50" t="s">
        <v>116</v>
      </c>
      <c r="B55" s="18"/>
      <c r="C55" s="11">
        <v>45</v>
      </c>
      <c r="D55" s="11">
        <v>45</v>
      </c>
      <c r="E55" s="11"/>
      <c r="F55" s="11">
        <v>48</v>
      </c>
      <c r="G55" s="11">
        <v>48</v>
      </c>
      <c r="H55" s="11"/>
      <c r="I55" s="11">
        <v>50</v>
      </c>
      <c r="J55" s="11">
        <v>50</v>
      </c>
      <c r="K55" s="10"/>
    </row>
    <row r="56" spans="1:11" s="29" customFormat="1" ht="80.25" customHeight="1">
      <c r="A56" s="50" t="s">
        <v>117</v>
      </c>
      <c r="B56" s="18"/>
      <c r="C56" s="39">
        <v>104.6</v>
      </c>
      <c r="D56" s="39">
        <v>104.6</v>
      </c>
      <c r="E56" s="11"/>
      <c r="F56" s="39">
        <v>106.7</v>
      </c>
      <c r="G56" s="39">
        <v>106.7</v>
      </c>
      <c r="H56" s="11"/>
      <c r="I56" s="39">
        <v>104.2</v>
      </c>
      <c r="J56" s="39">
        <v>104.2</v>
      </c>
      <c r="K56" s="10"/>
    </row>
    <row r="57" spans="1:11" s="29" customFormat="1" ht="119.25" customHeight="1">
      <c r="A57" s="56" t="s">
        <v>118</v>
      </c>
      <c r="B57" s="18"/>
      <c r="C57" s="11">
        <f>D57</f>
        <v>326088</v>
      </c>
      <c r="D57" s="11">
        <v>326088</v>
      </c>
      <c r="E57" s="11"/>
      <c r="F57" s="11">
        <f>G57</f>
        <v>165494</v>
      </c>
      <c r="G57" s="11">
        <v>165494</v>
      </c>
      <c r="H57" s="11"/>
      <c r="I57" s="11">
        <f>J57</f>
        <v>100000</v>
      </c>
      <c r="J57" s="11">
        <v>100000</v>
      </c>
      <c r="K57" s="28"/>
    </row>
    <row r="58" spans="1:11" s="29" customFormat="1" ht="21" customHeight="1">
      <c r="A58" s="71" t="s">
        <v>17</v>
      </c>
      <c r="B58" s="18"/>
      <c r="C58" s="11"/>
      <c r="D58" s="11"/>
      <c r="E58" s="11"/>
      <c r="F58" s="11"/>
      <c r="G58" s="11"/>
      <c r="H58" s="11"/>
      <c r="I58" s="11"/>
      <c r="J58" s="11"/>
      <c r="K58" s="10"/>
    </row>
    <row r="59" spans="1:11" s="29" customFormat="1" ht="19.5" customHeight="1">
      <c r="A59" s="62" t="s">
        <v>5</v>
      </c>
      <c r="B59" s="18"/>
      <c r="C59" s="11"/>
      <c r="D59" s="11"/>
      <c r="E59" s="11"/>
      <c r="F59" s="11"/>
      <c r="G59" s="11"/>
      <c r="H59" s="11"/>
      <c r="I59" s="11"/>
      <c r="J59" s="11"/>
      <c r="K59" s="10"/>
    </row>
    <row r="60" spans="1:11" s="29" customFormat="1" ht="93" customHeight="1">
      <c r="A60" s="50" t="s">
        <v>52</v>
      </c>
      <c r="B60" s="18"/>
      <c r="C60" s="11">
        <v>7</v>
      </c>
      <c r="D60" s="11">
        <v>7</v>
      </c>
      <c r="E60" s="11"/>
      <c r="F60" s="11">
        <f>G60</f>
        <v>4</v>
      </c>
      <c r="G60" s="11">
        <v>4</v>
      </c>
      <c r="H60" s="11"/>
      <c r="I60" s="11">
        <v>5</v>
      </c>
      <c r="J60" s="11">
        <v>5</v>
      </c>
      <c r="K60" s="10"/>
    </row>
    <row r="61" spans="1:11" s="29" customFormat="1" ht="26.25" customHeight="1">
      <c r="A61" s="62" t="s">
        <v>2</v>
      </c>
      <c r="B61" s="18"/>
      <c r="C61" s="11"/>
      <c r="D61" s="11"/>
      <c r="E61" s="11"/>
      <c r="F61" s="11"/>
      <c r="G61" s="11"/>
      <c r="H61" s="11"/>
      <c r="I61" s="11"/>
      <c r="J61" s="11"/>
      <c r="K61" s="10"/>
    </row>
    <row r="62" spans="1:11" s="29" customFormat="1" ht="91.5" customHeight="1">
      <c r="A62" s="50" t="s">
        <v>53</v>
      </c>
      <c r="B62" s="18"/>
      <c r="C62" s="11">
        <v>35</v>
      </c>
      <c r="D62" s="11">
        <v>35</v>
      </c>
      <c r="E62" s="11"/>
      <c r="F62" s="11">
        <f>G62</f>
        <v>20</v>
      </c>
      <c r="G62" s="11">
        <v>20</v>
      </c>
      <c r="H62" s="11"/>
      <c r="I62" s="11">
        <f>J62</f>
        <v>28</v>
      </c>
      <c r="J62" s="11">
        <v>28</v>
      </c>
      <c r="K62" s="10"/>
    </row>
    <row r="63" spans="1:11" s="29" customFormat="1" ht="23.25" customHeight="1">
      <c r="A63" s="62" t="s">
        <v>3</v>
      </c>
      <c r="B63" s="18"/>
      <c r="C63" s="11"/>
      <c r="D63" s="11"/>
      <c r="E63" s="11"/>
      <c r="F63" s="11"/>
      <c r="G63" s="11"/>
      <c r="H63" s="11"/>
      <c r="I63" s="11"/>
      <c r="J63" s="11"/>
      <c r="K63" s="28"/>
    </row>
    <row r="64" spans="1:11" s="29" customFormat="1" ht="97.5" customHeight="1">
      <c r="A64" s="50" t="s">
        <v>119</v>
      </c>
      <c r="B64" s="18"/>
      <c r="C64" s="16">
        <f>C57/C62</f>
        <v>9316.8</v>
      </c>
      <c r="D64" s="16">
        <f>D57/D62</f>
        <v>9316.8</v>
      </c>
      <c r="E64" s="16"/>
      <c r="F64" s="16">
        <f>F57/F62</f>
        <v>8274.7</v>
      </c>
      <c r="G64" s="16">
        <f>G57/G62</f>
        <v>8274.7</v>
      </c>
      <c r="H64" s="16"/>
      <c r="I64" s="16">
        <f>I57/I62</f>
        <v>3571.4285714285716</v>
      </c>
      <c r="J64" s="16">
        <f>J57/J62</f>
        <v>3571.4285714285716</v>
      </c>
      <c r="K64" s="19"/>
    </row>
    <row r="65" spans="1:11" s="29" customFormat="1" ht="23.25" customHeight="1">
      <c r="A65" s="62" t="s">
        <v>4</v>
      </c>
      <c r="B65" s="18"/>
      <c r="C65" s="16"/>
      <c r="D65" s="16"/>
      <c r="E65" s="16"/>
      <c r="F65" s="16"/>
      <c r="G65" s="16"/>
      <c r="H65" s="16"/>
      <c r="I65" s="16"/>
      <c r="J65" s="16"/>
      <c r="K65" s="19"/>
    </row>
    <row r="66" spans="1:11" s="29" customFormat="1" ht="82.5" customHeight="1">
      <c r="A66" s="50" t="s">
        <v>120</v>
      </c>
      <c r="B66" s="18"/>
      <c r="C66" s="11">
        <v>10</v>
      </c>
      <c r="D66" s="11">
        <v>10</v>
      </c>
      <c r="E66" s="11"/>
      <c r="F66" s="11">
        <v>12</v>
      </c>
      <c r="G66" s="11">
        <v>12</v>
      </c>
      <c r="H66" s="11"/>
      <c r="I66" s="11">
        <f>J66</f>
        <v>15</v>
      </c>
      <c r="J66" s="11">
        <v>15</v>
      </c>
      <c r="K66" s="66"/>
    </row>
    <row r="67" spans="1:11" s="29" customFormat="1" ht="97.5" customHeight="1">
      <c r="A67" s="50" t="s">
        <v>25</v>
      </c>
      <c r="B67" s="18"/>
      <c r="C67" s="39">
        <v>101</v>
      </c>
      <c r="D67" s="39">
        <v>101</v>
      </c>
      <c r="E67" s="16"/>
      <c r="F67" s="39">
        <v>120</v>
      </c>
      <c r="G67" s="39">
        <v>120</v>
      </c>
      <c r="H67" s="16"/>
      <c r="I67" s="39">
        <v>108.3</v>
      </c>
      <c r="J67" s="39">
        <v>108.3</v>
      </c>
      <c r="K67" s="28"/>
    </row>
    <row r="68" spans="1:11" s="29" customFormat="1" ht="31.5" customHeight="1">
      <c r="A68" s="87" t="s">
        <v>26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1:11" s="29" customFormat="1" ht="42" customHeight="1">
      <c r="A69" s="100" t="s">
        <v>27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4" s="29" customFormat="1" ht="32.25" customHeight="1">
      <c r="A70" s="89" t="s">
        <v>28</v>
      </c>
      <c r="B70" s="77" t="s">
        <v>144</v>
      </c>
      <c r="C70" s="9">
        <f>C76+C101+C129</f>
        <v>18606391</v>
      </c>
      <c r="D70" s="9">
        <f>D76+D101+D129</f>
        <v>17387915</v>
      </c>
      <c r="E70" s="9">
        <f>E76+E101+E129</f>
        <v>1218476</v>
      </c>
      <c r="F70" s="9">
        <f>F72+F73</f>
        <v>22307851</v>
      </c>
      <c r="G70" s="9">
        <f>G72</f>
        <v>20567372</v>
      </c>
      <c r="H70" s="9">
        <f>H72+H73</f>
        <v>1740479</v>
      </c>
      <c r="I70" s="9">
        <f>I72+I73</f>
        <v>30958217</v>
      </c>
      <c r="J70" s="9">
        <f>J72</f>
        <v>29023217</v>
      </c>
      <c r="K70" s="9">
        <f>K76+K101+K129+K156</f>
        <v>1935000</v>
      </c>
      <c r="N70" s="49">
        <f>C70+F70+I70</f>
        <v>71872459</v>
      </c>
    </row>
    <row r="71" spans="1:14" s="29" customFormat="1" ht="48" customHeight="1">
      <c r="A71" s="90"/>
      <c r="B71" s="42" t="s">
        <v>11</v>
      </c>
      <c r="C71" s="9">
        <f>D71+E71</f>
        <v>18526391</v>
      </c>
      <c r="D71" s="9">
        <v>17387915</v>
      </c>
      <c r="E71" s="9">
        <v>1138476</v>
      </c>
      <c r="F71" s="9"/>
      <c r="G71" s="9"/>
      <c r="H71" s="9"/>
      <c r="I71" s="9"/>
      <c r="J71" s="9"/>
      <c r="K71" s="9"/>
      <c r="N71" s="49"/>
    </row>
    <row r="72" spans="1:14" s="29" customFormat="1" ht="33.75" customHeight="1">
      <c r="A72" s="90"/>
      <c r="B72" s="42" t="s">
        <v>165</v>
      </c>
      <c r="C72" s="9"/>
      <c r="D72" s="9"/>
      <c r="E72" s="9"/>
      <c r="F72" s="9">
        <f>G72+H72</f>
        <v>22302372</v>
      </c>
      <c r="G72" s="9">
        <f>G76+G103</f>
        <v>20567372</v>
      </c>
      <c r="H72" s="9">
        <v>1735000</v>
      </c>
      <c r="I72" s="9">
        <f>J72+K72</f>
        <v>30908217</v>
      </c>
      <c r="J72" s="9">
        <v>29023217</v>
      </c>
      <c r="K72" s="9">
        <v>1885000</v>
      </c>
      <c r="N72" s="49"/>
    </row>
    <row r="73" spans="1:14" s="29" customFormat="1" ht="36" customHeight="1">
      <c r="A73" s="91"/>
      <c r="B73" s="41" t="s">
        <v>12</v>
      </c>
      <c r="C73" s="9">
        <f>E73</f>
        <v>80000</v>
      </c>
      <c r="D73" s="9"/>
      <c r="E73" s="9">
        <f>E104</f>
        <v>80000</v>
      </c>
      <c r="F73" s="9">
        <f>H73</f>
        <v>5479</v>
      </c>
      <c r="G73" s="9"/>
      <c r="H73" s="9">
        <v>5479</v>
      </c>
      <c r="I73" s="9">
        <v>50000</v>
      </c>
      <c r="J73" s="9"/>
      <c r="K73" s="9">
        <v>50000</v>
      </c>
      <c r="N73" s="49"/>
    </row>
    <row r="74" spans="1:11" s="29" customFormat="1" ht="66" customHeight="1">
      <c r="A74" s="62" t="s">
        <v>29</v>
      </c>
      <c r="B74" s="23"/>
      <c r="C74" s="16"/>
      <c r="D74" s="16"/>
      <c r="E74" s="16"/>
      <c r="F74" s="16"/>
      <c r="G74" s="16"/>
      <c r="H74" s="16"/>
      <c r="I74" s="16"/>
      <c r="J74" s="16"/>
      <c r="K74" s="17"/>
    </row>
    <row r="75" spans="1:11" s="29" customFormat="1" ht="66" customHeight="1">
      <c r="A75" s="58" t="s">
        <v>15</v>
      </c>
      <c r="B75" s="18"/>
      <c r="C75" s="11"/>
      <c r="D75" s="11"/>
      <c r="E75" s="11"/>
      <c r="F75" s="11"/>
      <c r="G75" s="11"/>
      <c r="H75" s="11"/>
      <c r="I75" s="11"/>
      <c r="J75" s="11"/>
      <c r="K75" s="12"/>
    </row>
    <row r="76" spans="1:11" s="29" customFormat="1" ht="66.75" customHeight="1">
      <c r="A76" s="62" t="s">
        <v>30</v>
      </c>
      <c r="B76" s="23" t="s">
        <v>45</v>
      </c>
      <c r="C76" s="9">
        <f>C80+C81+C82</f>
        <v>3104520</v>
      </c>
      <c r="D76" s="9">
        <f aca="true" t="shared" si="0" ref="D76:K76">D80+D81+D82</f>
        <v>3014520</v>
      </c>
      <c r="E76" s="9">
        <f t="shared" si="0"/>
        <v>90000</v>
      </c>
      <c r="F76" s="9">
        <f t="shared" si="0"/>
        <v>3438600</v>
      </c>
      <c r="G76" s="9">
        <f t="shared" si="0"/>
        <v>3438600</v>
      </c>
      <c r="H76" s="9">
        <f t="shared" si="0"/>
        <v>0</v>
      </c>
      <c r="I76" s="9">
        <f t="shared" si="0"/>
        <v>5103374</v>
      </c>
      <c r="J76" s="9">
        <f t="shared" si="0"/>
        <v>5103374</v>
      </c>
      <c r="K76" s="9">
        <f t="shared" si="0"/>
        <v>0</v>
      </c>
    </row>
    <row r="77" spans="1:11" s="29" customFormat="1" ht="30" customHeight="1">
      <c r="A77" s="71" t="s">
        <v>17</v>
      </c>
      <c r="B77" s="18"/>
      <c r="C77" s="11"/>
      <c r="D77" s="11"/>
      <c r="E77" s="11"/>
      <c r="F77" s="11"/>
      <c r="G77" s="11"/>
      <c r="H77" s="11"/>
      <c r="I77" s="11"/>
      <c r="J77" s="11"/>
      <c r="K77" s="12"/>
    </row>
    <row r="78" spans="1:11" s="29" customFormat="1" ht="23.25" customHeight="1">
      <c r="A78" s="62" t="s">
        <v>5</v>
      </c>
      <c r="B78" s="18"/>
      <c r="C78" s="11"/>
      <c r="D78" s="11"/>
      <c r="E78" s="11"/>
      <c r="F78" s="11"/>
      <c r="G78" s="11"/>
      <c r="H78" s="11"/>
      <c r="I78" s="11"/>
      <c r="J78" s="11"/>
      <c r="K78" s="12"/>
    </row>
    <row r="79" spans="1:11" s="29" customFormat="1" ht="63.75" customHeight="1">
      <c r="A79" s="50" t="s">
        <v>54</v>
      </c>
      <c r="B79" s="18"/>
      <c r="C79" s="11">
        <v>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11">
        <v>1</v>
      </c>
      <c r="K79" s="11">
        <v>1</v>
      </c>
    </row>
    <row r="80" spans="1:11" s="29" customFormat="1" ht="63" customHeight="1">
      <c r="A80" s="50" t="s">
        <v>121</v>
      </c>
      <c r="B80" s="18"/>
      <c r="C80" s="11">
        <f>D80+E80</f>
        <v>2665175</v>
      </c>
      <c r="D80" s="11">
        <v>2575175</v>
      </c>
      <c r="E80" s="11">
        <v>90000</v>
      </c>
      <c r="F80" s="11">
        <f>G80+H80</f>
        <v>3288600</v>
      </c>
      <c r="G80" s="11">
        <f>3308600-20000</f>
        <v>3288600</v>
      </c>
      <c r="H80" s="11"/>
      <c r="I80" s="11">
        <f>J80+K80</f>
        <v>4953374</v>
      </c>
      <c r="J80" s="11">
        <v>4953374</v>
      </c>
      <c r="K80" s="11"/>
    </row>
    <row r="81" spans="1:11" s="29" customFormat="1" ht="76.5" customHeight="1">
      <c r="A81" s="50" t="s">
        <v>55</v>
      </c>
      <c r="B81" s="18"/>
      <c r="C81" s="11">
        <f>D81+E81</f>
        <v>164967</v>
      </c>
      <c r="D81" s="11">
        <v>164967</v>
      </c>
      <c r="E81" s="11"/>
      <c r="F81" s="11">
        <f>G81+H81</f>
        <v>50000</v>
      </c>
      <c r="G81" s="11">
        <v>50000</v>
      </c>
      <c r="H81" s="11"/>
      <c r="I81" s="11">
        <f>J81+K81</f>
        <v>50000</v>
      </c>
      <c r="J81" s="11">
        <v>50000</v>
      </c>
      <c r="K81" s="12"/>
    </row>
    <row r="82" spans="1:11" s="29" customFormat="1" ht="96" customHeight="1">
      <c r="A82" s="50" t="s">
        <v>124</v>
      </c>
      <c r="B82" s="18"/>
      <c r="C82" s="11">
        <f>D82+E82</f>
        <v>274378</v>
      </c>
      <c r="D82" s="11">
        <v>274378</v>
      </c>
      <c r="E82" s="11"/>
      <c r="F82" s="11">
        <f>G82+H82</f>
        <v>100000</v>
      </c>
      <c r="G82" s="11">
        <v>100000</v>
      </c>
      <c r="H82" s="11"/>
      <c r="I82" s="11">
        <f>J82+K82</f>
        <v>100000</v>
      </c>
      <c r="J82" s="11">
        <v>100000</v>
      </c>
      <c r="K82" s="12"/>
    </row>
    <row r="83" spans="1:11" s="29" customFormat="1" ht="51.75" customHeight="1">
      <c r="A83" s="50" t="s">
        <v>125</v>
      </c>
      <c r="B83" s="18"/>
      <c r="C83" s="39">
        <f>D83</f>
        <v>23</v>
      </c>
      <c r="D83" s="39">
        <v>23</v>
      </c>
      <c r="E83" s="39"/>
      <c r="F83" s="39">
        <f>G83</f>
        <v>23</v>
      </c>
      <c r="G83" s="39">
        <v>23</v>
      </c>
      <c r="H83" s="39"/>
      <c r="I83" s="39">
        <f>J83</f>
        <v>24.5</v>
      </c>
      <c r="J83" s="39">
        <v>24.5</v>
      </c>
      <c r="K83" s="63"/>
    </row>
    <row r="84" spans="1:11" s="29" customFormat="1" ht="26.25" customHeight="1">
      <c r="A84" s="50" t="s">
        <v>56</v>
      </c>
      <c r="B84" s="52"/>
      <c r="C84" s="39">
        <v>16</v>
      </c>
      <c r="D84" s="39">
        <v>16</v>
      </c>
      <c r="E84" s="53"/>
      <c r="F84" s="39">
        <v>16</v>
      </c>
      <c r="G84" s="39">
        <v>16</v>
      </c>
      <c r="H84" s="53"/>
      <c r="I84" s="39">
        <f>J84</f>
        <v>17.5</v>
      </c>
      <c r="J84" s="39">
        <v>17.5</v>
      </c>
      <c r="K84" s="54"/>
    </row>
    <row r="85" spans="1:11" s="29" customFormat="1" ht="19.5" customHeight="1">
      <c r="A85" s="62" t="s">
        <v>2</v>
      </c>
      <c r="B85" s="40"/>
      <c r="C85" s="9"/>
      <c r="D85" s="9"/>
      <c r="E85" s="9"/>
      <c r="F85" s="9"/>
      <c r="G85" s="9"/>
      <c r="H85" s="9"/>
      <c r="I85" s="9"/>
      <c r="J85" s="9"/>
      <c r="K85" s="9"/>
    </row>
    <row r="86" spans="1:11" s="29" customFormat="1" ht="75.75" customHeight="1">
      <c r="A86" s="50" t="s">
        <v>122</v>
      </c>
      <c r="B86" s="46"/>
      <c r="C86" s="11">
        <v>260</v>
      </c>
      <c r="D86" s="11">
        <v>260</v>
      </c>
      <c r="E86" s="11"/>
      <c r="F86" s="11">
        <v>260</v>
      </c>
      <c r="G86" s="11">
        <v>260</v>
      </c>
      <c r="H86" s="11"/>
      <c r="I86" s="11">
        <f>J86</f>
        <v>260</v>
      </c>
      <c r="J86" s="11">
        <v>260</v>
      </c>
      <c r="K86" s="11"/>
    </row>
    <row r="87" spans="1:11" s="29" customFormat="1" ht="15.75">
      <c r="A87" s="50" t="s">
        <v>123</v>
      </c>
      <c r="B87" s="46"/>
      <c r="C87" s="11">
        <v>118</v>
      </c>
      <c r="D87" s="11">
        <v>118</v>
      </c>
      <c r="E87" s="11"/>
      <c r="F87" s="11">
        <v>120</v>
      </c>
      <c r="G87" s="11">
        <v>120</v>
      </c>
      <c r="H87" s="11"/>
      <c r="I87" s="11">
        <v>120</v>
      </c>
      <c r="J87" s="11">
        <v>120</v>
      </c>
      <c r="K87" s="11"/>
    </row>
    <row r="88" spans="1:11" s="29" customFormat="1" ht="94.5">
      <c r="A88" s="50" t="s">
        <v>170</v>
      </c>
      <c r="B88" s="46"/>
      <c r="C88" s="11">
        <f>D88</f>
        <v>60</v>
      </c>
      <c r="D88" s="11">
        <v>60</v>
      </c>
      <c r="E88" s="11"/>
      <c r="F88" s="11">
        <f>G88</f>
        <v>18</v>
      </c>
      <c r="G88" s="11">
        <v>18</v>
      </c>
      <c r="H88" s="11"/>
      <c r="I88" s="11">
        <v>20</v>
      </c>
      <c r="J88" s="11">
        <v>20</v>
      </c>
      <c r="K88" s="11"/>
    </row>
    <row r="89" spans="1:11" s="29" customFormat="1" ht="96.75" customHeight="1">
      <c r="A89" s="50" t="s">
        <v>126</v>
      </c>
      <c r="B89" s="40"/>
      <c r="C89" s="11">
        <f>D89</f>
        <v>139</v>
      </c>
      <c r="D89" s="11">
        <v>139</v>
      </c>
      <c r="E89" s="11"/>
      <c r="F89" s="11">
        <f>G89</f>
        <v>139</v>
      </c>
      <c r="G89" s="11">
        <v>139</v>
      </c>
      <c r="H89" s="11"/>
      <c r="I89" s="11">
        <f>J89</f>
        <v>140</v>
      </c>
      <c r="J89" s="11">
        <v>140</v>
      </c>
      <c r="K89" s="9"/>
    </row>
    <row r="90" spans="1:11" s="29" customFormat="1" ht="110.25" customHeight="1">
      <c r="A90" s="50" t="s">
        <v>127</v>
      </c>
      <c r="B90" s="18"/>
      <c r="C90" s="11">
        <v>4</v>
      </c>
      <c r="D90" s="11"/>
      <c r="E90" s="11">
        <v>4</v>
      </c>
      <c r="F90" s="11"/>
      <c r="G90" s="11"/>
      <c r="H90" s="11"/>
      <c r="I90" s="11"/>
      <c r="J90" s="11"/>
      <c r="K90" s="12"/>
    </row>
    <row r="91" spans="1:11" s="29" customFormat="1" ht="21.75" customHeight="1">
      <c r="A91" s="62" t="s">
        <v>3</v>
      </c>
      <c r="B91" s="18"/>
      <c r="C91" s="11"/>
      <c r="D91" s="11"/>
      <c r="E91" s="11"/>
      <c r="F91" s="11"/>
      <c r="G91" s="11"/>
      <c r="H91" s="11"/>
      <c r="I91" s="11"/>
      <c r="J91" s="11"/>
      <c r="K91" s="12"/>
    </row>
    <row r="92" spans="1:11" s="29" customFormat="1" ht="102" customHeight="1">
      <c r="A92" s="50" t="s">
        <v>128</v>
      </c>
      <c r="B92" s="18"/>
      <c r="C92" s="11">
        <f>C80/C83</f>
        <v>115877.17391304347</v>
      </c>
      <c r="D92" s="11">
        <f>D80/D83</f>
        <v>111964.13043478261</v>
      </c>
      <c r="E92" s="11">
        <f>E80/D83</f>
        <v>3913.0434782608695</v>
      </c>
      <c r="F92" s="11">
        <f>F80/F83</f>
        <v>142982.60869565216</v>
      </c>
      <c r="G92" s="11">
        <f>G80/G83</f>
        <v>142982.60869565216</v>
      </c>
      <c r="H92" s="11"/>
      <c r="I92" s="11">
        <f>I80/I83</f>
        <v>202178.5306122449</v>
      </c>
      <c r="J92" s="11">
        <f>J80/J83</f>
        <v>202178.5306122449</v>
      </c>
      <c r="K92" s="11"/>
    </row>
    <row r="93" spans="1:11" s="29" customFormat="1" ht="77.25" customHeight="1">
      <c r="A93" s="50" t="s">
        <v>159</v>
      </c>
      <c r="B93" s="18"/>
      <c r="C93" s="11">
        <f>D93</f>
        <v>6919.355072463768</v>
      </c>
      <c r="D93" s="11">
        <f>1909742/D83/12</f>
        <v>6919.355072463768</v>
      </c>
      <c r="E93" s="11"/>
      <c r="F93" s="11">
        <f>G93</f>
        <v>9582</v>
      </c>
      <c r="G93" s="11">
        <v>9582</v>
      </c>
      <c r="H93" s="11"/>
      <c r="I93" s="11">
        <f>J93</f>
        <v>11127</v>
      </c>
      <c r="J93" s="11">
        <v>11127</v>
      </c>
      <c r="K93" s="11"/>
    </row>
    <row r="94" spans="1:11" s="29" customFormat="1" ht="100.5" customHeight="1">
      <c r="A94" s="50" t="s">
        <v>57</v>
      </c>
      <c r="B94" s="18"/>
      <c r="C94" s="16">
        <f>D94</f>
        <v>2749.45</v>
      </c>
      <c r="D94" s="16">
        <f>D81/D88</f>
        <v>2749.45</v>
      </c>
      <c r="E94" s="16"/>
      <c r="F94" s="16">
        <f>G94</f>
        <v>2777.777777777778</v>
      </c>
      <c r="G94" s="16">
        <f>G81/G88</f>
        <v>2777.777777777778</v>
      </c>
      <c r="H94" s="16"/>
      <c r="I94" s="16">
        <f>J94</f>
        <v>2500</v>
      </c>
      <c r="J94" s="16">
        <f>J81/J88</f>
        <v>2500</v>
      </c>
      <c r="K94" s="12"/>
    </row>
    <row r="95" spans="1:11" s="29" customFormat="1" ht="99.75" customHeight="1">
      <c r="A95" s="50" t="s">
        <v>106</v>
      </c>
      <c r="B95" s="18"/>
      <c r="C95" s="16">
        <f>D95</f>
        <v>1973.9424460431655</v>
      </c>
      <c r="D95" s="16">
        <f>D82/D89</f>
        <v>1973.9424460431655</v>
      </c>
      <c r="E95" s="16"/>
      <c r="F95" s="16">
        <f>G95</f>
        <v>719.4244604316547</v>
      </c>
      <c r="G95" s="16">
        <f>G82/G89</f>
        <v>719.4244604316547</v>
      </c>
      <c r="H95" s="16"/>
      <c r="I95" s="16">
        <f>J95</f>
        <v>714.2857142857143</v>
      </c>
      <c r="J95" s="16">
        <f>J82/J89</f>
        <v>714.2857142857143</v>
      </c>
      <c r="K95" s="12"/>
    </row>
    <row r="96" spans="1:11" s="29" customFormat="1" ht="99" customHeight="1">
      <c r="A96" s="50" t="s">
        <v>58</v>
      </c>
      <c r="B96" s="18"/>
      <c r="C96" s="11">
        <v>22500</v>
      </c>
      <c r="D96" s="11"/>
      <c r="E96" s="11">
        <v>22500</v>
      </c>
      <c r="F96" s="11"/>
      <c r="G96" s="11"/>
      <c r="H96" s="11"/>
      <c r="I96" s="11"/>
      <c r="J96" s="11"/>
      <c r="K96" s="11"/>
    </row>
    <row r="97" spans="1:11" s="29" customFormat="1" ht="21.75" customHeight="1">
      <c r="A97" s="62" t="s">
        <v>4</v>
      </c>
      <c r="B97" s="18"/>
      <c r="C97" s="11"/>
      <c r="D97" s="11"/>
      <c r="E97" s="11"/>
      <c r="F97" s="11"/>
      <c r="G97" s="11"/>
      <c r="H97" s="11"/>
      <c r="I97" s="11"/>
      <c r="J97" s="11"/>
      <c r="K97" s="11"/>
    </row>
    <row r="98" spans="1:11" s="29" customFormat="1" ht="93" customHeight="1">
      <c r="A98" s="50" t="s">
        <v>59</v>
      </c>
      <c r="B98" s="18"/>
      <c r="C98" s="11">
        <v>2</v>
      </c>
      <c r="D98" s="11">
        <v>2</v>
      </c>
      <c r="E98" s="11"/>
      <c r="F98" s="11">
        <v>3</v>
      </c>
      <c r="G98" s="11">
        <v>3</v>
      </c>
      <c r="H98" s="11"/>
      <c r="I98" s="11">
        <v>3</v>
      </c>
      <c r="J98" s="11">
        <v>3</v>
      </c>
      <c r="K98" s="12"/>
    </row>
    <row r="99" spans="1:11" s="29" customFormat="1" ht="78.75" customHeight="1">
      <c r="A99" s="50" t="s">
        <v>60</v>
      </c>
      <c r="B99" s="18"/>
      <c r="C99" s="11">
        <v>60</v>
      </c>
      <c r="D99" s="11">
        <v>60</v>
      </c>
      <c r="E99" s="11"/>
      <c r="F99" s="11">
        <v>65</v>
      </c>
      <c r="G99" s="11">
        <v>65</v>
      </c>
      <c r="H99" s="11"/>
      <c r="I99" s="11">
        <v>68</v>
      </c>
      <c r="J99" s="11">
        <v>68</v>
      </c>
      <c r="K99" s="11"/>
    </row>
    <row r="100" spans="1:11" s="29" customFormat="1" ht="80.25" customHeight="1">
      <c r="A100" s="50" t="s">
        <v>61</v>
      </c>
      <c r="B100" s="18"/>
      <c r="C100" s="15">
        <v>109.1</v>
      </c>
      <c r="D100" s="15">
        <v>109.1</v>
      </c>
      <c r="E100" s="19"/>
      <c r="F100" s="15">
        <v>100</v>
      </c>
      <c r="G100" s="15">
        <v>100</v>
      </c>
      <c r="H100" s="19"/>
      <c r="I100" s="15">
        <v>100</v>
      </c>
      <c r="J100" s="15">
        <v>100</v>
      </c>
      <c r="K100" s="20"/>
    </row>
    <row r="101" spans="1:14" s="29" customFormat="1" ht="33" customHeight="1">
      <c r="A101" s="95" t="s">
        <v>31</v>
      </c>
      <c r="B101" s="77" t="s">
        <v>144</v>
      </c>
      <c r="C101" s="9">
        <f>C108+C109+C110</f>
        <v>10001871</v>
      </c>
      <c r="D101" s="9">
        <f aca="true" t="shared" si="1" ref="D101:K101">D108+D109+D110</f>
        <v>9073395</v>
      </c>
      <c r="E101" s="9">
        <f t="shared" si="1"/>
        <v>928476</v>
      </c>
      <c r="F101" s="9">
        <f>F108+F109+F110+F129+F156</f>
        <v>18869251</v>
      </c>
      <c r="G101" s="9">
        <f>G108+G109+G110+G129</f>
        <v>17128772</v>
      </c>
      <c r="H101" s="9">
        <f>H103</f>
        <v>1740479</v>
      </c>
      <c r="I101" s="9">
        <f t="shared" si="1"/>
        <v>15824243</v>
      </c>
      <c r="J101" s="9">
        <f>J108+J109+J110</f>
        <v>14929243</v>
      </c>
      <c r="K101" s="9">
        <f t="shared" si="1"/>
        <v>895000</v>
      </c>
      <c r="N101" s="49">
        <f>C101+F101+I101</f>
        <v>44695365</v>
      </c>
    </row>
    <row r="102" spans="1:14" s="29" customFormat="1" ht="42" customHeight="1">
      <c r="A102" s="90"/>
      <c r="B102" s="41" t="s">
        <v>11</v>
      </c>
      <c r="C102" s="9">
        <f>D102+E102</f>
        <v>9921871</v>
      </c>
      <c r="D102" s="9">
        <f>D108+D109+D110</f>
        <v>9073395</v>
      </c>
      <c r="E102" s="9">
        <v>848476</v>
      </c>
      <c r="F102" s="9"/>
      <c r="G102" s="9"/>
      <c r="H102" s="9"/>
      <c r="I102" s="9"/>
      <c r="J102" s="9"/>
      <c r="K102" s="9"/>
      <c r="N102" s="49"/>
    </row>
    <row r="103" spans="1:14" s="29" customFormat="1" ht="30" customHeight="1">
      <c r="A103" s="90"/>
      <c r="B103" s="42" t="s">
        <v>165</v>
      </c>
      <c r="C103" s="9"/>
      <c r="D103" s="9"/>
      <c r="E103" s="9"/>
      <c r="F103" s="9">
        <f>F101</f>
        <v>18869251</v>
      </c>
      <c r="G103" s="9">
        <f>G101</f>
        <v>17128772</v>
      </c>
      <c r="H103" s="9">
        <f>H108+H129+H156</f>
        <v>1740479</v>
      </c>
      <c r="I103" s="9">
        <f>I101</f>
        <v>15824243</v>
      </c>
      <c r="J103" s="9">
        <f>J101</f>
        <v>14929243</v>
      </c>
      <c r="K103" s="9">
        <f>K101</f>
        <v>895000</v>
      </c>
      <c r="N103" s="49"/>
    </row>
    <row r="104" spans="1:14" s="29" customFormat="1" ht="34.5" customHeight="1">
      <c r="A104" s="91"/>
      <c r="B104" s="41" t="s">
        <v>142</v>
      </c>
      <c r="C104" s="9">
        <f>E104</f>
        <v>80000</v>
      </c>
      <c r="D104" s="9"/>
      <c r="E104" s="9">
        <f>55000+25000</f>
        <v>80000</v>
      </c>
      <c r="F104" s="9"/>
      <c r="G104" s="9"/>
      <c r="H104" s="9"/>
      <c r="I104" s="9"/>
      <c r="J104" s="9"/>
      <c r="K104" s="9"/>
      <c r="N104" s="49"/>
    </row>
    <row r="105" spans="1:15" s="29" customFormat="1" ht="24.75" customHeight="1">
      <c r="A105" s="71" t="s">
        <v>17</v>
      </c>
      <c r="B105" s="18"/>
      <c r="C105" s="11"/>
      <c r="D105" s="11"/>
      <c r="E105" s="11"/>
      <c r="F105" s="11"/>
      <c r="G105" s="11"/>
      <c r="H105" s="11"/>
      <c r="I105" s="11"/>
      <c r="J105" s="11"/>
      <c r="K105" s="12"/>
      <c r="O105" s="49">
        <f>F108+F109+F110+F136+F138</f>
        <v>18569251</v>
      </c>
    </row>
    <row r="106" spans="1:11" s="29" customFormat="1" ht="21.75" customHeight="1">
      <c r="A106" s="62" t="s">
        <v>5</v>
      </c>
      <c r="B106" s="18"/>
      <c r="C106" s="11"/>
      <c r="D106" s="11"/>
      <c r="E106" s="11"/>
      <c r="F106" s="11"/>
      <c r="G106" s="11"/>
      <c r="H106" s="11"/>
      <c r="I106" s="11"/>
      <c r="J106" s="11"/>
      <c r="K106" s="12"/>
    </row>
    <row r="107" spans="1:11" s="29" customFormat="1" ht="63" customHeight="1">
      <c r="A107" s="50" t="s">
        <v>129</v>
      </c>
      <c r="B107" s="18"/>
      <c r="C107" s="11">
        <v>3</v>
      </c>
      <c r="D107" s="11">
        <v>3</v>
      </c>
      <c r="E107" s="11">
        <v>3</v>
      </c>
      <c r="F107" s="11">
        <v>3</v>
      </c>
      <c r="G107" s="11">
        <v>3</v>
      </c>
      <c r="H107" s="11">
        <v>3</v>
      </c>
      <c r="I107" s="11">
        <v>3</v>
      </c>
      <c r="J107" s="11">
        <v>3</v>
      </c>
      <c r="K107" s="11">
        <v>3</v>
      </c>
    </row>
    <row r="108" spans="1:15" s="29" customFormat="1" ht="78.75" customHeight="1">
      <c r="A108" s="50" t="s">
        <v>130</v>
      </c>
      <c r="B108" s="18"/>
      <c r="C108" s="11">
        <f>D108+E108</f>
        <v>9324641</v>
      </c>
      <c r="D108" s="11">
        <f>1987902+3895476+2617787-50000</f>
        <v>8451165</v>
      </c>
      <c r="E108" s="11">
        <f>186410+292066+105000+290000</f>
        <v>873476</v>
      </c>
      <c r="F108" s="11">
        <f>G108+H108</f>
        <v>10193682</v>
      </c>
      <c r="G108" s="11">
        <f>9665682+20000+50000</f>
        <v>9735682</v>
      </c>
      <c r="H108" s="11">
        <v>458000</v>
      </c>
      <c r="I108" s="11">
        <f>J108+K108</f>
        <v>15334243</v>
      </c>
      <c r="J108" s="11">
        <v>14439243</v>
      </c>
      <c r="K108" s="11">
        <f>85000+600000+210000</f>
        <v>895000</v>
      </c>
      <c r="O108" s="49">
        <f>F108+F110+F109+F129</f>
        <v>18369251</v>
      </c>
    </row>
    <row r="109" spans="1:11" s="29" customFormat="1" ht="82.5" customHeight="1">
      <c r="A109" s="50" t="s">
        <v>131</v>
      </c>
      <c r="B109" s="18"/>
      <c r="C109" s="11">
        <f>D109+E109</f>
        <v>203940</v>
      </c>
      <c r="D109" s="11">
        <f>63324+23616+12000+50000</f>
        <v>148940</v>
      </c>
      <c r="E109" s="11">
        <v>55000</v>
      </c>
      <c r="F109" s="11">
        <f>G109+H109</f>
        <v>351334</v>
      </c>
      <c r="G109" s="11">
        <f>67567+25198+12804+245765</f>
        <v>351334</v>
      </c>
      <c r="H109" s="11"/>
      <c r="I109" s="11">
        <f>J109+K109</f>
        <v>200000</v>
      </c>
      <c r="J109" s="11">
        <v>200000</v>
      </c>
      <c r="K109" s="12"/>
    </row>
    <row r="110" spans="1:11" s="29" customFormat="1" ht="113.25" customHeight="1">
      <c r="A110" s="50" t="s">
        <v>107</v>
      </c>
      <c r="B110" s="18"/>
      <c r="C110" s="11">
        <f>D110+E110</f>
        <v>473290</v>
      </c>
      <c r="D110" s="11">
        <f>119182+217058+137050</f>
        <v>473290</v>
      </c>
      <c r="E110" s="11"/>
      <c r="F110" s="11">
        <f>G110+H110</f>
        <v>259235</v>
      </c>
      <c r="G110" s="11">
        <f>127167+231601+146232-245765</f>
        <v>259235</v>
      </c>
      <c r="H110" s="11"/>
      <c r="I110" s="11">
        <f>J110+K110</f>
        <v>290000</v>
      </c>
      <c r="J110" s="11">
        <v>290000</v>
      </c>
      <c r="K110" s="12"/>
    </row>
    <row r="111" spans="1:11" s="29" customFormat="1" ht="63.75" customHeight="1">
      <c r="A111" s="50" t="s">
        <v>62</v>
      </c>
      <c r="B111" s="18"/>
      <c r="C111" s="39">
        <f>D111</f>
        <v>74</v>
      </c>
      <c r="D111" s="39">
        <v>74</v>
      </c>
      <c r="E111" s="39"/>
      <c r="F111" s="39">
        <f>G111</f>
        <v>74</v>
      </c>
      <c r="G111" s="39">
        <v>74</v>
      </c>
      <c r="H111" s="39"/>
      <c r="I111" s="39">
        <f>J111</f>
        <v>78.5</v>
      </c>
      <c r="J111" s="39">
        <v>78.5</v>
      </c>
      <c r="K111" s="63"/>
    </row>
    <row r="112" spans="1:11" s="29" customFormat="1" ht="28.5" customHeight="1">
      <c r="A112" s="50" t="s">
        <v>56</v>
      </c>
      <c r="B112" s="52"/>
      <c r="C112" s="39">
        <v>52.5</v>
      </c>
      <c r="D112" s="39">
        <v>52.2</v>
      </c>
      <c r="E112" s="53"/>
      <c r="F112" s="39">
        <v>52.5</v>
      </c>
      <c r="G112" s="39">
        <v>52.5</v>
      </c>
      <c r="H112" s="53"/>
      <c r="I112" s="39">
        <f>J112</f>
        <v>58.5</v>
      </c>
      <c r="J112" s="39">
        <v>58.5</v>
      </c>
      <c r="K112" s="54"/>
    </row>
    <row r="113" spans="1:11" s="29" customFormat="1" ht="26.25" customHeight="1">
      <c r="A113" s="62" t="s">
        <v>2</v>
      </c>
      <c r="B113" s="40"/>
      <c r="C113" s="9"/>
      <c r="D113" s="9"/>
      <c r="E113" s="9"/>
      <c r="F113" s="9"/>
      <c r="G113" s="9"/>
      <c r="H113" s="9"/>
      <c r="I113" s="9"/>
      <c r="J113" s="9"/>
      <c r="K113" s="9"/>
    </row>
    <row r="114" spans="1:11" s="29" customFormat="1" ht="79.5" customHeight="1">
      <c r="A114" s="50" t="s">
        <v>133</v>
      </c>
      <c r="B114" s="46"/>
      <c r="C114" s="11">
        <v>1030</v>
      </c>
      <c r="D114" s="11">
        <v>1030</v>
      </c>
      <c r="E114" s="11"/>
      <c r="F114" s="11">
        <v>1030</v>
      </c>
      <c r="G114" s="11">
        <v>1030</v>
      </c>
      <c r="H114" s="11"/>
      <c r="I114" s="11">
        <f>J114</f>
        <v>1100</v>
      </c>
      <c r="J114" s="11">
        <v>1100</v>
      </c>
      <c r="K114" s="11"/>
    </row>
    <row r="115" spans="1:11" s="29" customFormat="1" ht="24.75" customHeight="1">
      <c r="A115" s="50" t="s">
        <v>123</v>
      </c>
      <c r="B115" s="46"/>
      <c r="C115" s="11">
        <v>96</v>
      </c>
      <c r="D115" s="11">
        <v>96</v>
      </c>
      <c r="E115" s="11"/>
      <c r="F115" s="11">
        <v>100</v>
      </c>
      <c r="G115" s="11">
        <v>100</v>
      </c>
      <c r="H115" s="11"/>
      <c r="I115" s="11">
        <f>J115</f>
        <v>200</v>
      </c>
      <c r="J115" s="11">
        <v>200</v>
      </c>
      <c r="K115" s="11"/>
    </row>
    <row r="116" spans="1:11" s="82" customFormat="1" ht="80.25" customHeight="1">
      <c r="A116" s="50" t="s">
        <v>169</v>
      </c>
      <c r="B116" s="81"/>
      <c r="C116" s="11">
        <v>60</v>
      </c>
      <c r="D116" s="11">
        <v>60</v>
      </c>
      <c r="E116" s="11"/>
      <c r="F116" s="11">
        <f>G116</f>
        <v>195</v>
      </c>
      <c r="G116" s="11">
        <v>195</v>
      </c>
      <c r="H116" s="11"/>
      <c r="I116" s="11">
        <f>J116</f>
        <v>80</v>
      </c>
      <c r="J116" s="11">
        <v>80</v>
      </c>
      <c r="K116" s="53"/>
    </row>
    <row r="117" spans="1:11" s="29" customFormat="1" ht="99" customHeight="1">
      <c r="A117" s="50" t="s">
        <v>134</v>
      </c>
      <c r="B117" s="40"/>
      <c r="C117" s="11">
        <f>D117</f>
        <v>380</v>
      </c>
      <c r="D117" s="11">
        <v>380</v>
      </c>
      <c r="E117" s="11"/>
      <c r="F117" s="11">
        <f>G117</f>
        <v>385</v>
      </c>
      <c r="G117" s="11">
        <v>385</v>
      </c>
      <c r="H117" s="11"/>
      <c r="I117" s="11">
        <f>J117</f>
        <v>415</v>
      </c>
      <c r="J117" s="11">
        <v>415</v>
      </c>
      <c r="K117" s="9"/>
    </row>
    <row r="118" spans="1:11" s="29" customFormat="1" ht="108.75" customHeight="1">
      <c r="A118" s="50" t="s">
        <v>132</v>
      </c>
      <c r="B118" s="18"/>
      <c r="C118" s="11">
        <f>E118</f>
        <v>10</v>
      </c>
      <c r="D118" s="11"/>
      <c r="E118" s="11">
        <f>4+3+3</f>
        <v>10</v>
      </c>
      <c r="F118" s="11">
        <f>H118</f>
        <v>5</v>
      </c>
      <c r="G118" s="11"/>
      <c r="H118" s="11">
        <f>1+1+3</f>
        <v>5</v>
      </c>
      <c r="I118" s="11">
        <f>K118</f>
        <v>10</v>
      </c>
      <c r="J118" s="11"/>
      <c r="K118" s="11">
        <v>10</v>
      </c>
    </row>
    <row r="119" spans="1:11" s="29" customFormat="1" ht="23.25" customHeight="1">
      <c r="A119" s="62" t="s">
        <v>3</v>
      </c>
      <c r="B119" s="18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s="29" customFormat="1" ht="99" customHeight="1">
      <c r="A120" s="50" t="s">
        <v>135</v>
      </c>
      <c r="B120" s="18"/>
      <c r="C120" s="11">
        <f>D120</f>
        <v>114204.93243243243</v>
      </c>
      <c r="D120" s="11">
        <f>D108/D111</f>
        <v>114204.93243243243</v>
      </c>
      <c r="E120" s="11"/>
      <c r="F120" s="11">
        <f>G120</f>
        <v>131563.27027027027</v>
      </c>
      <c r="G120" s="11">
        <f>G108/G111</f>
        <v>131563.27027027027</v>
      </c>
      <c r="H120" s="11"/>
      <c r="I120" s="11">
        <f>J120</f>
        <v>183939.40127388536</v>
      </c>
      <c r="J120" s="11">
        <f>J108/J111</f>
        <v>183939.40127388536</v>
      </c>
      <c r="K120" s="11"/>
    </row>
    <row r="121" spans="1:11" s="29" customFormat="1" ht="81.75" customHeight="1">
      <c r="A121" s="50" t="s">
        <v>63</v>
      </c>
      <c r="B121" s="18"/>
      <c r="C121" s="11">
        <f>D121</f>
        <v>6213.8378378378375</v>
      </c>
      <c r="D121" s="11">
        <f>(1353523+2367217+1797148)/D111/12</f>
        <v>6213.8378378378375</v>
      </c>
      <c r="E121" s="11"/>
      <c r="F121" s="11">
        <f>G121</f>
        <v>8494</v>
      </c>
      <c r="G121" s="11">
        <v>8494</v>
      </c>
      <c r="H121" s="11"/>
      <c r="I121" s="11">
        <f>J121</f>
        <v>10503</v>
      </c>
      <c r="J121" s="11">
        <v>10503</v>
      </c>
      <c r="K121" s="11"/>
    </row>
    <row r="122" spans="1:11" s="29" customFormat="1" ht="114" customHeight="1">
      <c r="A122" s="50" t="s">
        <v>64</v>
      </c>
      <c r="B122" s="18"/>
      <c r="C122" s="16">
        <v>2036.8</v>
      </c>
      <c r="D122" s="16">
        <f>D109/D114</f>
        <v>144.60194174757282</v>
      </c>
      <c r="E122" s="16">
        <v>3929</v>
      </c>
      <c r="F122" s="16">
        <f>G122</f>
        <v>1801.7128205128206</v>
      </c>
      <c r="G122" s="16">
        <f>G109/G116</f>
        <v>1801.7128205128206</v>
      </c>
      <c r="H122" s="16"/>
      <c r="I122" s="16">
        <f>J122</f>
        <v>2500</v>
      </c>
      <c r="J122" s="16">
        <f>J109/J116</f>
        <v>2500</v>
      </c>
      <c r="K122" s="12"/>
    </row>
    <row r="123" spans="1:11" s="29" customFormat="1" ht="114" customHeight="1">
      <c r="A123" s="50" t="s">
        <v>108</v>
      </c>
      <c r="B123" s="18"/>
      <c r="C123" s="16">
        <f>D123</f>
        <v>1245.5</v>
      </c>
      <c r="D123" s="16">
        <f>D110/D117</f>
        <v>1245.5</v>
      </c>
      <c r="E123" s="16"/>
      <c r="F123" s="16">
        <f>G123</f>
        <v>673.3376623376623</v>
      </c>
      <c r="G123" s="16">
        <f>G110/G117</f>
        <v>673.3376623376623</v>
      </c>
      <c r="H123" s="16"/>
      <c r="I123" s="16">
        <f>J123</f>
        <v>698.7951807228916</v>
      </c>
      <c r="J123" s="16">
        <f>J110/J117</f>
        <v>698.7951807228916</v>
      </c>
      <c r="K123" s="12"/>
    </row>
    <row r="124" spans="1:11" s="29" customFormat="1" ht="98.25" customHeight="1">
      <c r="A124" s="50" t="s">
        <v>66</v>
      </c>
      <c r="B124" s="18"/>
      <c r="C124" s="11">
        <f>E124</f>
        <v>87347.6</v>
      </c>
      <c r="D124" s="11"/>
      <c r="E124" s="11">
        <f>E108/E118</f>
        <v>87347.6</v>
      </c>
      <c r="F124" s="11">
        <f>H124</f>
        <v>198000</v>
      </c>
      <c r="G124" s="11"/>
      <c r="H124" s="11">
        <v>198000</v>
      </c>
      <c r="I124" s="11">
        <f>K124</f>
        <v>89500</v>
      </c>
      <c r="J124" s="11"/>
      <c r="K124" s="11">
        <f>K108/K118</f>
        <v>89500</v>
      </c>
    </row>
    <row r="125" spans="1:11" s="29" customFormat="1" ht="21" customHeight="1">
      <c r="A125" s="62" t="s">
        <v>4</v>
      </c>
      <c r="B125" s="18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s="29" customFormat="1" ht="108.75" customHeight="1">
      <c r="A126" s="50" t="s">
        <v>65</v>
      </c>
      <c r="B126" s="18"/>
      <c r="C126" s="11">
        <v>35</v>
      </c>
      <c r="D126" s="11">
        <v>35</v>
      </c>
      <c r="E126" s="11"/>
      <c r="F126" s="11">
        <v>40</v>
      </c>
      <c r="G126" s="11">
        <v>40</v>
      </c>
      <c r="H126" s="11"/>
      <c r="I126" s="11">
        <v>42</v>
      </c>
      <c r="J126" s="11">
        <v>42</v>
      </c>
      <c r="K126" s="12"/>
    </row>
    <row r="127" spans="1:11" s="29" customFormat="1" ht="92.25" customHeight="1">
      <c r="A127" s="50" t="s">
        <v>67</v>
      </c>
      <c r="B127" s="18"/>
      <c r="C127" s="11">
        <v>380</v>
      </c>
      <c r="D127" s="11">
        <v>380</v>
      </c>
      <c r="E127" s="11"/>
      <c r="F127" s="11">
        <v>390</v>
      </c>
      <c r="G127" s="11">
        <v>390</v>
      </c>
      <c r="H127" s="11"/>
      <c r="I127" s="11">
        <v>400</v>
      </c>
      <c r="J127" s="11">
        <v>400</v>
      </c>
      <c r="K127" s="11"/>
    </row>
    <row r="128" spans="1:11" s="29" customFormat="1" ht="90.75" customHeight="1">
      <c r="A128" s="50" t="s">
        <v>68</v>
      </c>
      <c r="B128" s="18"/>
      <c r="C128" s="15">
        <v>1.3</v>
      </c>
      <c r="D128" s="15">
        <v>1.3</v>
      </c>
      <c r="E128" s="19"/>
      <c r="F128" s="15">
        <v>2.6</v>
      </c>
      <c r="G128" s="15">
        <v>2.6</v>
      </c>
      <c r="H128" s="19"/>
      <c r="I128" s="15">
        <v>2.6</v>
      </c>
      <c r="J128" s="15">
        <v>2.6</v>
      </c>
      <c r="K128" s="20"/>
    </row>
    <row r="129" spans="1:11" s="29" customFormat="1" ht="31.5" customHeight="1">
      <c r="A129" s="117" t="s">
        <v>32</v>
      </c>
      <c r="B129" s="77" t="s">
        <v>144</v>
      </c>
      <c r="C129" s="9">
        <v>5500000</v>
      </c>
      <c r="D129" s="9">
        <v>5300000</v>
      </c>
      <c r="E129" s="9">
        <v>200000</v>
      </c>
      <c r="F129" s="9">
        <f>G129+H129</f>
        <v>7565000</v>
      </c>
      <c r="G129" s="9">
        <f>G136</f>
        <v>6782521</v>
      </c>
      <c r="H129" s="9">
        <f>H136</f>
        <v>782479</v>
      </c>
      <c r="I129" s="9">
        <f>I136+I137+I138</f>
        <v>9190600</v>
      </c>
      <c r="J129" s="9">
        <f>J136+J137+J138</f>
        <v>8990600</v>
      </c>
      <c r="K129" s="9">
        <v>200000</v>
      </c>
    </row>
    <row r="130" spans="1:11" s="29" customFormat="1" ht="37.5" customHeight="1">
      <c r="A130" s="90"/>
      <c r="B130" s="41" t="s">
        <v>11</v>
      </c>
      <c r="C130" s="11">
        <v>5500000</v>
      </c>
      <c r="D130" s="11">
        <v>5300000</v>
      </c>
      <c r="E130" s="11">
        <v>200000</v>
      </c>
      <c r="F130" s="9"/>
      <c r="G130" s="9"/>
      <c r="H130" s="9"/>
      <c r="I130" s="9"/>
      <c r="J130" s="9"/>
      <c r="K130" s="9"/>
    </row>
    <row r="131" spans="1:11" s="29" customFormat="1" ht="26.25" customHeight="1">
      <c r="A131" s="90"/>
      <c r="B131" s="42" t="s">
        <v>165</v>
      </c>
      <c r="C131" s="9"/>
      <c r="D131" s="9"/>
      <c r="E131" s="9"/>
      <c r="F131" s="11">
        <v>7565000</v>
      </c>
      <c r="G131" s="11">
        <v>6782521</v>
      </c>
      <c r="H131" s="11">
        <v>782479</v>
      </c>
      <c r="I131" s="11">
        <f>J131+K131</f>
        <v>9140600</v>
      </c>
      <c r="J131" s="11">
        <v>8990600</v>
      </c>
      <c r="K131" s="11">
        <v>150000</v>
      </c>
    </row>
    <row r="132" spans="1:11" s="29" customFormat="1" ht="33" customHeight="1">
      <c r="A132" s="91"/>
      <c r="B132" s="41" t="s">
        <v>142</v>
      </c>
      <c r="C132" s="9"/>
      <c r="D132" s="9"/>
      <c r="E132" s="9"/>
      <c r="F132" s="11"/>
      <c r="G132" s="11"/>
      <c r="H132" s="11"/>
      <c r="I132" s="11">
        <v>50000</v>
      </c>
      <c r="J132" s="11"/>
      <c r="K132" s="11">
        <v>50000</v>
      </c>
    </row>
    <row r="133" spans="1:11" s="29" customFormat="1" ht="24.75" customHeight="1">
      <c r="A133" s="71" t="s">
        <v>17</v>
      </c>
      <c r="B133" s="18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s="29" customFormat="1" ht="21.75" customHeight="1">
      <c r="A134" s="62" t="s">
        <v>5</v>
      </c>
      <c r="B134" s="18"/>
      <c r="C134" s="11"/>
      <c r="D134" s="11"/>
      <c r="E134" s="11"/>
      <c r="F134" s="11"/>
      <c r="G134" s="11"/>
      <c r="H134" s="11"/>
      <c r="I134" s="11"/>
      <c r="J134" s="11"/>
      <c r="K134" s="12"/>
    </row>
    <row r="135" spans="1:11" s="29" customFormat="1" ht="61.5" customHeight="1">
      <c r="A135" s="50" t="s">
        <v>136</v>
      </c>
      <c r="B135" s="18"/>
      <c r="C135" s="11">
        <v>2</v>
      </c>
      <c r="D135" s="11">
        <v>2</v>
      </c>
      <c r="E135" s="11"/>
      <c r="F135" s="11">
        <v>2</v>
      </c>
      <c r="G135" s="11">
        <v>2</v>
      </c>
      <c r="H135" s="11"/>
      <c r="I135" s="11">
        <v>2</v>
      </c>
      <c r="J135" s="11">
        <v>2</v>
      </c>
      <c r="K135" s="12"/>
    </row>
    <row r="136" spans="1:11" s="29" customFormat="1" ht="69" customHeight="1">
      <c r="A136" s="50" t="s">
        <v>137</v>
      </c>
      <c r="B136" s="18"/>
      <c r="C136" s="11">
        <f>C129-C137-C138</f>
        <v>5280000</v>
      </c>
      <c r="D136" s="11">
        <f>D129-D137-D138</f>
        <v>5080000</v>
      </c>
      <c r="E136" s="11">
        <v>100000</v>
      </c>
      <c r="F136" s="11">
        <f>G136+H136</f>
        <v>7565000</v>
      </c>
      <c r="G136" s="11">
        <v>6782521</v>
      </c>
      <c r="H136" s="11">
        <v>782479</v>
      </c>
      <c r="I136" s="11">
        <f>J136+K136</f>
        <v>8930600</v>
      </c>
      <c r="J136" s="11">
        <v>8730600</v>
      </c>
      <c r="K136" s="11">
        <v>200000</v>
      </c>
    </row>
    <row r="137" spans="1:11" s="29" customFormat="1" ht="84.75" customHeight="1">
      <c r="A137" s="50" t="s">
        <v>69</v>
      </c>
      <c r="B137" s="18"/>
      <c r="C137" s="11">
        <v>40000</v>
      </c>
      <c r="D137" s="11">
        <v>40000</v>
      </c>
      <c r="E137" s="11"/>
      <c r="F137" s="11">
        <v>45000</v>
      </c>
      <c r="G137" s="11">
        <v>45000</v>
      </c>
      <c r="H137" s="11"/>
      <c r="I137" s="11">
        <v>50000</v>
      </c>
      <c r="J137" s="11">
        <v>50000</v>
      </c>
      <c r="K137" s="12"/>
    </row>
    <row r="138" spans="1:11" s="29" customFormat="1" ht="99.75" customHeight="1">
      <c r="A138" s="50" t="s">
        <v>70</v>
      </c>
      <c r="B138" s="18"/>
      <c r="C138" s="11">
        <v>180000</v>
      </c>
      <c r="D138" s="11">
        <v>180000</v>
      </c>
      <c r="E138" s="11"/>
      <c r="F138" s="11">
        <v>200000</v>
      </c>
      <c r="G138" s="11">
        <v>200000</v>
      </c>
      <c r="H138" s="11"/>
      <c r="I138" s="11">
        <v>210000</v>
      </c>
      <c r="J138" s="11">
        <v>210000</v>
      </c>
      <c r="K138" s="12"/>
    </row>
    <row r="139" spans="1:11" s="29" customFormat="1" ht="51" customHeight="1">
      <c r="A139" s="50" t="s">
        <v>138</v>
      </c>
      <c r="B139" s="18"/>
      <c r="C139" s="16">
        <v>58.29</v>
      </c>
      <c r="D139" s="16">
        <v>58.29</v>
      </c>
      <c r="E139" s="16"/>
      <c r="F139" s="16">
        <v>52.25</v>
      </c>
      <c r="G139" s="16">
        <v>52.25</v>
      </c>
      <c r="H139" s="16"/>
      <c r="I139" s="16">
        <v>52.25</v>
      </c>
      <c r="J139" s="16">
        <v>52.25</v>
      </c>
      <c r="K139" s="63"/>
    </row>
    <row r="140" spans="1:13" s="29" customFormat="1" ht="23.25" customHeight="1">
      <c r="A140" s="50" t="s">
        <v>56</v>
      </c>
      <c r="B140" s="18"/>
      <c r="C140" s="16">
        <v>42.25</v>
      </c>
      <c r="D140" s="16">
        <v>42.25</v>
      </c>
      <c r="E140" s="16"/>
      <c r="F140" s="16">
        <v>42.25</v>
      </c>
      <c r="G140" s="16">
        <v>42.25</v>
      </c>
      <c r="H140" s="16"/>
      <c r="I140" s="16">
        <v>42.25</v>
      </c>
      <c r="J140" s="16">
        <v>42.25</v>
      </c>
      <c r="K140" s="12"/>
      <c r="M140" s="49"/>
    </row>
    <row r="141" spans="1:11" s="29" customFormat="1" ht="22.5" customHeight="1">
      <c r="A141" s="62" t="s">
        <v>2</v>
      </c>
      <c r="B141" s="40"/>
      <c r="C141" s="9"/>
      <c r="D141" s="9"/>
      <c r="E141" s="9"/>
      <c r="F141" s="9"/>
      <c r="G141" s="9"/>
      <c r="H141" s="9"/>
      <c r="I141" s="9"/>
      <c r="J141" s="9"/>
      <c r="K141" s="9"/>
    </row>
    <row r="142" spans="1:11" s="29" customFormat="1" ht="80.25" customHeight="1">
      <c r="A142" s="50" t="s">
        <v>71</v>
      </c>
      <c r="B142" s="46"/>
      <c r="C142" s="11">
        <v>830</v>
      </c>
      <c r="D142" s="11">
        <v>830</v>
      </c>
      <c r="E142" s="11"/>
      <c r="F142" s="11">
        <v>830</v>
      </c>
      <c r="G142" s="11">
        <v>830</v>
      </c>
      <c r="H142" s="11"/>
      <c r="I142" s="11">
        <f>J142</f>
        <v>850</v>
      </c>
      <c r="J142" s="11">
        <v>850</v>
      </c>
      <c r="K142" s="11"/>
    </row>
    <row r="143" spans="1:11" s="29" customFormat="1" ht="16.5" customHeight="1">
      <c r="A143" s="50" t="s">
        <v>123</v>
      </c>
      <c r="B143" s="46"/>
      <c r="C143" s="11">
        <v>435</v>
      </c>
      <c r="D143" s="11">
        <v>435</v>
      </c>
      <c r="E143" s="11"/>
      <c r="F143" s="11">
        <v>440</v>
      </c>
      <c r="G143" s="11">
        <v>440</v>
      </c>
      <c r="H143" s="11"/>
      <c r="I143" s="11">
        <v>430</v>
      </c>
      <c r="J143" s="11">
        <v>430</v>
      </c>
      <c r="K143" s="11"/>
    </row>
    <row r="144" spans="1:11" s="29" customFormat="1" ht="78.75" customHeight="1">
      <c r="A144" s="50" t="s">
        <v>139</v>
      </c>
      <c r="B144" s="40"/>
      <c r="C144" s="11">
        <v>780</v>
      </c>
      <c r="D144" s="11">
        <v>780</v>
      </c>
      <c r="E144" s="11"/>
      <c r="F144" s="11">
        <v>785</v>
      </c>
      <c r="G144" s="11">
        <v>785</v>
      </c>
      <c r="H144" s="11"/>
      <c r="I144" s="11">
        <v>790</v>
      </c>
      <c r="J144" s="11">
        <v>790</v>
      </c>
      <c r="K144" s="9"/>
    </row>
    <row r="145" spans="1:11" s="29" customFormat="1" ht="96" customHeight="1">
      <c r="A145" s="50" t="s">
        <v>140</v>
      </c>
      <c r="B145" s="18"/>
      <c r="C145" s="11">
        <v>2</v>
      </c>
      <c r="D145" s="11"/>
      <c r="E145" s="11">
        <v>2</v>
      </c>
      <c r="F145" s="11">
        <v>1</v>
      </c>
      <c r="G145" s="11"/>
      <c r="H145" s="11">
        <v>2</v>
      </c>
      <c r="I145" s="11">
        <v>3</v>
      </c>
      <c r="J145" s="11"/>
      <c r="K145" s="11">
        <v>3</v>
      </c>
    </row>
    <row r="146" spans="1:11" s="29" customFormat="1" ht="24.75" customHeight="1">
      <c r="A146" s="62" t="s">
        <v>3</v>
      </c>
      <c r="B146" s="18"/>
      <c r="C146" s="11"/>
      <c r="D146" s="11"/>
      <c r="E146" s="11"/>
      <c r="F146" s="11"/>
      <c r="G146" s="11"/>
      <c r="H146" s="11"/>
      <c r="I146" s="11"/>
      <c r="J146" s="11"/>
      <c r="K146" s="12"/>
    </row>
    <row r="147" spans="1:11" s="29" customFormat="1" ht="99" customHeight="1">
      <c r="A147" s="50" t="s">
        <v>141</v>
      </c>
      <c r="B147" s="18"/>
      <c r="C147" s="11">
        <f>C136/C139</f>
        <v>90581.5748841997</v>
      </c>
      <c r="D147" s="11">
        <f>C147</f>
        <v>90581.5748841997</v>
      </c>
      <c r="E147" s="11"/>
      <c r="F147" s="11">
        <f>F136/F139</f>
        <v>144784.6889952153</v>
      </c>
      <c r="G147" s="11">
        <f>G136/G139</f>
        <v>129809.01435406698</v>
      </c>
      <c r="H147" s="11"/>
      <c r="I147" s="11">
        <f>I136/I139</f>
        <v>170920.57416267943</v>
      </c>
      <c r="J147" s="11">
        <f>J136/J139</f>
        <v>167092.82296650717</v>
      </c>
      <c r="K147" s="11"/>
    </row>
    <row r="148" spans="1:11" s="29" customFormat="1" ht="78.75" customHeight="1">
      <c r="A148" s="50" t="s">
        <v>72</v>
      </c>
      <c r="B148" s="18"/>
      <c r="C148" s="11">
        <v>6200</v>
      </c>
      <c r="D148" s="11">
        <v>6200</v>
      </c>
      <c r="E148" s="11"/>
      <c r="F148" s="11">
        <v>6800</v>
      </c>
      <c r="G148" s="11">
        <v>6800</v>
      </c>
      <c r="H148" s="11"/>
      <c r="I148" s="11">
        <f>J148</f>
        <v>8800</v>
      </c>
      <c r="J148" s="11">
        <v>8800</v>
      </c>
      <c r="K148" s="11"/>
    </row>
    <row r="149" spans="1:11" s="29" customFormat="1" ht="94.5" customHeight="1">
      <c r="A149" s="50" t="s">
        <v>73</v>
      </c>
      <c r="B149" s="18"/>
      <c r="C149" s="16">
        <f>C137/C142</f>
        <v>48.19277108433735</v>
      </c>
      <c r="D149" s="16">
        <f>D137/D142</f>
        <v>48.19277108433735</v>
      </c>
      <c r="E149" s="16"/>
      <c r="F149" s="16">
        <f>F137/F142</f>
        <v>54.21686746987952</v>
      </c>
      <c r="G149" s="16">
        <f>G137/G142</f>
        <v>54.21686746987952</v>
      </c>
      <c r="H149" s="16"/>
      <c r="I149" s="16">
        <f>I137/I142</f>
        <v>58.8235294117647</v>
      </c>
      <c r="J149" s="16">
        <f>J137/J142</f>
        <v>58.8235294117647</v>
      </c>
      <c r="K149" s="12"/>
    </row>
    <row r="150" spans="1:11" s="29" customFormat="1" ht="96.75" customHeight="1">
      <c r="A150" s="50" t="s">
        <v>74</v>
      </c>
      <c r="B150" s="18"/>
      <c r="C150" s="16">
        <f>C138/C144</f>
        <v>230.76923076923077</v>
      </c>
      <c r="D150" s="16">
        <f>D138/D144</f>
        <v>230.76923076923077</v>
      </c>
      <c r="E150" s="16"/>
      <c r="F150" s="16">
        <f>F138/F144</f>
        <v>254.77707006369425</v>
      </c>
      <c r="G150" s="16">
        <f>G138/G144</f>
        <v>254.77707006369425</v>
      </c>
      <c r="H150" s="16"/>
      <c r="I150" s="16">
        <f>I138/I144</f>
        <v>265.82278481012656</v>
      </c>
      <c r="J150" s="16">
        <f>J138/J144</f>
        <v>265.82278481012656</v>
      </c>
      <c r="K150" s="12"/>
    </row>
    <row r="151" spans="1:11" s="29" customFormat="1" ht="93" customHeight="1">
      <c r="A151" s="50" t="s">
        <v>75</v>
      </c>
      <c r="B151" s="18"/>
      <c r="C151" s="11">
        <f>E136/C145</f>
        <v>50000</v>
      </c>
      <c r="D151" s="11"/>
      <c r="E151" s="11">
        <v>50000</v>
      </c>
      <c r="F151" s="11">
        <v>750000</v>
      </c>
      <c r="G151" s="11"/>
      <c r="H151" s="11">
        <f>H136/H145</f>
        <v>391239.5</v>
      </c>
      <c r="I151" s="11">
        <f>K151</f>
        <v>66666.66666666667</v>
      </c>
      <c r="J151" s="11"/>
      <c r="K151" s="11">
        <f>K136/K145</f>
        <v>66666.66666666667</v>
      </c>
    </row>
    <row r="152" spans="1:11" s="29" customFormat="1" ht="19.5" customHeight="1">
      <c r="A152" s="62" t="s">
        <v>4</v>
      </c>
      <c r="B152" s="18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93" customHeight="1">
      <c r="A153" s="50" t="s">
        <v>76</v>
      </c>
      <c r="B153" s="18"/>
      <c r="C153" s="11">
        <v>12</v>
      </c>
      <c r="D153" s="11">
        <v>12</v>
      </c>
      <c r="E153" s="11"/>
      <c r="F153" s="11">
        <v>15</v>
      </c>
      <c r="G153" s="11">
        <v>15</v>
      </c>
      <c r="H153" s="11"/>
      <c r="I153" s="11">
        <v>18</v>
      </c>
      <c r="J153" s="11">
        <v>18</v>
      </c>
      <c r="K153" s="12"/>
    </row>
    <row r="154" spans="1:11" ht="79.5" customHeight="1">
      <c r="A154" s="50" t="s">
        <v>77</v>
      </c>
      <c r="B154" s="18"/>
      <c r="C154" s="11">
        <v>240</v>
      </c>
      <c r="D154" s="11">
        <v>240</v>
      </c>
      <c r="E154" s="11"/>
      <c r="F154" s="11">
        <v>245</v>
      </c>
      <c r="G154" s="11">
        <v>245</v>
      </c>
      <c r="H154" s="11"/>
      <c r="I154" s="11">
        <v>250</v>
      </c>
      <c r="J154" s="11">
        <v>250</v>
      </c>
      <c r="K154" s="11"/>
    </row>
    <row r="155" spans="1:11" ht="80.25" customHeight="1">
      <c r="A155" s="50" t="s">
        <v>78</v>
      </c>
      <c r="B155" s="18"/>
      <c r="C155" s="15">
        <v>2.1</v>
      </c>
      <c r="D155" s="15">
        <v>2.1</v>
      </c>
      <c r="E155" s="19"/>
      <c r="F155" s="15">
        <v>2.1</v>
      </c>
      <c r="G155" s="15">
        <v>2.1</v>
      </c>
      <c r="H155" s="19"/>
      <c r="I155" s="15">
        <v>2</v>
      </c>
      <c r="J155" s="15">
        <v>2</v>
      </c>
      <c r="K155" s="20"/>
    </row>
    <row r="156" spans="1:11" ht="48" customHeight="1">
      <c r="A156" s="62" t="s">
        <v>153</v>
      </c>
      <c r="B156" s="18"/>
      <c r="C156" s="15"/>
      <c r="D156" s="15"/>
      <c r="E156" s="11"/>
      <c r="F156" s="9">
        <v>500000</v>
      </c>
      <c r="G156" s="9"/>
      <c r="H156" s="9">
        <v>500000</v>
      </c>
      <c r="I156" s="9">
        <f>K156</f>
        <v>840000</v>
      </c>
      <c r="J156" s="15"/>
      <c r="K156" s="9">
        <v>840000</v>
      </c>
    </row>
    <row r="157" spans="1:11" ht="45.75" customHeight="1">
      <c r="A157" s="50" t="s">
        <v>154</v>
      </c>
      <c r="B157" s="18"/>
      <c r="C157" s="15"/>
      <c r="D157" s="15"/>
      <c r="E157" s="11"/>
      <c r="F157" s="11">
        <v>500000</v>
      </c>
      <c r="G157" s="11"/>
      <c r="H157" s="11">
        <v>500000</v>
      </c>
      <c r="I157" s="11">
        <f>K157</f>
        <v>840000</v>
      </c>
      <c r="J157" s="11"/>
      <c r="K157" s="11">
        <v>840000</v>
      </c>
    </row>
    <row r="158" spans="1:11" ht="21" customHeight="1">
      <c r="A158" s="62" t="s">
        <v>5</v>
      </c>
      <c r="B158" s="18"/>
      <c r="C158" s="15"/>
      <c r="D158" s="15"/>
      <c r="E158" s="19"/>
      <c r="F158" s="15"/>
      <c r="G158" s="15"/>
      <c r="H158" s="19"/>
      <c r="I158" s="15"/>
      <c r="J158" s="15"/>
      <c r="K158" s="20"/>
    </row>
    <row r="159" spans="1:11" ht="29.25" customHeight="1">
      <c r="A159" s="50" t="s">
        <v>155</v>
      </c>
      <c r="B159" s="18"/>
      <c r="C159" s="15"/>
      <c r="D159" s="15"/>
      <c r="E159" s="11"/>
      <c r="F159" s="11">
        <v>500000</v>
      </c>
      <c r="G159" s="11"/>
      <c r="H159" s="11">
        <v>500000</v>
      </c>
      <c r="I159" s="11">
        <f>K159</f>
        <v>840000</v>
      </c>
      <c r="J159" s="15"/>
      <c r="K159" s="11">
        <f>K157</f>
        <v>840000</v>
      </c>
    </row>
    <row r="160" spans="1:11" ht="24.75" customHeight="1">
      <c r="A160" s="62" t="s">
        <v>2</v>
      </c>
      <c r="B160" s="18"/>
      <c r="C160" s="15"/>
      <c r="D160" s="15"/>
      <c r="E160" s="19"/>
      <c r="F160" s="15"/>
      <c r="G160" s="15"/>
      <c r="H160" s="19"/>
      <c r="I160" s="76"/>
      <c r="J160" s="15"/>
      <c r="K160" s="20"/>
    </row>
    <row r="161" spans="1:11" ht="28.5" customHeight="1">
      <c r="A161" s="50" t="s">
        <v>156</v>
      </c>
      <c r="B161" s="18"/>
      <c r="C161" s="15"/>
      <c r="D161" s="15"/>
      <c r="E161" s="76"/>
      <c r="F161" s="76">
        <v>1</v>
      </c>
      <c r="G161" s="76"/>
      <c r="H161" s="76">
        <v>1</v>
      </c>
      <c r="I161" s="76">
        <v>1</v>
      </c>
      <c r="J161" s="15"/>
      <c r="K161" s="11">
        <v>1</v>
      </c>
    </row>
    <row r="162" spans="1:11" ht="27" customHeight="1">
      <c r="A162" s="62" t="s">
        <v>3</v>
      </c>
      <c r="B162" s="18"/>
      <c r="C162" s="15"/>
      <c r="D162" s="15"/>
      <c r="E162" s="19"/>
      <c r="F162" s="15"/>
      <c r="G162" s="15"/>
      <c r="H162" s="19"/>
      <c r="I162" s="15"/>
      <c r="J162" s="15"/>
      <c r="K162" s="20"/>
    </row>
    <row r="163" spans="1:11" ht="29.25" customHeight="1">
      <c r="A163" s="50" t="s">
        <v>157</v>
      </c>
      <c r="B163" s="18"/>
      <c r="C163" s="15"/>
      <c r="D163" s="15"/>
      <c r="E163" s="11"/>
      <c r="F163" s="11">
        <v>500000</v>
      </c>
      <c r="G163" s="11"/>
      <c r="H163" s="11">
        <v>500000</v>
      </c>
      <c r="I163" s="11">
        <f>K163</f>
        <v>840000</v>
      </c>
      <c r="J163" s="11"/>
      <c r="K163" s="11">
        <v>840000</v>
      </c>
    </row>
    <row r="164" spans="1:11" ht="20.25" customHeight="1">
      <c r="A164" s="62" t="s">
        <v>4</v>
      </c>
      <c r="B164" s="18"/>
      <c r="C164" s="15"/>
      <c r="D164" s="15"/>
      <c r="E164" s="19"/>
      <c r="F164" s="15"/>
      <c r="G164" s="15"/>
      <c r="H164" s="19"/>
      <c r="I164" s="15"/>
      <c r="J164" s="15"/>
      <c r="K164" s="20"/>
    </row>
    <row r="165" spans="1:11" ht="28.5" customHeight="1">
      <c r="A165" s="50" t="s">
        <v>158</v>
      </c>
      <c r="B165" s="18"/>
      <c r="C165" s="15"/>
      <c r="D165" s="15"/>
      <c r="E165" s="76"/>
      <c r="F165" s="76">
        <v>100</v>
      </c>
      <c r="G165" s="76"/>
      <c r="H165" s="76">
        <v>100</v>
      </c>
      <c r="I165" s="76">
        <v>100</v>
      </c>
      <c r="J165" s="15"/>
      <c r="K165" s="11">
        <v>100</v>
      </c>
    </row>
    <row r="166" spans="1:11" ht="30.75" customHeight="1">
      <c r="A166" s="87" t="s">
        <v>33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</row>
    <row r="167" spans="1:11" ht="30" customHeight="1">
      <c r="A167" s="100" t="s">
        <v>34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</row>
    <row r="168" spans="1:11" ht="25.5" customHeight="1">
      <c r="A168" s="89" t="s">
        <v>35</v>
      </c>
      <c r="B168" s="78" t="s">
        <v>10</v>
      </c>
      <c r="C168" s="68">
        <f>C169+C171</f>
        <v>11772394</v>
      </c>
      <c r="D168" s="68">
        <f>D169+D171</f>
        <v>10977899</v>
      </c>
      <c r="E168" s="68">
        <f>E169+E171</f>
        <v>794495</v>
      </c>
      <c r="F168" s="68">
        <f aca="true" t="shared" si="2" ref="F168:K168">F178+F179+F180</f>
        <v>12317518</v>
      </c>
      <c r="G168" s="68">
        <f t="shared" si="2"/>
        <v>11762601</v>
      </c>
      <c r="H168" s="68">
        <f t="shared" si="2"/>
        <v>554917</v>
      </c>
      <c r="I168" s="68">
        <f t="shared" si="2"/>
        <v>19962148</v>
      </c>
      <c r="J168" s="68">
        <f t="shared" si="2"/>
        <v>19111100</v>
      </c>
      <c r="K168" s="68">
        <f t="shared" si="2"/>
        <v>851048</v>
      </c>
    </row>
    <row r="169" spans="1:11" ht="39" customHeight="1">
      <c r="A169" s="90"/>
      <c r="B169" s="79" t="s">
        <v>11</v>
      </c>
      <c r="C169" s="68">
        <v>11647394</v>
      </c>
      <c r="D169" s="68">
        <v>10952899</v>
      </c>
      <c r="E169" s="68">
        <v>694495</v>
      </c>
      <c r="F169" s="68"/>
      <c r="G169" s="68"/>
      <c r="H169" s="68"/>
      <c r="I169" s="68"/>
      <c r="J169" s="68"/>
      <c r="K169" s="68"/>
    </row>
    <row r="170" spans="1:11" ht="24.75" customHeight="1">
      <c r="A170" s="90"/>
      <c r="B170" s="79" t="s">
        <v>165</v>
      </c>
      <c r="C170" s="68"/>
      <c r="D170" s="68"/>
      <c r="E170" s="68"/>
      <c r="F170" s="68">
        <f aca="true" t="shared" si="3" ref="F170:K170">F168</f>
        <v>12317518</v>
      </c>
      <c r="G170" s="68">
        <f t="shared" si="3"/>
        <v>11762601</v>
      </c>
      <c r="H170" s="68">
        <f t="shared" si="3"/>
        <v>554917</v>
      </c>
      <c r="I170" s="68">
        <f t="shared" si="3"/>
        <v>19962148</v>
      </c>
      <c r="J170" s="68">
        <f t="shared" si="3"/>
        <v>19111100</v>
      </c>
      <c r="K170" s="68">
        <f t="shared" si="3"/>
        <v>851048</v>
      </c>
    </row>
    <row r="171" spans="1:11" ht="39.75" customHeight="1">
      <c r="A171" s="91"/>
      <c r="B171" s="79" t="s">
        <v>146</v>
      </c>
      <c r="C171" s="68">
        <v>125000</v>
      </c>
      <c r="D171" s="68">
        <v>25000</v>
      </c>
      <c r="E171" s="68">
        <v>100000</v>
      </c>
      <c r="F171" s="68"/>
      <c r="G171" s="68"/>
      <c r="H171" s="68"/>
      <c r="I171" s="68"/>
      <c r="J171" s="68"/>
      <c r="K171" s="68"/>
    </row>
    <row r="172" spans="1:11" ht="54.75" customHeight="1">
      <c r="A172" s="50" t="s">
        <v>36</v>
      </c>
      <c r="B172" s="18"/>
      <c r="C172" s="11"/>
      <c r="D172" s="11"/>
      <c r="E172" s="11"/>
      <c r="F172" s="11"/>
      <c r="G172" s="11"/>
      <c r="H172" s="11"/>
      <c r="I172" s="11"/>
      <c r="J172" s="11"/>
      <c r="K172" s="12"/>
    </row>
    <row r="173" spans="1:11" ht="68.25" customHeight="1">
      <c r="A173" s="58" t="s">
        <v>15</v>
      </c>
      <c r="B173" s="18"/>
      <c r="C173" s="11"/>
      <c r="D173" s="11"/>
      <c r="E173" s="11"/>
      <c r="F173" s="11"/>
      <c r="G173" s="11"/>
      <c r="H173" s="11"/>
      <c r="I173" s="11"/>
      <c r="J173" s="11"/>
      <c r="K173" s="12"/>
    </row>
    <row r="174" spans="1:11" ht="132" customHeight="1">
      <c r="A174" s="62" t="s">
        <v>37</v>
      </c>
      <c r="B174" s="18"/>
      <c r="C174" s="11">
        <f>D174+E174</f>
        <v>11772394</v>
      </c>
      <c r="D174" s="11">
        <f>D168</f>
        <v>10977899</v>
      </c>
      <c r="E174" s="11">
        <f>E168</f>
        <v>794495</v>
      </c>
      <c r="F174" s="11">
        <f aca="true" t="shared" si="4" ref="F174:K174">F178+F179+F180</f>
        <v>12317518</v>
      </c>
      <c r="G174" s="11">
        <f t="shared" si="4"/>
        <v>11762601</v>
      </c>
      <c r="H174" s="11">
        <v>554917</v>
      </c>
      <c r="I174" s="11">
        <f t="shared" si="4"/>
        <v>19962148</v>
      </c>
      <c r="J174" s="11">
        <f t="shared" si="4"/>
        <v>19111100</v>
      </c>
      <c r="K174" s="11">
        <f t="shared" si="4"/>
        <v>851048</v>
      </c>
    </row>
    <row r="175" spans="1:11" ht="21" customHeight="1">
      <c r="A175" s="71" t="s">
        <v>17</v>
      </c>
      <c r="B175" s="18"/>
      <c r="C175" s="11"/>
      <c r="D175" s="11"/>
      <c r="E175" s="11"/>
      <c r="F175" s="11"/>
      <c r="G175" s="11"/>
      <c r="H175" s="11"/>
      <c r="I175" s="11"/>
      <c r="J175" s="11"/>
      <c r="K175" s="12"/>
    </row>
    <row r="176" spans="1:11" ht="27" customHeight="1">
      <c r="A176" s="62" t="s">
        <v>5</v>
      </c>
      <c r="B176" s="18"/>
      <c r="C176" s="11"/>
      <c r="D176" s="11"/>
      <c r="E176" s="11"/>
      <c r="F176" s="11"/>
      <c r="G176" s="11"/>
      <c r="H176" s="11"/>
      <c r="I176" s="11"/>
      <c r="J176" s="11"/>
      <c r="K176" s="12"/>
    </row>
    <row r="177" spans="1:11" ht="69.75" customHeight="1">
      <c r="A177" s="50" t="s">
        <v>79</v>
      </c>
      <c r="B177" s="18"/>
      <c r="C177" s="11">
        <v>5</v>
      </c>
      <c r="D177" s="11">
        <v>5</v>
      </c>
      <c r="E177" s="11">
        <v>5</v>
      </c>
      <c r="F177" s="11">
        <v>5</v>
      </c>
      <c r="G177" s="11">
        <v>5</v>
      </c>
      <c r="H177" s="11">
        <v>5</v>
      </c>
      <c r="I177" s="11">
        <v>5</v>
      </c>
      <c r="J177" s="11">
        <v>5</v>
      </c>
      <c r="K177" s="11">
        <v>5</v>
      </c>
    </row>
    <row r="178" spans="1:11" ht="66" customHeight="1">
      <c r="A178" s="50" t="s">
        <v>80</v>
      </c>
      <c r="B178" s="18"/>
      <c r="C178" s="11">
        <f>D178+E178</f>
        <v>11193250</v>
      </c>
      <c r="D178" s="11">
        <f>D174-D179-D180</f>
        <v>10398755</v>
      </c>
      <c r="E178" s="11">
        <f>E174</f>
        <v>794495</v>
      </c>
      <c r="F178" s="11">
        <f>G178+H178</f>
        <v>11897212</v>
      </c>
      <c r="G178" s="11">
        <v>11342295</v>
      </c>
      <c r="H178" s="11">
        <v>554917</v>
      </c>
      <c r="I178" s="11">
        <f>J178+K178</f>
        <v>19334148</v>
      </c>
      <c r="J178" s="11">
        <v>18483100</v>
      </c>
      <c r="K178" s="11">
        <f>751048+100000</f>
        <v>851048</v>
      </c>
    </row>
    <row r="179" spans="1:14" ht="80.25" customHeight="1">
      <c r="A179" s="50" t="s">
        <v>81</v>
      </c>
      <c r="B179" s="18"/>
      <c r="C179" s="11">
        <f>D179+E179</f>
        <v>82982</v>
      </c>
      <c r="D179" s="11">
        <f>16800+13560+18000+14130+13500+1992+5000</f>
        <v>82982</v>
      </c>
      <c r="E179" s="11"/>
      <c r="F179" s="11">
        <f>G179+H179</f>
        <v>77982</v>
      </c>
      <c r="G179" s="11">
        <v>77982</v>
      </c>
      <c r="H179" s="11"/>
      <c r="I179" s="11">
        <f>J179+K179</f>
        <v>78000</v>
      </c>
      <c r="J179" s="11">
        <v>78000</v>
      </c>
      <c r="K179" s="12"/>
      <c r="N179" s="43"/>
    </row>
    <row r="180" spans="1:14" ht="101.25" customHeight="1">
      <c r="A180" s="50" t="s">
        <v>82</v>
      </c>
      <c r="B180" s="18"/>
      <c r="C180" s="11">
        <f>D180+E180</f>
        <v>496162</v>
      </c>
      <c r="D180" s="11">
        <v>496162</v>
      </c>
      <c r="E180" s="11"/>
      <c r="F180" s="11">
        <f>G180+H180</f>
        <v>342324</v>
      </c>
      <c r="G180" s="11">
        <v>342324</v>
      </c>
      <c r="H180" s="11"/>
      <c r="I180" s="11">
        <f>J180+K180</f>
        <v>550000</v>
      </c>
      <c r="J180" s="11">
        <v>550000</v>
      </c>
      <c r="K180" s="12"/>
      <c r="N180" s="43"/>
    </row>
    <row r="181" spans="1:11" ht="85.5" customHeight="1">
      <c r="A181" s="50" t="s">
        <v>83</v>
      </c>
      <c r="B181" s="18"/>
      <c r="C181" s="16">
        <f>D181</f>
        <v>94.34</v>
      </c>
      <c r="D181" s="16">
        <v>94.34</v>
      </c>
      <c r="E181" s="39"/>
      <c r="F181" s="16">
        <f>G181</f>
        <v>94.34</v>
      </c>
      <c r="G181" s="16">
        <v>94.34</v>
      </c>
      <c r="H181" s="39"/>
      <c r="I181" s="16">
        <f>J181</f>
        <v>94.34</v>
      </c>
      <c r="J181" s="16">
        <v>94.34</v>
      </c>
      <c r="K181" s="63"/>
    </row>
    <row r="182" spans="1:11" ht="30" customHeight="1">
      <c r="A182" s="50" t="s">
        <v>161</v>
      </c>
      <c r="B182" s="18"/>
      <c r="C182" s="16">
        <v>64.34</v>
      </c>
      <c r="D182" s="16">
        <v>64.34</v>
      </c>
      <c r="E182" s="11"/>
      <c r="F182" s="16">
        <v>64.34</v>
      </c>
      <c r="G182" s="16">
        <v>64.34</v>
      </c>
      <c r="H182" s="11"/>
      <c r="I182" s="16">
        <v>64.34</v>
      </c>
      <c r="J182" s="16">
        <v>64.34</v>
      </c>
      <c r="K182" s="12"/>
    </row>
    <row r="183" spans="1:11" ht="17.25" customHeight="1">
      <c r="A183" s="62" t="s">
        <v>2</v>
      </c>
      <c r="B183" s="40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76.5" customHeight="1">
      <c r="A184" s="50" t="s">
        <v>84</v>
      </c>
      <c r="B184" s="46"/>
      <c r="C184" s="11">
        <v>1017</v>
      </c>
      <c r="D184" s="11">
        <v>1017</v>
      </c>
      <c r="E184" s="11"/>
      <c r="F184" s="11">
        <v>1017</v>
      </c>
      <c r="G184" s="11">
        <v>1017</v>
      </c>
      <c r="H184" s="11"/>
      <c r="I184" s="11">
        <f>J184</f>
        <v>1030</v>
      </c>
      <c r="J184" s="11">
        <v>1030</v>
      </c>
      <c r="K184" s="11"/>
    </row>
    <row r="185" spans="1:11" ht="23.25" customHeight="1">
      <c r="A185" s="50" t="s">
        <v>123</v>
      </c>
      <c r="B185" s="46"/>
      <c r="C185" s="11">
        <v>244</v>
      </c>
      <c r="D185" s="11">
        <v>244</v>
      </c>
      <c r="E185" s="11"/>
      <c r="F185" s="11">
        <v>245</v>
      </c>
      <c r="G185" s="11">
        <v>245</v>
      </c>
      <c r="H185" s="11"/>
      <c r="I185" s="11">
        <v>244</v>
      </c>
      <c r="J185" s="11">
        <v>244</v>
      </c>
      <c r="K185" s="11"/>
    </row>
    <row r="186" spans="1:11" ht="93.75" customHeight="1">
      <c r="A186" s="50" t="s">
        <v>85</v>
      </c>
      <c r="B186" s="40"/>
      <c r="C186" s="11">
        <v>850</v>
      </c>
      <c r="D186" s="11">
        <v>850</v>
      </c>
      <c r="E186" s="11"/>
      <c r="F186" s="11">
        <v>850</v>
      </c>
      <c r="G186" s="11">
        <v>850</v>
      </c>
      <c r="H186" s="11"/>
      <c r="I186" s="11">
        <f>J186</f>
        <v>950</v>
      </c>
      <c r="J186" s="11">
        <v>950</v>
      </c>
      <c r="K186" s="9"/>
    </row>
    <row r="187" spans="1:11" ht="113.25" customHeight="1">
      <c r="A187" s="50" t="s">
        <v>104</v>
      </c>
      <c r="B187" s="18"/>
      <c r="C187" s="11">
        <v>23</v>
      </c>
      <c r="D187" s="11"/>
      <c r="E187" s="11">
        <v>23</v>
      </c>
      <c r="F187" s="11">
        <f>H187</f>
        <v>41</v>
      </c>
      <c r="G187" s="11"/>
      <c r="H187" s="11">
        <f>6+1+2+8+24</f>
        <v>41</v>
      </c>
      <c r="I187" s="11">
        <f>K187</f>
        <v>39</v>
      </c>
      <c r="J187" s="11"/>
      <c r="K187" s="11">
        <f>6+1+2+6+24</f>
        <v>39</v>
      </c>
    </row>
    <row r="188" spans="1:11" ht="18" customHeight="1">
      <c r="A188" s="62" t="s">
        <v>3</v>
      </c>
      <c r="B188" s="18"/>
      <c r="C188" s="53"/>
      <c r="D188" s="53"/>
      <c r="E188" s="53"/>
      <c r="F188" s="53"/>
      <c r="G188" s="53"/>
      <c r="H188" s="53"/>
      <c r="I188" s="53"/>
      <c r="J188" s="53"/>
      <c r="K188" s="54"/>
    </row>
    <row r="189" spans="1:11" ht="111" customHeight="1">
      <c r="A189" s="50" t="s">
        <v>86</v>
      </c>
      <c r="B189" s="18"/>
      <c r="C189" s="11">
        <f>C178/C181</f>
        <v>118647.97540809837</v>
      </c>
      <c r="D189" s="11">
        <f>D178/D181</f>
        <v>110226.36209455162</v>
      </c>
      <c r="E189" s="11">
        <f>E178/D181</f>
        <v>8421.613313546746</v>
      </c>
      <c r="F189" s="11">
        <f>F178/F181</f>
        <v>126109.94276022895</v>
      </c>
      <c r="G189" s="11">
        <f>G178/G181</f>
        <v>120227.84608861564</v>
      </c>
      <c r="H189" s="11">
        <f>H178/G181</f>
        <v>5882.096671613313</v>
      </c>
      <c r="I189" s="11">
        <f>I178/I181</f>
        <v>204941.14903540385</v>
      </c>
      <c r="J189" s="11">
        <f>J178/J181</f>
        <v>195920.07631969472</v>
      </c>
      <c r="K189" s="11">
        <f>K178/J181</f>
        <v>9021.072715709137</v>
      </c>
    </row>
    <row r="190" spans="1:11" ht="99.75" customHeight="1">
      <c r="A190" s="50" t="s">
        <v>87</v>
      </c>
      <c r="B190" s="18"/>
      <c r="C190" s="11">
        <f>D190</f>
        <v>6298.175923962971</v>
      </c>
      <c r="D190" s="11">
        <f>(1073013+1838424+1394016+1347241+1477345)/D181/12</f>
        <v>6298.175923962971</v>
      </c>
      <c r="E190" s="11"/>
      <c r="F190" s="11">
        <f>G190</f>
        <v>7907</v>
      </c>
      <c r="G190" s="11">
        <v>7907</v>
      </c>
      <c r="H190" s="11"/>
      <c r="I190" s="11">
        <f>J190</f>
        <v>9672</v>
      </c>
      <c r="J190" s="11">
        <v>9672</v>
      </c>
      <c r="K190" s="11"/>
    </row>
    <row r="191" spans="1:11" ht="114.75" customHeight="1">
      <c r="A191" s="50" t="s">
        <v>88</v>
      </c>
      <c r="B191" s="18"/>
      <c r="C191" s="16">
        <f>D191</f>
        <v>81.59488692232055</v>
      </c>
      <c r="D191" s="16">
        <f>D179/D184</f>
        <v>81.59488692232055</v>
      </c>
      <c r="E191" s="16"/>
      <c r="F191" s="16">
        <f>G191</f>
        <v>76.67846607669617</v>
      </c>
      <c r="G191" s="16">
        <f>G179/G184</f>
        <v>76.67846607669617</v>
      </c>
      <c r="H191" s="16"/>
      <c r="I191" s="16">
        <f>J191</f>
        <v>75.72815533980582</v>
      </c>
      <c r="J191" s="16">
        <f>J179/J184</f>
        <v>75.72815533980582</v>
      </c>
      <c r="K191" s="12"/>
    </row>
    <row r="192" spans="1:11" ht="93.75" customHeight="1">
      <c r="A192" s="50" t="s">
        <v>89</v>
      </c>
      <c r="B192" s="18"/>
      <c r="C192" s="16">
        <f>C180/C186</f>
        <v>583.72</v>
      </c>
      <c r="D192" s="16">
        <f>D180/D186</f>
        <v>583.72</v>
      </c>
      <c r="E192" s="16"/>
      <c r="F192" s="16">
        <f>F180/F186</f>
        <v>402.73411764705884</v>
      </c>
      <c r="G192" s="16">
        <f>G180/G186</f>
        <v>402.73411764705884</v>
      </c>
      <c r="H192" s="16"/>
      <c r="I192" s="16">
        <f>I180/I186</f>
        <v>578.9473684210526</v>
      </c>
      <c r="J192" s="16">
        <f>J180/J186</f>
        <v>578.9473684210526</v>
      </c>
      <c r="K192" s="12"/>
    </row>
    <row r="193" spans="1:11" ht="109.5" customHeight="1">
      <c r="A193" s="50" t="s">
        <v>105</v>
      </c>
      <c r="B193" s="18"/>
      <c r="C193" s="11">
        <f>E193</f>
        <v>34543.260869565216</v>
      </c>
      <c r="D193" s="11"/>
      <c r="E193" s="11">
        <f>E178/E187</f>
        <v>34543.260869565216</v>
      </c>
      <c r="F193" s="11">
        <f>H193</f>
        <v>13534.560975609756</v>
      </c>
      <c r="G193" s="11"/>
      <c r="H193" s="11">
        <f>H178/H187</f>
        <v>13534.560975609756</v>
      </c>
      <c r="I193" s="11">
        <f>K193</f>
        <v>21821.74358974359</v>
      </c>
      <c r="J193" s="11"/>
      <c r="K193" s="11">
        <f>K178/K187</f>
        <v>21821.74358974359</v>
      </c>
    </row>
    <row r="194" spans="1:11" ht="18" customHeight="1">
      <c r="A194" s="62" t="s">
        <v>4</v>
      </c>
      <c r="B194" s="18"/>
      <c r="C194" s="53"/>
      <c r="D194" s="53"/>
      <c r="E194" s="53"/>
      <c r="F194" s="53"/>
      <c r="G194" s="53"/>
      <c r="H194" s="53"/>
      <c r="I194" s="53"/>
      <c r="J194" s="53"/>
      <c r="K194" s="53"/>
    </row>
    <row r="195" spans="1:11" ht="107.25" customHeight="1">
      <c r="A195" s="50" t="s">
        <v>90</v>
      </c>
      <c r="B195" s="18"/>
      <c r="C195" s="11">
        <v>12</v>
      </c>
      <c r="D195" s="11">
        <v>12</v>
      </c>
      <c r="E195" s="11"/>
      <c r="F195" s="11">
        <v>14</v>
      </c>
      <c r="G195" s="11">
        <v>14</v>
      </c>
      <c r="H195" s="11"/>
      <c r="I195" s="11">
        <f>J195</f>
        <v>77</v>
      </c>
      <c r="J195" s="11">
        <v>77</v>
      </c>
      <c r="K195" s="12"/>
    </row>
    <row r="196" spans="1:11" ht="93.75" customHeight="1">
      <c r="A196" s="50" t="s">
        <v>91</v>
      </c>
      <c r="B196" s="18"/>
      <c r="C196" s="11">
        <v>250</v>
      </c>
      <c r="D196" s="11">
        <v>250</v>
      </c>
      <c r="E196" s="11"/>
      <c r="F196" s="11">
        <v>255</v>
      </c>
      <c r="G196" s="11">
        <v>255</v>
      </c>
      <c r="H196" s="11"/>
      <c r="I196" s="11">
        <f>J196</f>
        <v>725</v>
      </c>
      <c r="J196" s="11">
        <v>725</v>
      </c>
      <c r="K196" s="11"/>
    </row>
    <row r="197" spans="1:11" ht="90" customHeight="1">
      <c r="A197" s="50" t="s">
        <v>92</v>
      </c>
      <c r="B197" s="18"/>
      <c r="C197" s="15">
        <v>102</v>
      </c>
      <c r="D197" s="15">
        <v>102</v>
      </c>
      <c r="E197" s="19"/>
      <c r="F197" s="15">
        <v>102</v>
      </c>
      <c r="G197" s="15">
        <v>102</v>
      </c>
      <c r="H197" s="19"/>
      <c r="I197" s="15">
        <v>102</v>
      </c>
      <c r="J197" s="15">
        <v>102</v>
      </c>
      <c r="K197" s="20"/>
    </row>
    <row r="198" spans="1:11" ht="20.25" customHeight="1">
      <c r="A198" s="112" t="s">
        <v>38</v>
      </c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</row>
    <row r="199" spans="1:11" ht="20.25" customHeight="1">
      <c r="A199" s="100" t="s">
        <v>39</v>
      </c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1:11" ht="30.75" customHeight="1">
      <c r="A200" s="104" t="s">
        <v>40</v>
      </c>
      <c r="B200" s="80" t="s">
        <v>100</v>
      </c>
      <c r="C200" s="64">
        <v>6950948</v>
      </c>
      <c r="D200" s="64">
        <v>6843948</v>
      </c>
      <c r="E200" s="64">
        <v>107000</v>
      </c>
      <c r="F200" s="64">
        <v>11435894</v>
      </c>
      <c r="G200" s="64">
        <v>10923544</v>
      </c>
      <c r="H200" s="64">
        <v>512350</v>
      </c>
      <c r="I200" s="64">
        <v>19482438</v>
      </c>
      <c r="J200" s="64">
        <v>19264468</v>
      </c>
      <c r="K200" s="64">
        <v>217970</v>
      </c>
    </row>
    <row r="201" spans="1:11" ht="36.75" customHeight="1">
      <c r="A201" s="104"/>
      <c r="B201" s="41" t="s">
        <v>11</v>
      </c>
      <c r="C201" s="9">
        <v>6843948</v>
      </c>
      <c r="D201" s="9">
        <v>6843948</v>
      </c>
      <c r="E201" s="9"/>
      <c r="F201" s="9"/>
      <c r="G201" s="9"/>
      <c r="H201" s="9"/>
      <c r="I201" s="9"/>
      <c r="J201" s="9"/>
      <c r="K201" s="9"/>
    </row>
    <row r="202" spans="1:11" ht="19.5" customHeight="1">
      <c r="A202" s="104"/>
      <c r="B202" s="41" t="s">
        <v>165</v>
      </c>
      <c r="C202" s="9"/>
      <c r="D202" s="9"/>
      <c r="E202" s="9"/>
      <c r="F202" s="9">
        <v>11323544</v>
      </c>
      <c r="G202" s="9">
        <v>10923544</v>
      </c>
      <c r="H202" s="9">
        <v>400000</v>
      </c>
      <c r="I202" s="9">
        <v>19364468</v>
      </c>
      <c r="J202" s="9">
        <v>19264468</v>
      </c>
      <c r="K202" s="9">
        <v>100000</v>
      </c>
    </row>
    <row r="203" spans="1:11" ht="27" customHeight="1">
      <c r="A203" s="105"/>
      <c r="B203" s="41" t="s">
        <v>142</v>
      </c>
      <c r="C203" s="9">
        <v>107000</v>
      </c>
      <c r="D203" s="9"/>
      <c r="E203" s="9">
        <v>107000</v>
      </c>
      <c r="F203" s="9">
        <v>112350</v>
      </c>
      <c r="G203" s="9"/>
      <c r="H203" s="9">
        <v>112350</v>
      </c>
      <c r="I203" s="9">
        <v>117970</v>
      </c>
      <c r="J203" s="9"/>
      <c r="K203" s="9">
        <v>117970</v>
      </c>
    </row>
    <row r="204" spans="1:11" ht="73.5" customHeight="1">
      <c r="A204" s="65" t="s">
        <v>93</v>
      </c>
      <c r="B204" s="22" t="s">
        <v>44</v>
      </c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56" customHeight="1">
      <c r="A205" s="50" t="s">
        <v>168</v>
      </c>
      <c r="B205" s="18"/>
      <c r="C205" s="11"/>
      <c r="D205" s="11"/>
      <c r="E205" s="11"/>
      <c r="F205" s="11"/>
      <c r="G205" s="11"/>
      <c r="H205" s="11"/>
      <c r="I205" s="11"/>
      <c r="J205" s="11"/>
      <c r="K205" s="10"/>
    </row>
    <row r="206" spans="1:12" ht="89.25" customHeight="1">
      <c r="A206" s="62" t="s">
        <v>41</v>
      </c>
      <c r="B206" s="18"/>
      <c r="C206" s="9">
        <f>C207+C208</f>
        <v>4014480</v>
      </c>
      <c r="D206" s="9">
        <f aca="true" t="shared" si="5" ref="D206:L206">D207+D208</f>
        <v>4014480</v>
      </c>
      <c r="E206" s="9"/>
      <c r="F206" s="9">
        <f t="shared" si="5"/>
        <v>5119851</v>
      </c>
      <c r="G206" s="9">
        <f t="shared" si="5"/>
        <v>4719851</v>
      </c>
      <c r="H206" s="9">
        <f>H207</f>
        <v>400000</v>
      </c>
      <c r="I206" s="9">
        <f>J206+K206</f>
        <v>5686640</v>
      </c>
      <c r="J206" s="9">
        <f t="shared" si="5"/>
        <v>5586640</v>
      </c>
      <c r="K206" s="9">
        <v>100000</v>
      </c>
      <c r="L206" s="9">
        <f t="shared" si="5"/>
        <v>0</v>
      </c>
    </row>
    <row r="207" spans="1:11" ht="49.5" customHeight="1">
      <c r="A207" s="62" t="s">
        <v>103</v>
      </c>
      <c r="B207" s="18"/>
      <c r="C207" s="11">
        <f>D207</f>
        <v>2591604</v>
      </c>
      <c r="D207" s="11">
        <f>2441604+150000</f>
        <v>2591604</v>
      </c>
      <c r="E207" s="11"/>
      <c r="F207" s="11">
        <f>G207+H207</f>
        <v>3580000</v>
      </c>
      <c r="G207" s="11">
        <v>3180000</v>
      </c>
      <c r="H207" s="11">
        <v>400000</v>
      </c>
      <c r="I207" s="11">
        <f>J207</f>
        <v>4586640</v>
      </c>
      <c r="J207" s="11">
        <v>4586640</v>
      </c>
      <c r="K207" s="11">
        <v>100000</v>
      </c>
    </row>
    <row r="208" spans="1:11" ht="64.5" customHeight="1">
      <c r="A208" s="62" t="s">
        <v>94</v>
      </c>
      <c r="B208" s="18"/>
      <c r="C208" s="11">
        <f>D208</f>
        <v>1422876</v>
      </c>
      <c r="D208" s="11">
        <v>1422876</v>
      </c>
      <c r="E208" s="11"/>
      <c r="F208" s="11">
        <f>G208</f>
        <v>1539851</v>
      </c>
      <c r="G208" s="11">
        <v>1539851</v>
      </c>
      <c r="H208" s="11"/>
      <c r="I208" s="11">
        <f>J208</f>
        <v>1000000</v>
      </c>
      <c r="J208" s="11">
        <v>1000000</v>
      </c>
      <c r="K208" s="11"/>
    </row>
    <row r="209" spans="1:11" ht="22.5" customHeight="1">
      <c r="A209" s="71" t="s">
        <v>17</v>
      </c>
      <c r="B209" s="18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21" customHeight="1">
      <c r="A210" s="62" t="s">
        <v>5</v>
      </c>
      <c r="B210" s="18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ht="21.75" customHeight="1">
      <c r="A211" s="50" t="s">
        <v>7</v>
      </c>
      <c r="B211" s="18"/>
      <c r="C211" s="11">
        <v>1</v>
      </c>
      <c r="D211" s="11">
        <v>1</v>
      </c>
      <c r="E211" s="11"/>
      <c r="F211" s="11">
        <v>1</v>
      </c>
      <c r="G211" s="11">
        <v>1</v>
      </c>
      <c r="H211" s="11"/>
      <c r="I211" s="11">
        <v>1</v>
      </c>
      <c r="J211" s="11">
        <v>1</v>
      </c>
      <c r="K211" s="12"/>
    </row>
    <row r="212" spans="1:11" ht="49.5" customHeight="1">
      <c r="A212" s="50" t="s">
        <v>102</v>
      </c>
      <c r="B212" s="18"/>
      <c r="C212" s="67">
        <f>D212</f>
        <v>2591604</v>
      </c>
      <c r="D212" s="67">
        <f>2441604+150000</f>
        <v>2591604</v>
      </c>
      <c r="E212" s="67"/>
      <c r="F212" s="67">
        <f>G212+H212</f>
        <v>3454642</v>
      </c>
      <c r="G212" s="67">
        <f>2654642+400000</f>
        <v>3054642</v>
      </c>
      <c r="H212" s="67">
        <v>400000</v>
      </c>
      <c r="I212" s="67">
        <f>J212</f>
        <v>4586640</v>
      </c>
      <c r="J212" s="67">
        <f>J207</f>
        <v>4586640</v>
      </c>
      <c r="K212" s="11"/>
    </row>
    <row r="213" spans="1:11" ht="35.25" customHeight="1">
      <c r="A213" s="50" t="s">
        <v>43</v>
      </c>
      <c r="B213" s="18"/>
      <c r="C213" s="67">
        <f>D213</f>
        <v>1422876</v>
      </c>
      <c r="D213" s="67">
        <v>1422876</v>
      </c>
      <c r="E213" s="67"/>
      <c r="F213" s="67">
        <f>G213</f>
        <v>1518209</v>
      </c>
      <c r="G213" s="67">
        <v>1518209</v>
      </c>
      <c r="H213" s="67"/>
      <c r="I213" s="67">
        <f>J213</f>
        <v>1000000</v>
      </c>
      <c r="J213" s="67">
        <f>J208</f>
        <v>1000000</v>
      </c>
      <c r="K213" s="11"/>
    </row>
    <row r="214" spans="1:11" ht="19.5" customHeight="1">
      <c r="A214" s="50" t="s">
        <v>95</v>
      </c>
      <c r="B214" s="18"/>
      <c r="C214" s="15">
        <v>24.5</v>
      </c>
      <c r="D214" s="15">
        <v>24.5</v>
      </c>
      <c r="E214" s="19"/>
      <c r="F214" s="15">
        <v>24.5</v>
      </c>
      <c r="G214" s="15">
        <v>24.5</v>
      </c>
      <c r="H214" s="19"/>
      <c r="I214" s="15">
        <f>J214</f>
        <v>25</v>
      </c>
      <c r="J214" s="15">
        <v>25</v>
      </c>
      <c r="K214" s="20"/>
    </row>
    <row r="215" spans="1:11" ht="23.25" customHeight="1">
      <c r="A215" s="50" t="s">
        <v>96</v>
      </c>
      <c r="B215" s="18"/>
      <c r="C215" s="15">
        <v>14.5</v>
      </c>
      <c r="D215" s="15">
        <v>14.5</v>
      </c>
      <c r="E215" s="19"/>
      <c r="F215" s="15">
        <v>14.5</v>
      </c>
      <c r="G215" s="15">
        <v>14.5</v>
      </c>
      <c r="H215" s="19"/>
      <c r="I215" s="15">
        <v>14.5</v>
      </c>
      <c r="J215" s="15">
        <v>14.5</v>
      </c>
      <c r="K215" s="20"/>
    </row>
    <row r="216" spans="1:11" ht="14.25" customHeight="1">
      <c r="A216" s="62" t="s">
        <v>2</v>
      </c>
      <c r="B216" s="18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32.25" customHeight="1">
      <c r="A217" s="50" t="s">
        <v>42</v>
      </c>
      <c r="B217" s="18"/>
      <c r="C217" s="11">
        <v>5</v>
      </c>
      <c r="D217" s="11">
        <v>5</v>
      </c>
      <c r="E217" s="11"/>
      <c r="F217" s="11">
        <v>5</v>
      </c>
      <c r="G217" s="11">
        <v>5</v>
      </c>
      <c r="H217" s="11"/>
      <c r="I217" s="11">
        <v>5</v>
      </c>
      <c r="J217" s="11">
        <v>5</v>
      </c>
      <c r="K217" s="11"/>
    </row>
    <row r="218" spans="1:11" ht="18" customHeight="1">
      <c r="A218" s="62" t="s">
        <v>3</v>
      </c>
      <c r="B218" s="18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45.75" customHeight="1">
      <c r="A219" s="50" t="s">
        <v>9</v>
      </c>
      <c r="B219" s="18"/>
      <c r="C219" s="11">
        <f>C213/C217</f>
        <v>284575.2</v>
      </c>
      <c r="D219" s="11">
        <f>D213/D217</f>
        <v>284575.2</v>
      </c>
      <c r="E219" s="11"/>
      <c r="F219" s="11">
        <f>F213/F217</f>
        <v>303641.8</v>
      </c>
      <c r="G219" s="11">
        <f>G213/G217</f>
        <v>303641.8</v>
      </c>
      <c r="H219" s="11"/>
      <c r="I219" s="11">
        <f>I213/I217</f>
        <v>200000</v>
      </c>
      <c r="J219" s="11">
        <f>J213/J217</f>
        <v>200000</v>
      </c>
      <c r="K219" s="11"/>
    </row>
    <row r="220" spans="1:11" ht="16.5" customHeight="1">
      <c r="A220" s="62" t="s">
        <v>4</v>
      </c>
      <c r="B220" s="18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65.25" customHeight="1">
      <c r="A221" s="50" t="s">
        <v>97</v>
      </c>
      <c r="B221" s="18"/>
      <c r="C221" s="39">
        <v>114.5</v>
      </c>
      <c r="D221" s="39">
        <v>114.5</v>
      </c>
      <c r="E221" s="39"/>
      <c r="F221" s="39">
        <v>100</v>
      </c>
      <c r="G221" s="39">
        <v>100</v>
      </c>
      <c r="H221" s="39"/>
      <c r="I221" s="39">
        <v>100</v>
      </c>
      <c r="J221" s="39">
        <v>100</v>
      </c>
      <c r="K221" s="11"/>
    </row>
    <row r="222" spans="1:11" ht="44.25" customHeight="1">
      <c r="A222" s="50" t="s">
        <v>98</v>
      </c>
      <c r="B222" s="18"/>
      <c r="C222" s="11">
        <v>11</v>
      </c>
      <c r="D222" s="11">
        <v>11</v>
      </c>
      <c r="E222" s="11"/>
      <c r="F222" s="11">
        <v>12</v>
      </c>
      <c r="G222" s="11">
        <v>12</v>
      </c>
      <c r="H222" s="11"/>
      <c r="I222" s="11">
        <v>14</v>
      </c>
      <c r="J222" s="11">
        <v>14</v>
      </c>
      <c r="K222" s="11"/>
    </row>
    <row r="223" spans="1:11" ht="46.5" customHeight="1">
      <c r="A223" s="50" t="s">
        <v>99</v>
      </c>
      <c r="B223" s="18"/>
      <c r="C223" s="39">
        <v>110</v>
      </c>
      <c r="D223" s="39">
        <v>110</v>
      </c>
      <c r="E223" s="11"/>
      <c r="F223" s="39">
        <v>109.1</v>
      </c>
      <c r="G223" s="39">
        <v>109.1</v>
      </c>
      <c r="H223" s="11"/>
      <c r="I223" s="39">
        <v>116.7</v>
      </c>
      <c r="J223" s="39">
        <v>116.7</v>
      </c>
      <c r="K223" s="11"/>
    </row>
    <row r="224" spans="1:11" ht="78" customHeight="1">
      <c r="A224" s="72" t="s">
        <v>162</v>
      </c>
      <c r="B224" s="30"/>
      <c r="C224" s="5"/>
      <c r="D224" s="5"/>
      <c r="E224" s="5"/>
      <c r="F224" s="5"/>
      <c r="G224" s="102" t="s">
        <v>163</v>
      </c>
      <c r="H224" s="103"/>
      <c r="I224" s="103"/>
      <c r="J224" s="103"/>
      <c r="K224" s="103"/>
    </row>
    <row r="225" spans="1:11" ht="21" customHeight="1">
      <c r="A225" s="72" t="s">
        <v>151</v>
      </c>
      <c r="B225" s="30"/>
      <c r="C225" s="5"/>
      <c r="D225" s="5"/>
      <c r="E225" s="5"/>
      <c r="F225" s="5"/>
      <c r="G225" s="5"/>
      <c r="H225" s="1"/>
      <c r="I225" s="5"/>
      <c r="J225" s="1"/>
      <c r="K225" s="13"/>
    </row>
    <row r="226" spans="1:11" ht="18.75">
      <c r="A226" s="97" t="s">
        <v>14</v>
      </c>
      <c r="B226" s="97"/>
      <c r="C226" s="97"/>
      <c r="D226" s="97"/>
      <c r="E226" s="97"/>
      <c r="F226" s="1"/>
      <c r="G226" s="2"/>
      <c r="H226" s="1"/>
      <c r="I226" s="1"/>
      <c r="J226" s="14"/>
      <c r="K226" s="6"/>
    </row>
    <row r="227" spans="1:11" ht="18.75">
      <c r="A227" s="72"/>
      <c r="B227" s="24"/>
      <c r="C227" s="4"/>
      <c r="D227" s="3"/>
      <c r="E227" s="1"/>
      <c r="F227" s="3"/>
      <c r="G227" s="2"/>
      <c r="H227" s="1"/>
      <c r="I227" s="3"/>
      <c r="J227" s="14"/>
      <c r="K227" s="6"/>
    </row>
    <row r="228" spans="1:5" ht="18">
      <c r="A228" s="73"/>
      <c r="B228" s="25"/>
      <c r="E228" s="14"/>
    </row>
    <row r="229" spans="1:2" ht="18.75">
      <c r="A229" s="74"/>
      <c r="B229" s="26"/>
    </row>
  </sheetData>
  <sheetProtection/>
  <mergeCells count="33">
    <mergeCell ref="A2:E2"/>
    <mergeCell ref="A4:K4"/>
    <mergeCell ref="I6:I7"/>
    <mergeCell ref="A198:K198"/>
    <mergeCell ref="A199:K199"/>
    <mergeCell ref="A15:K15"/>
    <mergeCell ref="A16:K16"/>
    <mergeCell ref="A68:K68"/>
    <mergeCell ref="A129:A132"/>
    <mergeCell ref="B5:B7"/>
    <mergeCell ref="F1:K1"/>
    <mergeCell ref="F5:H5"/>
    <mergeCell ref="F6:F7"/>
    <mergeCell ref="G6:H6"/>
    <mergeCell ref="I5:K5"/>
    <mergeCell ref="G2:K2"/>
    <mergeCell ref="A226:E226"/>
    <mergeCell ref="J6:K6"/>
    <mergeCell ref="A5:A7"/>
    <mergeCell ref="A167:K167"/>
    <mergeCell ref="A69:K69"/>
    <mergeCell ref="A70:A73"/>
    <mergeCell ref="G224:K224"/>
    <mergeCell ref="C5:E5"/>
    <mergeCell ref="A200:A203"/>
    <mergeCell ref="D6:E6"/>
    <mergeCell ref="C6:C7"/>
    <mergeCell ref="A14:K14"/>
    <mergeCell ref="A166:K166"/>
    <mergeCell ref="A168:A171"/>
    <mergeCell ref="A9:A13"/>
    <mergeCell ref="A101:A104"/>
    <mergeCell ref="A17:A20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20" manualBreakCount="20">
    <brk id="14" max="10" man="1"/>
    <brk id="28" max="10" man="1"/>
    <brk id="42" max="10" man="1"/>
    <brk id="56" max="10" man="1"/>
    <brk id="66" max="10" man="1"/>
    <brk id="79" max="10" man="1"/>
    <brk id="89" max="10" man="1"/>
    <brk id="96" max="10" man="1"/>
    <brk id="108" max="10" man="1"/>
    <brk id="117" max="10" man="1"/>
    <brk id="124" max="10" man="1"/>
    <brk id="136" max="10" man="1"/>
    <brk id="145" max="10" man="1"/>
    <brk id="153" max="10" man="1"/>
    <brk id="171" max="10" man="1"/>
    <brk id="180" max="10" man="1"/>
    <brk id="189" max="10" man="1"/>
    <brk id="196" max="10" man="1"/>
    <brk id="207" max="10" man="1"/>
    <brk id="2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2021-04-05T07:30:06Z</cp:lastPrinted>
  <dcterms:created xsi:type="dcterms:W3CDTF">1996-10-08T23:32:33Z</dcterms:created>
  <dcterms:modified xsi:type="dcterms:W3CDTF">2021-04-07T07:55:39Z</dcterms:modified>
  <cp:category/>
  <cp:version/>
  <cp:contentType/>
  <cp:contentStatus/>
</cp:coreProperties>
</file>