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440" windowHeight="11760" firstSheet="1" activeTab="1"/>
  </bookViews>
  <sheets>
    <sheet name="Додаток 1" sheetId="10" state="hidden" r:id="rId1"/>
    <sheet name="Лист2" sheetId="27" r:id="rId2"/>
  </sheets>
  <definedNames>
    <definedName name="_xlnm.Print_Area" localSheetId="0">'Додаток 1'!$A$1:$C$28</definedName>
    <definedName name="_xlnm.Print_Area" localSheetId="1">Лист2!$A$1:$P$106</definedName>
  </definedNames>
  <calcPr calcId="125725"/>
</workbook>
</file>

<file path=xl/calcChain.xml><?xml version="1.0" encoding="utf-8"?>
<calcChain xmlns="http://schemas.openxmlformats.org/spreadsheetml/2006/main">
  <c r="M101" i="27"/>
  <c r="K101"/>
  <c r="J101" s="1"/>
  <c r="O100"/>
  <c r="M100" s="1"/>
  <c r="L100"/>
  <c r="J100" s="1"/>
  <c r="O99"/>
  <c r="M99"/>
  <c r="L99"/>
  <c r="J99" s="1"/>
  <c r="N97"/>
  <c r="M97" s="1"/>
  <c r="K97"/>
  <c r="J97" s="1"/>
  <c r="N95"/>
  <c r="M95" s="1"/>
  <c r="K95"/>
  <c r="J95" s="1"/>
  <c r="N94"/>
  <c r="M94" s="1"/>
  <c r="K94"/>
  <c r="J94" s="1"/>
  <c r="M92"/>
  <c r="J92"/>
  <c r="M91"/>
  <c r="J91"/>
  <c r="M90"/>
  <c r="J90"/>
  <c r="I88"/>
  <c r="H88"/>
  <c r="I87"/>
  <c r="H87"/>
  <c r="G87"/>
  <c r="L86"/>
  <c r="L93" s="1"/>
  <c r="M85"/>
  <c r="J85"/>
  <c r="G85"/>
  <c r="G88" s="1"/>
  <c r="M84"/>
  <c r="J84"/>
  <c r="G84"/>
  <c r="O83"/>
  <c r="M83" s="1"/>
  <c r="J83"/>
  <c r="I83"/>
  <c r="I89" s="1"/>
  <c r="H83"/>
  <c r="H89" s="1"/>
  <c r="G83"/>
  <c r="G89" s="1"/>
  <c r="O81"/>
  <c r="O86" s="1"/>
  <c r="J81"/>
  <c r="I81"/>
  <c r="I86" s="1"/>
  <c r="H81"/>
  <c r="H86" s="1"/>
  <c r="G81"/>
  <c r="M79"/>
  <c r="J79"/>
  <c r="I79"/>
  <c r="H79"/>
  <c r="G79"/>
  <c r="M78"/>
  <c r="J78"/>
  <c r="H78"/>
  <c r="K77"/>
  <c r="J77" s="1"/>
  <c r="H77"/>
  <c r="N76"/>
  <c r="N77" s="1"/>
  <c r="M77" s="1"/>
  <c r="J76"/>
  <c r="I76"/>
  <c r="H76"/>
  <c r="G76"/>
  <c r="M75"/>
  <c r="J75"/>
  <c r="G75"/>
  <c r="M74"/>
  <c r="J74"/>
  <c r="I74"/>
  <c r="I77" s="1"/>
  <c r="G73"/>
  <c r="G72"/>
  <c r="M70"/>
  <c r="J70"/>
  <c r="M69"/>
  <c r="J69"/>
  <c r="M68"/>
  <c r="J68"/>
  <c r="K67"/>
  <c r="J67" s="1"/>
  <c r="N66"/>
  <c r="M66" s="1"/>
  <c r="J66"/>
  <c r="I66"/>
  <c r="H66"/>
  <c r="G66"/>
  <c r="N65"/>
  <c r="M65" s="1"/>
  <c r="J65"/>
  <c r="I65"/>
  <c r="H65"/>
  <c r="G65"/>
  <c r="M64"/>
  <c r="J64"/>
  <c r="G64"/>
  <c r="N63"/>
  <c r="M63" s="1"/>
  <c r="J63"/>
  <c r="I63"/>
  <c r="H63"/>
  <c r="G63"/>
  <c r="M62"/>
  <c r="J62"/>
  <c r="G62"/>
  <c r="N61"/>
  <c r="M61"/>
  <c r="J61"/>
  <c r="I61"/>
  <c r="H61"/>
  <c r="G61"/>
  <c r="M60"/>
  <c r="J60"/>
  <c r="G60"/>
  <c r="N59"/>
  <c r="M59" s="1"/>
  <c r="J59"/>
  <c r="I59"/>
  <c r="H59"/>
  <c r="G59"/>
  <c r="N58"/>
  <c r="M58" s="1"/>
  <c r="J58"/>
  <c r="I58"/>
  <c r="H58"/>
  <c r="H67" s="1"/>
  <c r="G58"/>
  <c r="M56"/>
  <c r="J56"/>
  <c r="N55"/>
  <c r="N98" s="1"/>
  <c r="M98" s="1"/>
  <c r="M55"/>
  <c r="K55"/>
  <c r="K98" s="1"/>
  <c r="J98" s="1"/>
  <c r="J55"/>
  <c r="N54"/>
  <c r="M54" s="1"/>
  <c r="K54"/>
  <c r="J54" s="1"/>
  <c r="M53"/>
  <c r="J53"/>
  <c r="K52"/>
  <c r="K93" s="1"/>
  <c r="J93" s="1"/>
  <c r="I52"/>
  <c r="H52"/>
  <c r="H93" s="1"/>
  <c r="G52"/>
  <c r="M51"/>
  <c r="J51"/>
  <c r="G51"/>
  <c r="N50"/>
  <c r="M50" s="1"/>
  <c r="J50"/>
  <c r="I50"/>
  <c r="H50"/>
  <c r="G50"/>
  <c r="M49"/>
  <c r="J49"/>
  <c r="G49"/>
  <c r="M48"/>
  <c r="J48"/>
  <c r="G48"/>
  <c r="M47"/>
  <c r="J47"/>
  <c r="G47"/>
  <c r="M46"/>
  <c r="J46"/>
  <c r="G46"/>
  <c r="N45"/>
  <c r="M45" s="1"/>
  <c r="J45"/>
  <c r="I45"/>
  <c r="H45"/>
  <c r="G45"/>
  <c r="M44"/>
  <c r="J44"/>
  <c r="I44"/>
  <c r="H44"/>
  <c r="G44"/>
  <c r="M43"/>
  <c r="J43"/>
  <c r="G43"/>
  <c r="N42"/>
  <c r="M42" s="1"/>
  <c r="J42"/>
  <c r="I42"/>
  <c r="H42"/>
  <c r="G42"/>
  <c r="M41"/>
  <c r="J41"/>
  <c r="H41"/>
  <c r="G41" s="1"/>
  <c r="M40"/>
  <c r="J40"/>
  <c r="G40"/>
  <c r="M39"/>
  <c r="J39"/>
  <c r="G39"/>
  <c r="M38"/>
  <c r="J38"/>
  <c r="G38"/>
  <c r="N37"/>
  <c r="M37" s="1"/>
  <c r="J37"/>
  <c r="I37"/>
  <c r="H37"/>
  <c r="G37"/>
  <c r="N36"/>
  <c r="M36" s="1"/>
  <c r="J36"/>
  <c r="I36"/>
  <c r="H36"/>
  <c r="G36"/>
  <c r="N35"/>
  <c r="M35" s="1"/>
  <c r="J35"/>
  <c r="I35"/>
  <c r="H35"/>
  <c r="G35"/>
  <c r="M34"/>
  <c r="J34"/>
  <c r="G34"/>
  <c r="M33"/>
  <c r="J33"/>
  <c r="I33"/>
  <c r="G33"/>
  <c r="M32"/>
  <c r="J32"/>
  <c r="G32"/>
  <c r="N31"/>
  <c r="M31" s="1"/>
  <c r="J31"/>
  <c r="I31"/>
  <c r="H31"/>
  <c r="G31"/>
  <c r="M30"/>
  <c r="J30"/>
  <c r="I30"/>
  <c r="H30"/>
  <c r="G30"/>
  <c r="N29"/>
  <c r="M29" s="1"/>
  <c r="J29"/>
  <c r="I29"/>
  <c r="H29"/>
  <c r="G29"/>
  <c r="M28"/>
  <c r="J28"/>
  <c r="I28"/>
  <c r="H28"/>
  <c r="G28" s="1"/>
  <c r="M27"/>
  <c r="J27"/>
  <c r="I27"/>
  <c r="H27"/>
  <c r="N26"/>
  <c r="M26" s="1"/>
  <c r="J26"/>
  <c r="I26"/>
  <c r="H26"/>
  <c r="G26"/>
  <c r="N25"/>
  <c r="M25" s="1"/>
  <c r="J25"/>
  <c r="I25"/>
  <c r="H25"/>
  <c r="G25"/>
  <c r="N24"/>
  <c r="N52" s="1"/>
  <c r="J24"/>
  <c r="I24"/>
  <c r="H24"/>
  <c r="G24"/>
  <c r="G27" l="1"/>
  <c r="I67"/>
  <c r="G74"/>
  <c r="G77" s="1"/>
  <c r="M81"/>
  <c r="G86"/>
  <c r="I93"/>
  <c r="G67"/>
  <c r="G93" s="1"/>
  <c r="M52"/>
  <c r="M86"/>
  <c r="O93"/>
  <c r="M24"/>
  <c r="J52"/>
  <c r="N67"/>
  <c r="M67" s="1"/>
  <c r="G78"/>
  <c r="I78"/>
  <c r="K96"/>
  <c r="J96" s="1"/>
  <c r="N96"/>
  <c r="M96" s="1"/>
  <c r="M76"/>
  <c r="J86"/>
  <c r="N93" l="1"/>
  <c r="M93" s="1"/>
</calcChain>
</file>

<file path=xl/sharedStrings.xml><?xml version="1.0" encoding="utf-8"?>
<sst xmlns="http://schemas.openxmlformats.org/spreadsheetml/2006/main" count="372" uniqueCount="201">
  <si>
    <t>Додаток 1</t>
  </si>
  <si>
    <t>№ з/п</t>
  </si>
  <si>
    <t>Назва напряму діяльності (пріоритетні завдання)</t>
  </si>
  <si>
    <t>Перелік заходів програми</t>
  </si>
  <si>
    <t>Джерела фінансування</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</si>
  <si>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</si>
  <si>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</si>
  <si>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</si>
  <si>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</si>
  <si>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</si>
  <si>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</si>
  <si>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</si>
  <si>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</si>
  <si>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</si>
  <si>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</si>
  <si>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у тому числі</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</si>
  <si>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</si>
  <si>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</si>
  <si>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</si>
  <si>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</si>
  <si>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</si>
  <si>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</si>
  <si>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</si>
  <si>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</si>
  <si>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</si>
  <si>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</si>
  <si>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</si>
  <si>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</si>
  <si>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</si>
  <si>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</si>
  <si>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</si>
  <si>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</si>
  <si>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</si>
  <si>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</si>
  <si>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</si>
  <si>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</si>
  <si>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</si>
  <si>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</si>
  <si>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</si>
  <si>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</si>
  <si>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</si>
  <si>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Контроль за виконанням</t>
  </si>
  <si>
    <t xml:space="preserve">Покращення догляду за тяжкохворими у домашніх умовах та адаптування їх до самообслуговування. </t>
  </si>
  <si>
    <t>2022 (прогноз)</t>
  </si>
  <si>
    <t>УСЬОГО по підпрограмі 1</t>
  </si>
  <si>
    <t>УСЬОГО по підпрограмі 2</t>
  </si>
  <si>
    <t>УСЬОГО по підпрограмі 3</t>
  </si>
  <si>
    <t>Поліпшення стану здоров’я хворих, які підлягають безкоштовному та пільговому забезпеченню лікарськими засобами, продуктами харчування у разі амбулаторного лікування, покращення їх якості життя та суспільної адаптації</t>
  </si>
  <si>
    <t>УСЬОГО по підпрограмі 4</t>
  </si>
  <si>
    <t>Всього</t>
  </si>
  <si>
    <t>Запобігання занесенню і поширенню інфекційних захворювань</t>
  </si>
  <si>
    <t xml:space="preserve">Медична субвенція з державного бюджету (загальний  фонд) </t>
  </si>
  <si>
    <t>Разом</t>
  </si>
  <si>
    <t>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</si>
  <si>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</si>
  <si>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РАЗОМ ПО ПРОГРАМІ</t>
  </si>
  <si>
    <t>Субвенція з державного бюджету на здійснення заходів щодо соціально-економічного розвитку окремих територій (спеціальний фонд)</t>
  </si>
  <si>
    <t>Розвиток первинної медико-санітарної допомоги</t>
  </si>
  <si>
    <t>Розвиток вторинної (спеціалізованої) медичної допомоги</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</si>
  <si>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</si>
  <si>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</si>
  <si>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</si>
  <si>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</si>
  <si>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</si>
  <si>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 xml:space="preserve">1.1.1. Сприяння в утриманні закладів первинного рівня  </t>
  </si>
  <si>
    <t>1.1.2. Співфінансування покриття вартості комунальних послуг та енергоносіїв</t>
  </si>
  <si>
    <t>1.1.3. Забезпечення проведення туберкулінодіагностики (придбання туберкуліну)</t>
  </si>
  <si>
    <t xml:space="preserve">1.2.1. Забезпечення надання вторинної медичної допомоги </t>
  </si>
  <si>
    <t>2.1.</t>
  </si>
  <si>
    <t>1.2.</t>
  </si>
  <si>
    <t>1.2.2. Покриття вартості комунальних послуг та енергоносіїв</t>
  </si>
  <si>
    <t>1.2.9. Забезпечення  первинного підвищення кваліфікації випускників вищих медичних закладів (інтернатура)</t>
  </si>
  <si>
    <t>1.2.10. Забезпечення проведення обов'язкових профілактичних медичних оглядів працівників бюджетної сфери</t>
  </si>
  <si>
    <t>1.3.</t>
  </si>
  <si>
    <t>1.3.1. Забезпечення надання лікарсько-акушерської допомоги вагітним, роділлям, породіллям та новонародженим</t>
  </si>
  <si>
    <t>1.4.</t>
  </si>
  <si>
    <t xml:space="preserve">1.4.1. Забезпечення надання стоматологічної допомоги  дорослому населенню          </t>
  </si>
  <si>
    <t>1.4.2. Покриття вартості комунальних послуг та енергоносіїв</t>
  </si>
  <si>
    <t xml:space="preserve">2.1.1. Забезпечення пільгової категорії населення лікарськими засобами за безкоштовними рецептами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</si>
  <si>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2.1.2. Забезпечення осіб з інвалідністю, дітей з інвалідністю технічними та іншими засобами для догляду у домашніх умовах </t>
  </si>
  <si>
    <t xml:space="preserve">2.1.3.Забезпечення дітей лікарськими засобами з окремими видами захворювань      </t>
  </si>
  <si>
    <t xml:space="preserve">2.1.4. Забезпечення дітей, які страждають на рідкісні (орфанні) захворювання лікарськими засобами </t>
  </si>
  <si>
    <t xml:space="preserve">2.1.5. Забезпечення дітей, які страждають на рідкісні (орфанні) захворювання відповідними харчовими продуктами </t>
  </si>
  <si>
    <t>2.1.6. Забезпечення надання громадянам послуг по зубопротезуванню на пільгових умовах</t>
  </si>
  <si>
    <t>2.1.7. Забезпечення слуховими апаратами дорослого населення з інвалідністю по слуху</t>
  </si>
  <si>
    <t>3.1.</t>
  </si>
  <si>
    <t>3.2.</t>
  </si>
  <si>
    <t>3.3.</t>
  </si>
  <si>
    <t xml:space="preserve">3.2.1.Забезпечення діяльності централізованої бухгалтерії  та інформаційно-аналітичного центру медичної статистики відділу охорони здоров'я СМР                   </t>
  </si>
  <si>
    <t>3.3.1. Закупівля лікарських засобів, медичних виробів, засобів індивідуального захисту, антисептиків</t>
  </si>
  <si>
    <t>3.3.2. 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</si>
  <si>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</si>
  <si>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</si>
  <si>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</si>
  <si>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4.1.1. Придбання обладнання довгострокового користування                          </t>
  </si>
  <si>
    <t xml:space="preserve">4.1.2. Проведення капітальних ремонтів                                           </t>
  </si>
  <si>
    <t>1.2.4. Забезпечення надання антирабічної допомоги</t>
  </si>
  <si>
    <t>1.3.2. Покриття вартості комунальних послуг та енергоносіїв</t>
  </si>
  <si>
    <t>1.3.3. Забезпечення харчуванням пацієнтів у відділеннях стаціонару</t>
  </si>
  <si>
    <t>1.3.4. Забезпечення  первинного підвищення кваліфікації випускників вищих медичних закладів (інтернатура)</t>
  </si>
  <si>
    <t>ПІДПРОГРАМА 1.  Покращення надання медичної допомоги населенню</t>
  </si>
  <si>
    <t>1.2.3. Забезпечення пацієнтів харчуванням у відділеннях стаціонару</t>
  </si>
  <si>
    <t xml:space="preserve">Збереження стоматологічного здоров'я населення </t>
  </si>
  <si>
    <t xml:space="preserve">2.1.8. Забезпечення лікарськими засобами хворих на цукровий та нецукровий діабет                         </t>
  </si>
  <si>
    <t>2.1.9. 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</si>
  <si>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3.4.1.Впровадження та підтримка ІТ-послуг, сервісів, систем відеоспостереження в закладах охорони здоров'я</t>
  </si>
  <si>
    <t>Інша субвенція з місцевого бюджету (загальний фонд)</t>
  </si>
  <si>
    <r>
      <t>1.2.6. Забезпечення надання медичної допомоги хворим на інсульт</t>
    </r>
    <r>
      <rPr>
        <i/>
        <sz val="22"/>
        <rFont val="Times New Roman"/>
        <family val="1"/>
        <charset val="204"/>
      </rPr>
      <t xml:space="preserve"> (придбання препарату Актилізе)</t>
    </r>
  </si>
  <si>
    <r>
      <t xml:space="preserve">1.2.7. Забезпечення лікування хворих на хронічну ниркову недостатність методом гемодіалізу до 01.04.2020 </t>
    </r>
    <r>
      <rPr>
        <i/>
        <sz val="22"/>
        <rFont val="Times New Roman"/>
        <family val="1"/>
        <charset val="204"/>
      </rPr>
      <t>(придбання медикаментів та витратних матеріалів)</t>
    </r>
    <r>
      <rPr>
        <sz val="22"/>
        <rFont val="Times New Roman"/>
        <family val="1"/>
        <charset val="204"/>
      </rPr>
      <t xml:space="preserve"> </t>
    </r>
  </si>
  <si>
    <r>
      <t>1.2.8. Забезпечення проведення обстеження пацієнтів методами КТ, МРТ</t>
    </r>
    <r>
      <rPr>
        <i/>
        <sz val="22"/>
        <rFont val="Times New Roman"/>
        <family val="1"/>
        <charset val="204"/>
      </rPr>
      <t xml:space="preserve"> (оплата послуг обстеження пацієнтів методами КТ, МРТ)</t>
    </r>
  </si>
  <si>
    <t xml:space="preserve">4.1.3. Участь у інвестиційних проєктах, що реалізуються за рахунок коштів державного фонду регіонального розвитку    </t>
  </si>
  <si>
    <t>ПІДПРОГРАМА 3.  Інші заходи та заклади у сфері охорони здоров'я</t>
  </si>
  <si>
    <t>Інша субвенція з місцевого бюджету (спеціальний фонд)</t>
  </si>
  <si>
    <t>4.1.4. Участь у проєктах,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</si>
  <si>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Проведення капітального ремонту приміщення для розміщення відділення невідкладної допомоги у КНП "Центральна міська клінічна лікарня" СМР</t>
  </si>
  <si>
    <t xml:space="preserve">Розвиток лікарсько-акушерської допомоги </t>
  </si>
  <si>
    <t xml:space="preserve">1.2.11. Забезпечення надання психіатричної медичної допомоги </t>
  </si>
  <si>
    <t>1.2.12. Забезпечення функціонування молочної кухні</t>
  </si>
  <si>
    <t>1.2.13. Забезпечення функціонування відділення медико-соціальної допомоги дітям та молоді "Клініка, дружня до молоді"</t>
  </si>
  <si>
    <t>1.2.14. Сприяння організації призову громадян на військову службу</t>
  </si>
  <si>
    <t>1.2.16. Закупівля реактивів для проведення ІФА обстежень  медичним працівникам</t>
  </si>
  <si>
    <t>1.2.15. Проведення ендопротезування великих суглобів</t>
  </si>
  <si>
    <t>1.1.4. Забезпечення дітей, які страждають на рідкісні (орфанні) захворювання відповідними харчовими продуктами, спеціалізоване харчування дітей до 2- років</t>
  </si>
  <si>
    <t>Кошти бюджету ОТГ/ТГ (загальний фонд)</t>
  </si>
  <si>
    <t xml:space="preserve">Кошти бюджету ОТГ/ТГ (загальний фонд) </t>
  </si>
  <si>
    <t>Кошти бюджету ОТГ/ТГ (спеціальний фонд)</t>
  </si>
  <si>
    <t>1.1.5. Закупівля реактивів для проведення ІФА обстежень  медичним працівникам</t>
  </si>
  <si>
    <t>Управління охорони здоров’я СМР</t>
  </si>
  <si>
    <t>1.3.5. Закупівля реактивів для проведення ІФА обстежень  медичним працівникам</t>
  </si>
  <si>
    <t>О.М.Лисенко</t>
  </si>
  <si>
    <t>від                         №            - МР</t>
  </si>
  <si>
    <t xml:space="preserve">    Про хід виконання «Комплексної Програми Сумської міської об’єднаної територіальної громади «Охорона здоров'я» на 2020-2022 роки» затвердженої рішення Сумської міської ради від 21 жовтня 2020 року № 7548 - МР (зі змінами) , за підсумками 2020 року</t>
  </si>
  <si>
    <t xml:space="preserve">    1. </t>
  </si>
  <si>
    <t>07</t>
  </si>
  <si>
    <t>КВКВ</t>
  </si>
  <si>
    <t>найменування головного розпорядника коштів</t>
  </si>
  <si>
    <t xml:space="preserve">    2.</t>
  </si>
  <si>
    <t>0710000</t>
  </si>
  <si>
    <t>КТКВ</t>
  </si>
  <si>
    <t>найменування  відповідального виконавця програми</t>
  </si>
  <si>
    <t xml:space="preserve">    3.</t>
  </si>
  <si>
    <t>0700000</t>
  </si>
  <si>
    <t xml:space="preserve">Комплексна Програма Cумської міської  територіальної громади «Охорона здоров'я» на 2020-2022 роки», затверджена рішенням </t>
  </si>
  <si>
    <t>Сумської міської ради від 21 жовтня  2020 року № 7548 - МР  (зі змінами)</t>
  </si>
  <si>
    <t>КТПКВ</t>
  </si>
  <si>
    <t>найменування програми, дата і номер рішення міської ради про її затвердження</t>
  </si>
  <si>
    <t>Строк виконання заходу</t>
  </si>
  <si>
    <t>Плановий обсяг фінансування,  тис. грн.</t>
  </si>
  <si>
    <t>Фактичний обсяг фінансування, тис. грн.</t>
  </si>
  <si>
    <t>загальний фонд</t>
  </si>
  <si>
    <t>спеціальний фонд</t>
  </si>
  <si>
    <t>2021 (план)</t>
  </si>
  <si>
    <t>2020-2022</t>
  </si>
  <si>
    <t>Кошти бюджету ОТГ/ТГ (загальний фонд); Медична субвенція з державного бюджету (загальний  фонд) ;Субвенція з місцевого бюджету на здійснення переданих видатків у сфері охорони здоров'я за рахунок коштів медичної субвенції (загальний фонд);Інша субвенція з місцевого бюджету (загальний фонд)</t>
  </si>
  <si>
    <t>Кошти бюджету ОТГ/ТГ (загальний фонд); Субвенція з місцевого бюджету на здійснення переданих видатків у сфері охорони здоров'я за рахунок коштів медичної субвенції (загальний фонд)</t>
  </si>
  <si>
    <t>1.2.5. Забезпечення надання медичної допомоги хворим на інфаркт міокарда (придбання тромболітичних препаратів,                                                 медикаментів, витратних матеріалів для стентування коронарних судин)</t>
  </si>
  <si>
    <t>Субвенція з місцевого бюджету на здійснення переданих видатків у сфері охорони здоров'я за рахунок коштів медичної субвенції (загальний фонд), Кошти бюджету ОТГ/ТГ (загальний фонд)</t>
  </si>
  <si>
    <t>Кошти бюджету ОТГ/ТГ (загальний фонд);Медична субвенція з державного бюджету (загальний  фонд)</t>
  </si>
  <si>
    <t xml:space="preserve">Кошти бюджету ОТГ/ТГ (загальний фонд);Медична субвенція з державного бюджету (загальний  фонд) </t>
  </si>
  <si>
    <t xml:space="preserve">Попередження розвитку ускладнень та продовження тривалості і якості життя населення        </t>
  </si>
  <si>
    <t>Кошти бюджету ОТГ/ТГ (загальний фонд);Субвенція з місцевого бюджету на здійснення переданих видатків у сфері охорони здоров'я за рахунок коштів медичної субвенції (загальний фонд);Субвенції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</si>
  <si>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3.1.1.Супровід медичними працівниками заходів у Сумській міській територіальній громаді</t>
  </si>
  <si>
    <t>Кошти бюджету ОТГ/ТГ (загальний фонд);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</si>
  <si>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Кошти бюджету ОТГ/ТГ (спеціальний фонд); Субвенція з державного бюджету на здійснення заходів щодо соціально-економічного розвитку окремих територій (спеціальний фонд)</t>
  </si>
  <si>
    <t xml:space="preserve">Протягом 2020 року закладами придбано дороговартісного обладнання на загальну суму 65 801,5 тис. грн. В тому числі по установам:
КНП « Центральна міська клінічна лікарня» СМР на суму 6 854,9 тис. грн.,
КНП « Клінічна лікарня №4» СМР на суму 428,0 тис. грн., КНП «Клінічна лікарня №5» СМР на суму  11 189 ,6 тис. грн., КНП «Дитяча клінічна лікарня Святої Зінаїди» СМР на суму – 20 825,8 тис. грн., КНП «Клінічний пологовий будинок Пресвятої
Діви Марії» СМР на суму 6 710,0 тис. грн., КНП «Клінічна стоматологічна поліклініка» СМР на суму – 396,6 тис. грн., Централізовані закупки відділу охорони здоров’я СМР на суму19 396,6 тис. грн.
</t>
  </si>
  <si>
    <t>Протягом  2020 року закладами було проведено капітальних ремонтів на загальну суму 26 029,3 тис. грн. В тому числі по установам:КНП « Центральна міська клінічна лікарня» СМР – 5 226,4 тис. грн., КНП « Клінічна лікарня №4» СМР – 49,7 тис. грн,КНП «Клінічна лікарня №5» СМР – 6 519,3 тис. грн.,КНП «Дитяча клінічна лікарня Святої Зінаїди» СМР – 3 221,8 тис. грн., КНП «Клінічний пологовий будинок Пресвятої Діви Марії» СМР - 10 456,0 тис. грн.,КНП «Клінічна стоматологічна поліклініка» СМР – 556,1 тис. грн.</t>
  </si>
  <si>
    <t>Капітальний ремонт приміщень на 2 поверсі КНП КНП "Дитяча клінічна лікарня Святої Зінаїди" СМР</t>
  </si>
  <si>
    <t xml:space="preserve">Сумський міський голова                                                                    </t>
  </si>
  <si>
    <r>
      <t>управління охорони здоров'я Сумської міської рад</t>
    </r>
    <r>
      <rPr>
        <sz val="16"/>
        <rFont val="Times New Roman"/>
        <family val="1"/>
        <charset val="204"/>
      </rPr>
      <t>и</t>
    </r>
  </si>
  <si>
    <t>Для забезпечення комфортного перебування пацієнтів і працівників у закладі охорони здоров'я проведено оплату за теплопостачання на суму 1597,12 тис. грн., за водопостачання і водовідведення - 217,23 тис. грн., за електроенергію - 629,24 тис. грн., за інші енергоносії - 104,09 тис. грн.</t>
  </si>
  <si>
    <t>З метою забезпечення стабільного функціонування закладу придбано продуктів харчування - 515,95 тис. грн</t>
  </si>
  <si>
    <t>Для забезпечення комфортного перебування пацієнтів і працівників у закладі охорони здоров'я проведено оплату за теплопостачання на суму 283,98 тис. грн., за водопостачання і водовідведення - 25,62 тис. грн., за електроенергію - 178,47 тис. грн., за інші енергоносії - 4,5 тис. грн.</t>
  </si>
  <si>
    <t>Забезпечено надання стоматололгічної допомоги відповідно до галузевих стандартів.                                             З метою забезпечення стабільного функціонування закладів охорони здоров'я придбано предметів, матеріалів на загальну суму 100,87 тис. грн,  оплачено послуги (крім комунальних) на суму 325,98 тис. грн. , окремі заходи по реалізації програм - 4,05 тис. грн., виплачено пенсій та допомоги - 29,62 тис. грн</t>
  </si>
  <si>
    <t xml:space="preserve"> Для раннього виявлення туберкульозу у дітей та підлітків (придбання туберкуліну) використано 936,9 тис. грн.</t>
  </si>
  <si>
    <t>Для забезпечення комфортного перебування пацієнтів і працівників у закладі охорони здоров'я проведено оплату за теплопостачання на суму 1012,82 тис. грн., за водопостачання і водовідведення -  105,66 тис. грн., за електроенергію - 323,86 тис. грн., за інші енергоносії - 45,73 тис. грн.</t>
  </si>
  <si>
    <t>Для забезпечення комфортного перебування пацієнтів і працівників у закладі охорони здоров'я проведено оплату за теплопостачання на суму 11120,31 тис. грн., за водопостачання і водовідведення -  1203,91 тис. грн., за електроенергію - 4221,70 тис. грн., за інші енергоносії - 504,54 тис. грн.</t>
  </si>
  <si>
    <t>Забезпечено надання спеціалізованої медичної допомоги відповідно до галузевих стандартів</t>
  </si>
  <si>
    <t>Для надання антирабічної допомоги використано -  222,6 тис.грн. Вакциновано 139 осіб.</t>
  </si>
  <si>
    <t>Для надання медичної допомоги хворим на інфаркт міокарда використано - 470,4 тис.грн. Проведений тромболізис 4-м особам, стентовано всього 139 осіб</t>
  </si>
  <si>
    <t>На утримання у 2020 році централізованої бухгалтерії та інформаційно-аналітичного центру медичної статистики витрачено 2683,0 тис. грн., з них на оплату праці з нарахуваннями – 2577,74 тис. грн., на оплату комунальних послуг та енергоносіїв – 35,88 тис. грн.</t>
  </si>
  <si>
    <t>На закупівлюлікарських засобів, медичних виробів, ЗІЗ, антисептиків витрачено - 10168,1 тис.грн</t>
  </si>
  <si>
    <t>На початок 2020року потреба в коштах на лікування хворих на цукровий та нецукровий діабет становить 11499,7 тис. гривень. За кошти бюджету ТГ (загалиний фонд) - 340,0 тис.грн.,Субвенції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 - 6609,6 тис.грн.,субвенція з місцевого бюджету на здійснення переданих видатків у сфері охорони здоров'я за рахунок коштів медичної субвенції (загальний фонд) -  1490,1 тис.грн. Використано 100%</t>
  </si>
  <si>
    <t>Протягом року інтернатуру проходило 6 лікарі-інтернів, з 01.08.2020 року звільнилося 3,0 посади.Використано на утримання лікарів-інтернів - 362,1 тис.грн.</t>
  </si>
  <si>
    <t>Для надання медичної допомоги хворим на інсульт  використано - 891,6 тис.грн. Всього проведений тромболізис 135-и особам, з них за кошти місцевого бюджету - 29 осіб.</t>
  </si>
  <si>
    <t>Визначення стану здоров’я працівників, а також попередження виникненню та розповсюдженню інфекційних хвороб.Середня вартість обов'язкового   профілактичного огляду  з видачею особистої медичної книжки  на одного працівника  бюджетної сфери 243,3 грн</t>
  </si>
  <si>
    <t>Витрати на безкоштовне харчування від ВІЛ-інфікованих матерів становить  - 17,57 тис.грн.(6 дітей), безоплатне харчування дітей перших 2 років життя - 34,73 тис.грн. (90 дітей).</t>
  </si>
  <si>
    <t>Забезпечено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 Кількість відвідувань склало -2124.</t>
  </si>
  <si>
    <t>Для забезпечення  первинного підвищення кваліфікації випускників вищих медичних закладів (інтернатура) витрачено - 2383,2 тис.грн. Середньомісячні витрати на утримання однієї зайнятої посади 4965 грн/міс</t>
  </si>
  <si>
    <t>Проведено медичні огляди військовозобов’язаним громадяням, які підлягають призову на військову службу до Збройних Сил України.</t>
  </si>
  <si>
    <t>Забезпечено гарантовані виплати медичним працівникам, що передбачені чинним законодавством. За кошти бюджету ТГ (загальний фонд) - 778,7 тис.грн.,  субвенція з місцевого бюджету на здійснення переданих видатків у сфері охорони здоров'я за рахунок коштів медичної субвенції (загальний фонд) - 0,5 тис.грн.</t>
  </si>
  <si>
    <t>Забезпечено пільгову категорію громадян гарантованою, згідно з чинним законодавством, медичну послугу</t>
  </si>
  <si>
    <t>Забезпечено надання спеціалізованої медичної допомоги відповідно до галузевих стандартів. Використано : за  кошти бюджету ОТГ/ТГ (загальний фонд) - 25745,5 тис.грн; Медична субвенція з державного бюджету (загальний  фонд) - 45359,9 тис.грн.;Субвенція з місцевого бюджету на здійснення переданих видатків у сфері охорони здоров'я за рахунок коштів медичної субвенції (загальний фонд) - 144,6 тис.грн.;Інша субвенція з місцевого бюджету (загальний фонд) - 60 тис.грн.</t>
  </si>
  <si>
    <t>З метою забезпечення стабільного функціонування закладу придбано продуктів харчування  -  3601,3 тис.грн за кошти міського бюджету ТГ (загальний фонд), субвенція з місцевого бюджету на здійснення переданих видатків у сфері охорони здоров'я за рахунок коштів медичної субвенції (загальний фонд) - 2,6 тис.грн.</t>
  </si>
  <si>
    <t>Здійснено додаткова доплата працівникам, які задіяні безпосередньо до надання медичної допомоги хворим на гостру респіраторну хворобу COVID-19, спричинену коронавірусом SARS-CoV-2, відповідно до Порядку, затвердженого рішенням виконавчого комітету Сумської міської ради від 28.04.2020 № 220 (за змінами, внесеними рішенням виконавчого комітету Сумської міської ради від 07.05.2020 № 230). За кошти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 - 2,6 тис.грн, за кошти бюджету ТГ (загальний фонд) - 7744,8 тис.грн</t>
  </si>
  <si>
    <t>Стан виконання (показники ефективності)</t>
  </si>
  <si>
    <t>КНП "Центральна міська клінічна лікарня" СМР: використано 400,0 тис.грн, обстежено 526 осіб, коти використані в повному обсязі.КНП "Клінічна лікарня № 4" СМР : використано - 95,0 тис.грн. КНП "Клінічна лікарня № 5" СМР:використано - 299,8 тис.грн., обстежено 223 особи.</t>
  </si>
  <si>
    <t>Забезпечено слуховими апаратами 43 особи.</t>
  </si>
  <si>
    <t>до рішення Сумської міської ради "Про хід виконання комплексної Програми Сумської міської територіальної громади «Охорона здоров'я» на 2020-2022 роки», затвердженої рішенням Сумської міської ради від 21 жовтня 2020 року № 7548 - МР (зі змінами), за підсумками 2020 року"</t>
  </si>
  <si>
    <t>Для лікування хворих на хронічну ниркову недостатність використано : за рахунок субвенції з місцевого бюджету на здійснення переданих видатків у сфері охорони здоров'я за рахунок коштів медичної субвенції (загальний фонд) – 2680,3 тис. грн., кошти бюджету ТГ (загальний фонд) – 1081,3 тис.грн.Середня вартість медикаментів та витратного матеріалу на 1 гемодіаліз – 1,485 тис. грн</t>
  </si>
  <si>
    <t>Часткове дофінансування  з бюджету Сумської міської ТГ  Комунального некомерційного  підприємства Сумської обласної ради " Обласна клінічна спеціалізована лікарня"</t>
  </si>
  <si>
    <t>Забезпечено надання спеціалізованої медичної допомоги  відповідно до галузевих стандартів. Кошти бюджету ТГ(загальний фонд) - 2632,7 тис.грн., медична субвенція з державного бюджету (загальний  фонд) - 6347,6 тис.грн.</t>
  </si>
</sst>
</file>

<file path=xl/styles.xml><?xml version="1.0" encoding="utf-8"?>
<styleSheet xmlns="http://schemas.openxmlformats.org/spreadsheetml/2006/main">
  <numFmts count="1">
    <numFmt numFmtId="166" formatCode="#,##0.0"/>
  </numFmts>
  <fonts count="30">
    <font>
      <sz val="10"/>
      <name val="Arial"/>
    </font>
    <font>
      <b/>
      <sz val="14"/>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b/>
      <sz val="16"/>
      <name val="Times New Roman"/>
      <family val="1"/>
      <charset val="204"/>
    </font>
    <font>
      <sz val="14"/>
      <name val="Arial"/>
      <family val="2"/>
      <charset val="204"/>
    </font>
    <font>
      <sz val="18"/>
      <name val="Times New Roman"/>
      <family val="1"/>
      <charset val="204"/>
    </font>
    <font>
      <b/>
      <sz val="20"/>
      <name val="Times New Roman"/>
      <family val="1"/>
      <charset val="204"/>
    </font>
    <font>
      <sz val="8"/>
      <name val="Arial"/>
      <family val="2"/>
      <charset val="204"/>
    </font>
    <font>
      <sz val="20"/>
      <name val="Times New Roman"/>
      <family val="1"/>
      <charset val="204"/>
    </font>
    <font>
      <b/>
      <sz val="22"/>
      <name val="Times New Roman"/>
      <family val="1"/>
      <charset val="204"/>
    </font>
    <font>
      <b/>
      <sz val="24"/>
      <name val="Times New Roman"/>
      <family val="1"/>
      <charset val="204"/>
    </font>
    <font>
      <sz val="22"/>
      <name val="Times New Roman"/>
      <family val="1"/>
      <charset val="204"/>
    </font>
    <font>
      <sz val="22"/>
      <name val="Arial"/>
      <family val="2"/>
      <charset val="204"/>
    </font>
    <font>
      <i/>
      <sz val="22"/>
      <name val="Times New Roman"/>
      <family val="1"/>
      <charset val="204"/>
    </font>
    <font>
      <b/>
      <i/>
      <sz val="22"/>
      <name val="Times New Roman"/>
      <family val="1"/>
      <charset val="204"/>
    </font>
    <font>
      <sz val="24"/>
      <name val="Times New Roman"/>
      <family val="1"/>
      <charset val="204"/>
    </font>
    <font>
      <b/>
      <sz val="28"/>
      <name val="Times New Roman"/>
      <family val="1"/>
      <charset val="204"/>
    </font>
    <font>
      <sz val="28"/>
      <name val="Times New Roman"/>
      <family val="1"/>
      <charset val="204"/>
    </font>
    <font>
      <sz val="26"/>
      <name val="Times New Roman"/>
      <family val="1"/>
      <charset val="204"/>
    </font>
    <font>
      <sz val="20"/>
      <color theme="1"/>
      <name val="Times New Roman"/>
      <family val="1"/>
      <charset val="204"/>
    </font>
    <font>
      <i/>
      <sz val="16"/>
      <name val="Times New Roman"/>
      <family val="1"/>
      <charset val="204"/>
    </font>
    <font>
      <u/>
      <sz val="16"/>
      <name val="Times New Roman"/>
      <family val="1"/>
      <charset val="204"/>
    </font>
    <font>
      <sz val="11"/>
      <name val="Arial"/>
      <family val="2"/>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8"/>
      </right>
      <top/>
      <bottom/>
      <diagonal/>
    </border>
  </borders>
  <cellStyleXfs count="8">
    <xf numFmtId="0" fontId="0" fillId="0" borderId="0"/>
    <xf numFmtId="0" fontId="5" fillId="0" borderId="0"/>
    <xf numFmtId="0" fontId="4" fillId="0" borderId="0"/>
    <xf numFmtId="0" fontId="3" fillId="0" borderId="0"/>
    <xf numFmtId="9" fontId="4" fillId="0" borderId="0" applyFont="0" applyFill="0" applyBorder="0" applyAlignment="0" applyProtection="0"/>
    <xf numFmtId="0" fontId="6" fillId="0" borderId="0"/>
    <xf numFmtId="0" fontId="14" fillId="0" borderId="0">
      <alignment horizontal="left"/>
    </xf>
    <xf numFmtId="0" fontId="4" fillId="0" borderId="0"/>
  </cellStyleXfs>
  <cellXfs count="20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wrapText="1"/>
    </xf>
    <xf numFmtId="0" fontId="2" fillId="0" borderId="0" xfId="0" applyFont="1" applyAlignment="1">
      <alignment vertical="top"/>
    </xf>
    <xf numFmtId="0" fontId="2" fillId="0" borderId="0" xfId="0" applyFont="1" applyAlignment="1">
      <alignment vertical="top" wrapText="1"/>
    </xf>
    <xf numFmtId="0" fontId="1" fillId="0" borderId="1" xfId="0" applyFont="1" applyBorder="1" applyAlignment="1">
      <alignment horizontal="center"/>
    </xf>
    <xf numFmtId="0" fontId="2" fillId="2" borderId="0" xfId="0" applyFont="1" applyFill="1"/>
    <xf numFmtId="0" fontId="2" fillId="2" borderId="0" xfId="0" applyFont="1" applyFill="1" applyAlignment="1">
      <alignment horizontal="right"/>
    </xf>
    <xf numFmtId="0" fontId="8" fillId="2" borderId="0" xfId="0" applyFont="1" applyFill="1"/>
    <xf numFmtId="0" fontId="2" fillId="2" borderId="0" xfId="0" applyFont="1" applyFill="1" applyBorder="1" applyAlignment="1">
      <alignment horizontal="left" vertical="top" wrapText="1"/>
    </xf>
    <xf numFmtId="0" fontId="8" fillId="2" borderId="0" xfId="0" applyFont="1" applyFill="1" applyAlignment="1">
      <alignment horizontal="center" vertical="center"/>
    </xf>
    <xf numFmtId="0" fontId="8" fillId="2" borderId="0" xfId="0" applyFont="1" applyFill="1" applyAlignment="1">
      <alignment wrapText="1"/>
    </xf>
    <xf numFmtId="0" fontId="8" fillId="2" borderId="0" xfId="0" applyFont="1" applyFill="1" applyAlignment="1">
      <alignment horizontal="center"/>
    </xf>
    <xf numFmtId="0" fontId="11" fillId="0" borderId="0" xfId="0" applyFont="1"/>
    <xf numFmtId="0" fontId="2" fillId="0" borderId="0" xfId="0" applyFont="1" applyAlignment="1">
      <alignment horizontal="left" wrapText="1"/>
    </xf>
    <xf numFmtId="0" fontId="2" fillId="0" borderId="0" xfId="0" applyFont="1" applyAlignment="1">
      <alignment horizontal="justify"/>
    </xf>
    <xf numFmtId="0" fontId="2" fillId="0" borderId="0" xfId="0" applyFont="1" applyAlignment="1">
      <alignment horizontal="left"/>
    </xf>
    <xf numFmtId="0" fontId="2" fillId="2" borderId="0" xfId="0" applyFont="1" applyFill="1" applyBorder="1" applyAlignment="1">
      <alignment horizontal="center" vertical="top" wrapText="1"/>
    </xf>
    <xf numFmtId="49" fontId="7" fillId="0" borderId="1" xfId="0" applyNumberFormat="1" applyFont="1" applyBorder="1" applyAlignment="1">
      <alignment horizontal="center" vertical="center" wrapText="1"/>
    </xf>
    <xf numFmtId="0" fontId="12" fillId="2" borderId="0" xfId="0" applyFont="1" applyFill="1" applyAlignment="1">
      <alignment wrapText="1"/>
    </xf>
    <xf numFmtId="0" fontId="15" fillId="2" borderId="0" xfId="0" applyFont="1" applyFill="1" applyAlignment="1">
      <alignment wrapText="1"/>
    </xf>
    <xf numFmtId="0" fontId="18" fillId="2" borderId="0" xfId="0" applyFont="1" applyFill="1" applyAlignment="1">
      <alignment vertical="top"/>
    </xf>
    <xf numFmtId="0" fontId="18" fillId="2" borderId="1" xfId="0" applyNumberFormat="1" applyFont="1" applyFill="1" applyBorder="1" applyAlignment="1">
      <alignment horizontal="left" vertical="top" wrapText="1"/>
    </xf>
    <xf numFmtId="166" fontId="15" fillId="2" borderId="1" xfId="0" applyNumberFormat="1" applyFont="1" applyFill="1" applyBorder="1" applyAlignment="1">
      <alignment horizontal="center" vertical="top" wrapText="1"/>
    </xf>
    <xf numFmtId="166" fontId="13" fillId="2" borderId="1" xfId="0" applyNumberFormat="1" applyFont="1" applyFill="1" applyBorder="1" applyAlignment="1">
      <alignment horizontal="center" vertical="top" wrapText="1"/>
    </xf>
    <xf numFmtId="0" fontId="24" fillId="2" borderId="0" xfId="0" applyFont="1" applyFill="1"/>
    <xf numFmtId="166" fontId="16" fillId="2" borderId="1" xfId="0" applyNumberFormat="1" applyFont="1" applyFill="1" applyBorder="1" applyAlignment="1">
      <alignment horizontal="center" vertical="top" wrapText="1"/>
    </xf>
    <xf numFmtId="166" fontId="18" fillId="2" borderId="1" xfId="0" applyNumberFormat="1" applyFont="1" applyFill="1" applyBorder="1" applyAlignment="1">
      <alignment horizontal="center" vertical="top" wrapText="1"/>
    </xf>
    <xf numFmtId="166" fontId="16" fillId="2" borderId="1" xfId="0" applyNumberFormat="1" applyFont="1" applyFill="1" applyBorder="1" applyAlignment="1">
      <alignment horizontal="center" vertical="center" wrapText="1"/>
    </xf>
    <xf numFmtId="166" fontId="18" fillId="2" borderId="1" xfId="0" applyNumberFormat="1" applyFont="1" applyFill="1" applyBorder="1" applyAlignment="1">
      <alignment horizontal="center" vertical="top"/>
    </xf>
    <xf numFmtId="0" fontId="15" fillId="2" borderId="0" xfId="3" applyFont="1" applyFill="1" applyAlignment="1">
      <alignment horizontal="center" wrapText="1"/>
    </xf>
    <xf numFmtId="0" fontId="15" fillId="2" borderId="0" xfId="0" applyFont="1" applyFill="1" applyAlignment="1">
      <alignment horizontal="center" wrapText="1"/>
    </xf>
    <xf numFmtId="166" fontId="21" fillId="2" borderId="1" xfId="0" applyNumberFormat="1" applyFont="1" applyFill="1" applyBorder="1" applyAlignment="1">
      <alignment horizontal="center" vertical="center" wrapText="1"/>
    </xf>
    <xf numFmtId="166" fontId="21" fillId="2" borderId="1" xfId="0" applyNumberFormat="1" applyFont="1" applyFill="1" applyBorder="1" applyAlignment="1">
      <alignment horizontal="center" vertical="top" wrapText="1"/>
    </xf>
    <xf numFmtId="0" fontId="2" fillId="2" borderId="0" xfId="0" applyFont="1" applyFill="1" applyAlignment="1">
      <alignment horizontal="center"/>
    </xf>
    <xf numFmtId="0" fontId="12" fillId="2" borderId="0" xfId="0" applyFont="1" applyFill="1" applyAlignment="1">
      <alignment horizontal="center" vertical="center"/>
    </xf>
    <xf numFmtId="0" fontId="12" fillId="2" borderId="0" xfId="0" applyFont="1" applyFill="1" applyAlignment="1">
      <alignment horizontal="center"/>
    </xf>
    <xf numFmtId="0" fontId="15" fillId="2" borderId="0" xfId="0" applyFont="1" applyFill="1" applyAlignment="1">
      <alignment vertical="top" wrapText="1"/>
    </xf>
    <xf numFmtId="0" fontId="2" fillId="2" borderId="0" xfId="0" applyFont="1" applyFill="1" applyAlignment="1">
      <alignment horizontal="center" vertical="center"/>
    </xf>
    <xf numFmtId="0" fontId="1" fillId="2" borderId="0" xfId="0" applyFont="1" applyFill="1" applyAlignment="1">
      <alignment horizontal="center" vertical="center"/>
    </xf>
    <xf numFmtId="0" fontId="18" fillId="2" borderId="1" xfId="3" applyFont="1" applyFill="1" applyBorder="1" applyAlignment="1">
      <alignment vertical="top" wrapText="1"/>
    </xf>
    <xf numFmtId="49" fontId="16" fillId="2" borderId="1" xfId="0" applyNumberFormat="1" applyFont="1" applyFill="1" applyBorder="1" applyAlignment="1">
      <alignment vertical="top" wrapText="1"/>
    </xf>
    <xf numFmtId="49" fontId="18" fillId="2" borderId="1" xfId="0" applyNumberFormat="1" applyFont="1" applyFill="1" applyBorder="1" applyAlignment="1">
      <alignment vertical="top" wrapText="1"/>
    </xf>
    <xf numFmtId="166" fontId="15" fillId="2" borderId="0" xfId="0" applyNumberFormat="1" applyFont="1" applyFill="1" applyAlignment="1">
      <alignment horizontal="center" wrapText="1"/>
    </xf>
    <xf numFmtId="166" fontId="2" fillId="2" borderId="0" xfId="0" applyNumberFormat="1" applyFont="1" applyFill="1"/>
    <xf numFmtId="0" fontId="23" fillId="2" borderId="0" xfId="0" applyFont="1" applyFill="1" applyBorder="1" applyAlignment="1">
      <alignment horizontal="center" vertical="center" wrapText="1"/>
    </xf>
    <xf numFmtId="0" fontId="12" fillId="2" borderId="1" xfId="0" applyFont="1" applyFill="1" applyBorder="1" applyAlignment="1">
      <alignment vertical="top" wrapText="1"/>
    </xf>
    <xf numFmtId="166" fontId="18" fillId="2" borderId="1" xfId="0" applyNumberFormat="1" applyFont="1" applyFill="1" applyBorder="1" applyAlignment="1">
      <alignment vertical="top" wrapText="1"/>
    </xf>
    <xf numFmtId="166" fontId="18" fillId="2" borderId="6" xfId="0" applyNumberFormat="1" applyFont="1" applyFill="1" applyBorder="1" applyAlignment="1">
      <alignment vertical="top" wrapText="1"/>
    </xf>
    <xf numFmtId="166" fontId="15" fillId="2" borderId="1" xfId="0" applyNumberFormat="1" applyFont="1" applyFill="1" applyBorder="1" applyAlignment="1">
      <alignment vertical="top" wrapText="1"/>
    </xf>
    <xf numFmtId="166" fontId="15" fillId="2" borderId="1" xfId="0" applyNumberFormat="1" applyFont="1" applyFill="1" applyBorder="1" applyAlignment="1">
      <alignment horizontal="left" vertical="top" wrapText="1"/>
    </xf>
    <xf numFmtId="0" fontId="9" fillId="2" borderId="1" xfId="0" applyFont="1" applyFill="1" applyBorder="1" applyAlignment="1">
      <alignment horizontal="left" vertical="center" wrapText="1"/>
    </xf>
    <xf numFmtId="166" fontId="9" fillId="2" borderId="1" xfId="0" applyNumberFormat="1" applyFont="1" applyFill="1" applyBorder="1" applyAlignment="1">
      <alignment horizontal="center" vertical="center" wrapText="1"/>
    </xf>
    <xf numFmtId="0" fontId="13" fillId="2" borderId="1" xfId="0" applyFont="1" applyFill="1" applyBorder="1" applyAlignment="1">
      <alignment horizontal="left" vertical="top" wrapText="1"/>
    </xf>
    <xf numFmtId="166" fontId="15" fillId="2" borderId="0" xfId="0" applyNumberFormat="1" applyFont="1" applyFill="1"/>
    <xf numFmtId="0" fontId="2" fillId="2" borderId="1" xfId="0" applyFont="1" applyFill="1" applyBorder="1"/>
    <xf numFmtId="0" fontId="16" fillId="2" borderId="3" xfId="0" applyFont="1" applyFill="1" applyBorder="1" applyAlignment="1">
      <alignment vertical="top"/>
    </xf>
    <xf numFmtId="0" fontId="16" fillId="2" borderId="4" xfId="0" applyFont="1" applyFill="1" applyBorder="1" applyAlignment="1">
      <alignment vertical="top"/>
    </xf>
    <xf numFmtId="0" fontId="2" fillId="2" borderId="1" xfId="0" applyFont="1" applyFill="1" applyBorder="1" applyAlignment="1">
      <alignment horizontal="center"/>
    </xf>
    <xf numFmtId="0" fontId="12" fillId="2" borderId="1" xfId="0" applyFont="1" applyFill="1" applyBorder="1" applyAlignment="1">
      <alignment horizontal="center" vertical="center"/>
    </xf>
    <xf numFmtId="0" fontId="15" fillId="2" borderId="1" xfId="0" applyFont="1" applyFill="1" applyBorder="1" applyAlignment="1">
      <alignment horizontal="center" wrapText="1"/>
    </xf>
    <xf numFmtId="166" fontId="22" fillId="2" borderId="0" xfId="0" applyNumberFormat="1" applyFont="1" applyFill="1"/>
    <xf numFmtId="166" fontId="15" fillId="2" borderId="1" xfId="0" applyNumberFormat="1" applyFont="1" applyFill="1" applyBorder="1" applyAlignment="1">
      <alignment horizontal="center" wrapText="1"/>
    </xf>
    <xf numFmtId="0" fontId="18" fillId="2" borderId="1" xfId="0" applyFont="1" applyFill="1" applyBorder="1" applyAlignment="1">
      <alignment horizontal="left"/>
    </xf>
    <xf numFmtId="0" fontId="12" fillId="2" borderId="0" xfId="3" applyFont="1" applyFill="1" applyAlignment="1">
      <alignment horizontal="left" wrapText="1"/>
    </xf>
    <xf numFmtId="0" fontId="12" fillId="2" borderId="0" xfId="0" applyFont="1" applyFill="1" applyAlignment="1">
      <alignment horizontal="left" wrapText="1"/>
    </xf>
    <xf numFmtId="0" fontId="23" fillId="2" borderId="0" xfId="0" applyFont="1" applyFill="1" applyBorder="1" applyAlignment="1">
      <alignment horizontal="left" vertical="center" wrapText="1"/>
    </xf>
    <xf numFmtId="0" fontId="12"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166" fontId="27" fillId="2" borderId="1" xfId="0" applyNumberFormat="1" applyFont="1" applyFill="1" applyBorder="1" applyAlignment="1">
      <alignment horizontal="left" vertical="top" wrapText="1"/>
    </xf>
    <xf numFmtId="0" fontId="8" fillId="2" borderId="1" xfId="0" applyFont="1" applyFill="1" applyBorder="1" applyAlignment="1">
      <alignment horizontal="left" vertical="center" wrapText="1"/>
    </xf>
    <xf numFmtId="0" fontId="8" fillId="2" borderId="9" xfId="0" applyFont="1" applyFill="1" applyBorder="1" applyAlignment="1">
      <alignment horizontal="left" vertical="top" wrapText="1"/>
    </xf>
    <xf numFmtId="0" fontId="18" fillId="2" borderId="1" xfId="0" applyFont="1" applyFill="1" applyBorder="1" applyAlignment="1">
      <alignment horizontal="left" vertical="top"/>
    </xf>
    <xf numFmtId="166" fontId="8" fillId="2" borderId="1" xfId="0" applyNumberFormat="1" applyFont="1" applyFill="1" applyBorder="1" applyAlignment="1">
      <alignment horizontal="left" vertical="top" wrapText="1"/>
    </xf>
    <xf numFmtId="0" fontId="8" fillId="2" borderId="6" xfId="0" applyFont="1" applyFill="1" applyBorder="1" applyAlignment="1">
      <alignment horizontal="left" vertical="top" wrapText="1"/>
    </xf>
    <xf numFmtId="0" fontId="15" fillId="2" borderId="1" xfId="0" applyFont="1" applyFill="1" applyBorder="1" applyAlignment="1">
      <alignment horizontal="right" wrapText="1"/>
    </xf>
    <xf numFmtId="166" fontId="15" fillId="2" borderId="1" xfId="0" applyNumberFormat="1" applyFont="1" applyFill="1" applyBorder="1" applyAlignment="1">
      <alignment horizontal="right" wrapText="1"/>
    </xf>
    <xf numFmtId="166" fontId="15" fillId="2" borderId="1" xfId="0" applyNumberFormat="1" applyFont="1" applyFill="1" applyBorder="1" applyAlignment="1">
      <alignment horizontal="right"/>
    </xf>
    <xf numFmtId="0" fontId="15" fillId="2" borderId="1" xfId="0" applyFont="1" applyFill="1" applyBorder="1" applyAlignment="1">
      <alignment horizontal="right"/>
    </xf>
    <xf numFmtId="166" fontId="15" fillId="2" borderId="1" xfId="0" applyNumberFormat="1" applyFont="1" applyFill="1" applyBorder="1" applyAlignment="1">
      <alignment horizontal="right" vertical="center" wrapText="1"/>
    </xf>
    <xf numFmtId="0" fontId="15" fillId="2" borderId="1" xfId="0" applyFont="1" applyFill="1" applyBorder="1" applyAlignment="1">
      <alignment vertical="top" wrapText="1"/>
    </xf>
    <xf numFmtId="166" fontId="15" fillId="2" borderId="1" xfId="0" applyNumberFormat="1" applyFont="1" applyFill="1" applyBorder="1" applyAlignment="1">
      <alignment horizontal="left" vertical="center" wrapText="1"/>
    </xf>
    <xf numFmtId="0" fontId="15" fillId="2" borderId="1" xfId="3" applyFont="1" applyFill="1" applyBorder="1" applyAlignment="1">
      <alignment vertical="top" wrapText="1"/>
    </xf>
    <xf numFmtId="0" fontId="25" fillId="2" borderId="0" xfId="0" applyFont="1" applyFill="1"/>
    <xf numFmtId="0" fontId="8" fillId="2" borderId="0" xfId="0" applyFont="1" applyFill="1" applyBorder="1"/>
    <xf numFmtId="49" fontId="28" fillId="2" borderId="0" xfId="0" applyNumberFormat="1" applyFont="1" applyFill="1" applyBorder="1" applyAlignment="1">
      <alignment horizontal="left"/>
    </xf>
    <xf numFmtId="0" fontId="28" fillId="2" borderId="0" xfId="0" applyFont="1" applyFill="1" applyBorder="1"/>
    <xf numFmtId="0" fontId="28" fillId="2" borderId="0" xfId="0" applyFont="1" applyFill="1" applyBorder="1" applyAlignment="1">
      <alignment horizontal="right"/>
    </xf>
    <xf numFmtId="0" fontId="8" fillId="2" borderId="0" xfId="0" applyFont="1" applyFill="1" applyBorder="1" applyAlignment="1">
      <alignment horizontal="left"/>
    </xf>
    <xf numFmtId="0" fontId="8" fillId="2" borderId="0" xfId="0" applyFont="1" applyFill="1" applyBorder="1" applyAlignment="1"/>
    <xf numFmtId="0" fontId="8" fillId="2" borderId="0" xfId="0" applyFont="1" applyFill="1" applyBorder="1" applyAlignment="1">
      <alignment wrapText="1"/>
    </xf>
    <xf numFmtId="0" fontId="15" fillId="2" borderId="1" xfId="0" applyFont="1" applyFill="1" applyBorder="1" applyAlignment="1">
      <alignment horizontal="left" vertical="center" wrapText="1"/>
    </xf>
    <xf numFmtId="0" fontId="29" fillId="2" borderId="0" xfId="0" applyFont="1" applyFill="1" applyBorder="1" applyAlignment="1"/>
    <xf numFmtId="0" fontId="29" fillId="2" borderId="16" xfId="0" applyFont="1" applyFill="1" applyBorder="1" applyAlignment="1"/>
    <xf numFmtId="0" fontId="15" fillId="2" borderId="1" xfId="0" applyFont="1" applyFill="1" applyBorder="1" applyAlignment="1">
      <alignment horizontal="justify"/>
    </xf>
    <xf numFmtId="4" fontId="15" fillId="2" borderId="1" xfId="0" applyNumberFormat="1" applyFont="1" applyFill="1" applyBorder="1" applyAlignment="1">
      <alignment vertical="top" wrapText="1"/>
    </xf>
    <xf numFmtId="4" fontId="26" fillId="2" borderId="1" xfId="0" applyNumberFormat="1" applyFont="1" applyFill="1" applyBorder="1" applyAlignment="1">
      <alignment vertical="top" wrapText="1"/>
    </xf>
    <xf numFmtId="0" fontId="13" fillId="2" borderId="1" xfId="0" applyFont="1" applyFill="1" applyBorder="1" applyAlignment="1">
      <alignment horizontal="center" vertical="top" wrapText="1"/>
    </xf>
    <xf numFmtId="0" fontId="18" fillId="2" borderId="1" xfId="0" applyFont="1" applyFill="1" applyBorder="1" applyAlignment="1">
      <alignment horizontal="left" vertical="top" wrapText="1"/>
    </xf>
    <xf numFmtId="0" fontId="12" fillId="2" borderId="1" xfId="3" applyFont="1" applyFill="1" applyBorder="1" applyAlignment="1">
      <alignment horizontal="center" vertical="top" wrapText="1"/>
    </xf>
    <xf numFmtId="0" fontId="12" fillId="2" borderId="1" xfId="0" applyFont="1" applyFill="1" applyBorder="1" applyAlignment="1">
      <alignment horizontal="center"/>
    </xf>
    <xf numFmtId="0" fontId="18" fillId="2" borderId="1" xfId="3" applyFont="1" applyFill="1" applyBorder="1" applyAlignment="1">
      <alignment horizontal="left" vertical="top" wrapText="1"/>
    </xf>
    <xf numFmtId="0" fontId="12" fillId="2" borderId="1" xfId="0" applyFont="1" applyFill="1" applyBorder="1" applyAlignment="1">
      <alignment horizontal="center" vertical="top" wrapText="1"/>
    </xf>
    <xf numFmtId="0" fontId="15" fillId="2" borderId="1" xfId="0" applyFont="1" applyFill="1" applyBorder="1" applyAlignment="1">
      <alignment horizontal="left" vertical="top" wrapText="1"/>
    </xf>
    <xf numFmtId="49" fontId="18" fillId="2" borderId="1" xfId="0" applyNumberFormat="1" applyFont="1" applyFill="1" applyBorder="1" applyAlignment="1">
      <alignment horizontal="left" vertical="top" wrapText="1"/>
    </xf>
    <xf numFmtId="0" fontId="13" fillId="2" borderId="1" xfId="0" applyFont="1" applyFill="1" applyBorder="1" applyAlignment="1">
      <alignment horizontal="center" vertical="top"/>
    </xf>
    <xf numFmtId="0" fontId="16" fillId="2" borderId="1" xfId="0" applyFont="1" applyFill="1" applyBorder="1" applyAlignment="1">
      <alignment horizontal="left" vertical="center" wrapText="1"/>
    </xf>
    <xf numFmtId="0" fontId="19" fillId="2" borderId="1" xfId="0" applyFont="1" applyFill="1" applyBorder="1" applyAlignment="1">
      <alignment horizontal="left"/>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18" fillId="2" borderId="1" xfId="0" applyFont="1" applyFill="1" applyBorder="1" applyAlignment="1">
      <alignment vertical="top" wrapText="1"/>
    </xf>
    <xf numFmtId="0" fontId="1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9" fontId="12" fillId="2" borderId="1" xfId="0" applyNumberFormat="1" applyFont="1" applyFill="1" applyBorder="1" applyAlignment="1">
      <alignment horizontal="left" vertical="top" wrapText="1"/>
    </xf>
    <xf numFmtId="0" fontId="13" fillId="2" borderId="15" xfId="0" applyFont="1" applyFill="1" applyBorder="1" applyAlignment="1">
      <alignment horizontal="left" vertical="top" wrapText="1"/>
    </xf>
    <xf numFmtId="0" fontId="16" fillId="2" borderId="0" xfId="0" applyFont="1" applyFill="1" applyAlignment="1">
      <alignment horizontal="center" wrapText="1"/>
    </xf>
    <xf numFmtId="0" fontId="10" fillId="2" borderId="1" xfId="0" applyFont="1" applyFill="1" applyBorder="1" applyAlignment="1">
      <alignment vertical="top"/>
    </xf>
    <xf numFmtId="166" fontId="15" fillId="2" borderId="6" xfId="0" applyNumberFormat="1" applyFont="1" applyFill="1" applyBorder="1" applyAlignment="1">
      <alignment vertical="top" wrapText="1"/>
    </xf>
    <xf numFmtId="0" fontId="17" fillId="2" borderId="1" xfId="0" applyFont="1" applyFill="1" applyBorder="1" applyAlignment="1">
      <alignment horizontal="left" vertical="top"/>
    </xf>
    <xf numFmtId="0" fontId="18" fillId="2" borderId="0" xfId="0" applyFont="1" applyFill="1" applyAlignment="1">
      <alignment horizontal="center" wrapText="1"/>
    </xf>
    <xf numFmtId="166" fontId="15" fillId="2" borderId="6" xfId="0" applyNumberFormat="1" applyFont="1" applyFill="1" applyBorder="1" applyAlignment="1">
      <alignment horizontal="left" vertical="top" wrapText="1"/>
    </xf>
    <xf numFmtId="0" fontId="16" fillId="2" borderId="1" xfId="0" applyFont="1" applyFill="1" applyBorder="1" applyAlignment="1">
      <alignment horizontal="left" vertical="top"/>
    </xf>
    <xf numFmtId="0" fontId="18" fillId="2" borderId="6" xfId="0" applyFont="1" applyFill="1" applyBorder="1" applyAlignment="1">
      <alignment vertical="top" wrapText="1"/>
    </xf>
    <xf numFmtId="0" fontId="25" fillId="2" borderId="0" xfId="0" applyFont="1" applyFill="1" applyAlignment="1">
      <alignment horizontal="left"/>
    </xf>
    <xf numFmtId="0" fontId="15" fillId="2" borderId="0" xfId="0" applyFont="1" applyFill="1" applyAlignment="1">
      <alignment horizontal="justify" wrapText="1"/>
    </xf>
    <xf numFmtId="0" fontId="15" fillId="2" borderId="0" xfId="0" applyFont="1" applyFill="1" applyAlignment="1">
      <alignment horizontal="left" wrapText="1"/>
    </xf>
    <xf numFmtId="0" fontId="1" fillId="0" borderId="0" xfId="0" applyFont="1" applyAlignment="1">
      <alignment horizontal="center"/>
    </xf>
    <xf numFmtId="0" fontId="2" fillId="0" borderId="1" xfId="0" applyFont="1" applyBorder="1" applyAlignment="1">
      <alignment horizontal="left" vertical="top"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2" fillId="0" borderId="0" xfId="3" applyFont="1" applyFill="1" applyAlignment="1">
      <alignment horizontal="left"/>
    </xf>
    <xf numFmtId="0" fontId="2" fillId="0" borderId="0" xfId="0" applyFont="1" applyAlignment="1">
      <alignment horizontal="left" wrapText="1"/>
    </xf>
    <xf numFmtId="0" fontId="2"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2"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6" fillId="2" borderId="1" xfId="0" applyFont="1" applyFill="1" applyBorder="1" applyAlignment="1">
      <alignment horizontal="left" vertical="top" wrapText="1"/>
    </xf>
    <xf numFmtId="0" fontId="13" fillId="2" borderId="1" xfId="0" applyFont="1" applyFill="1" applyBorder="1" applyAlignment="1">
      <alignment horizontal="center" vertical="top" wrapText="1"/>
    </xf>
    <xf numFmtId="0" fontId="10" fillId="2" borderId="1" xfId="0" applyFont="1" applyFill="1" applyBorder="1" applyAlignment="1">
      <alignment horizontal="center" vertical="top"/>
    </xf>
    <xf numFmtId="0" fontId="12" fillId="2" borderId="6" xfId="3" applyFont="1" applyFill="1" applyBorder="1" applyAlignment="1">
      <alignment horizontal="center" vertical="top" wrapText="1"/>
    </xf>
    <xf numFmtId="0" fontId="12" fillId="2" borderId="9" xfId="3" applyFont="1" applyFill="1" applyBorder="1" applyAlignment="1">
      <alignment horizontal="center" vertical="top" wrapText="1"/>
    </xf>
    <xf numFmtId="49" fontId="18" fillId="2" borderId="6" xfId="0" applyNumberFormat="1" applyFont="1" applyFill="1" applyBorder="1" applyAlignment="1">
      <alignment horizontal="left" vertical="top" wrapText="1"/>
    </xf>
    <xf numFmtId="49" fontId="18" fillId="2" borderId="9" xfId="0" applyNumberFormat="1" applyFont="1" applyFill="1" applyBorder="1" applyAlignment="1">
      <alignment horizontal="left" vertical="top" wrapText="1"/>
    </xf>
    <xf numFmtId="0" fontId="13" fillId="2" borderId="1" xfId="0" applyFont="1" applyFill="1" applyBorder="1" applyAlignment="1">
      <alignment horizontal="center" vertical="top"/>
    </xf>
    <xf numFmtId="0" fontId="16" fillId="2" borderId="1" xfId="0" applyFont="1" applyFill="1" applyBorder="1" applyAlignment="1">
      <alignment horizontal="left" vertical="center" wrapText="1"/>
    </xf>
    <xf numFmtId="0" fontId="19" fillId="2" borderId="1" xfId="0" applyFont="1" applyFill="1" applyBorder="1" applyAlignment="1">
      <alignment horizontal="left"/>
    </xf>
    <xf numFmtId="0" fontId="13" fillId="2" borderId="5"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16" fillId="2" borderId="1" xfId="0" applyFont="1" applyFill="1" applyBorder="1" applyAlignment="1">
      <alignment horizontal="center" vertical="top" wrapText="1"/>
    </xf>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7" fillId="2" borderId="3" xfId="0" applyFont="1" applyFill="1" applyBorder="1" applyAlignment="1">
      <alignment horizontal="left" wrapText="1"/>
    </xf>
    <xf numFmtId="0" fontId="17" fillId="2" borderId="4" xfId="0" applyFont="1" applyFill="1" applyBorder="1" applyAlignment="1">
      <alignment horizontal="left" wrapText="1"/>
    </xf>
    <xf numFmtId="0" fontId="17" fillId="2" borderId="2" xfId="0" applyFont="1" applyFill="1" applyBorder="1" applyAlignment="1">
      <alignment horizontal="left" wrapText="1"/>
    </xf>
    <xf numFmtId="0" fontId="13" fillId="2" borderId="1" xfId="0" applyFont="1" applyFill="1" applyBorder="1" applyAlignment="1">
      <alignment horizontal="center" wrapText="1"/>
    </xf>
    <xf numFmtId="0" fontId="13" fillId="2" borderId="14"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15" xfId="0" applyFont="1" applyFill="1" applyBorder="1" applyAlignment="1">
      <alignment horizontal="left" vertical="top" wrapText="1"/>
    </xf>
    <xf numFmtId="0" fontId="10" fillId="2" borderId="1" xfId="0" applyFont="1" applyFill="1" applyBorder="1" applyAlignment="1">
      <alignment horizontal="left" vertical="top"/>
    </xf>
    <xf numFmtId="0" fontId="16" fillId="2" borderId="0" xfId="0" applyFont="1" applyFill="1" applyAlignment="1">
      <alignment horizontal="center" wrapText="1"/>
    </xf>
    <xf numFmtId="0" fontId="28" fillId="2" borderId="0" xfId="0" applyFont="1" applyFill="1" applyBorder="1" applyAlignment="1">
      <alignment horizontal="left" wrapText="1"/>
    </xf>
    <xf numFmtId="0" fontId="17" fillId="2" borderId="1" xfId="0" applyFont="1" applyFill="1" applyBorder="1" applyAlignment="1">
      <alignment horizontal="left" vertical="center" wrapText="1"/>
    </xf>
    <xf numFmtId="0" fontId="17" fillId="2" borderId="3" xfId="0" applyFont="1" applyFill="1" applyBorder="1" applyAlignment="1">
      <alignment horizontal="center" wrapText="1"/>
    </xf>
    <xf numFmtId="0" fontId="17" fillId="2" borderId="4" xfId="0" applyFont="1" applyFill="1" applyBorder="1" applyAlignment="1">
      <alignment horizontal="center" wrapText="1"/>
    </xf>
    <xf numFmtId="0" fontId="17" fillId="2" borderId="2" xfId="0" applyFont="1" applyFill="1" applyBorder="1" applyAlignment="1">
      <alignment horizontal="center" wrapText="1"/>
    </xf>
    <xf numFmtId="0" fontId="9" fillId="2" borderId="6" xfId="0" applyFont="1" applyFill="1" applyBorder="1" applyAlignment="1">
      <alignment horizontal="center" wrapText="1"/>
    </xf>
    <xf numFmtId="0" fontId="9" fillId="2" borderId="9" xfId="0" applyFont="1" applyFill="1" applyBorder="1" applyAlignment="1">
      <alignment horizontal="center" wrapText="1"/>
    </xf>
    <xf numFmtId="0" fontId="10" fillId="2" borderId="1" xfId="0" applyFont="1" applyFill="1" applyBorder="1" applyAlignment="1">
      <alignment vertical="top"/>
    </xf>
    <xf numFmtId="166" fontId="15" fillId="2" borderId="6" xfId="0" applyNumberFormat="1" applyFont="1" applyFill="1" applyBorder="1" applyAlignment="1">
      <alignment vertical="top" wrapText="1"/>
    </xf>
    <xf numFmtId="166" fontId="15" fillId="2" borderId="12" xfId="0" applyNumberFormat="1" applyFont="1" applyFill="1" applyBorder="1" applyAlignment="1">
      <alignment vertical="top" wrapText="1"/>
    </xf>
    <xf numFmtId="166" fontId="15" fillId="2" borderId="9" xfId="0" applyNumberFormat="1" applyFont="1" applyFill="1" applyBorder="1" applyAlignment="1">
      <alignment vertical="top" wrapText="1"/>
    </xf>
    <xf numFmtId="0" fontId="17" fillId="2" borderId="1" xfId="0" applyFont="1" applyFill="1" applyBorder="1" applyAlignment="1">
      <alignment horizontal="left" vertical="top"/>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8" fillId="2" borderId="9" xfId="0" applyFont="1" applyFill="1" applyBorder="1" applyAlignment="1">
      <alignment horizontal="left" vertical="center" wrapText="1"/>
    </xf>
    <xf numFmtId="0" fontId="15" fillId="2" borderId="6" xfId="0" applyFont="1" applyFill="1" applyBorder="1" applyAlignment="1">
      <alignment vertical="top" wrapText="1"/>
    </xf>
    <xf numFmtId="0" fontId="15" fillId="2" borderId="9" xfId="0" applyFont="1" applyFill="1" applyBorder="1" applyAlignment="1">
      <alignment vertical="top" wrapText="1"/>
    </xf>
    <xf numFmtId="166" fontId="15" fillId="2" borderId="6" xfId="0" applyNumberFormat="1" applyFont="1" applyFill="1" applyBorder="1" applyAlignment="1">
      <alignment horizontal="left" vertical="top" wrapText="1"/>
    </xf>
    <xf numFmtId="166" fontId="15" fillId="2" borderId="9" xfId="0" applyNumberFormat="1" applyFont="1" applyFill="1" applyBorder="1" applyAlignment="1">
      <alignment horizontal="left" vertical="top" wrapText="1"/>
    </xf>
    <xf numFmtId="0" fontId="16" fillId="2" borderId="1" xfId="0" applyFont="1" applyFill="1" applyBorder="1" applyAlignment="1">
      <alignment horizontal="left" vertical="top"/>
    </xf>
    <xf numFmtId="0" fontId="18" fillId="2" borderId="6" xfId="0" applyFont="1" applyFill="1" applyBorder="1" applyAlignment="1">
      <alignment vertical="top" wrapText="1"/>
    </xf>
    <xf numFmtId="0" fontId="18" fillId="2" borderId="12" xfId="0" applyFont="1" applyFill="1" applyBorder="1" applyAlignment="1">
      <alignment vertical="top" wrapText="1"/>
    </xf>
    <xf numFmtId="49" fontId="16" fillId="2" borderId="1" xfId="0" applyNumberFormat="1" applyFont="1" applyFill="1" applyBorder="1" applyAlignment="1">
      <alignment horizontal="left" vertical="top" wrapText="1"/>
    </xf>
    <xf numFmtId="49" fontId="12" fillId="2" borderId="6" xfId="0" applyNumberFormat="1" applyFont="1" applyFill="1" applyBorder="1" applyAlignment="1">
      <alignment horizontal="center" vertical="top" wrapText="1"/>
    </xf>
    <xf numFmtId="49" fontId="12" fillId="2" borderId="9" xfId="0" applyNumberFormat="1" applyFont="1" applyFill="1" applyBorder="1" applyAlignment="1">
      <alignment horizontal="center" vertical="top" wrapText="1"/>
    </xf>
    <xf numFmtId="0" fontId="24" fillId="2" borderId="0" xfId="0" applyFont="1" applyFill="1" applyAlignment="1">
      <alignment horizontal="center" wrapText="1"/>
    </xf>
    <xf numFmtId="0" fontId="16" fillId="2" borderId="6"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9" xfId="0" applyFont="1" applyFill="1" applyBorder="1" applyAlignment="1">
      <alignment horizontal="center" vertical="center" wrapText="1"/>
    </xf>
  </cellXfs>
  <cellStyles count="8">
    <cellStyle name="Обычный" xfId="0" builtinId="0"/>
    <cellStyle name="Обычный 2" xfId="1"/>
    <cellStyle name="Обычный 2 3" xfId="7"/>
    <cellStyle name="Обычный 3" xfId="2"/>
    <cellStyle name="Обычный 4" xfId="6"/>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0</v>
      </c>
    </row>
    <row r="2" spans="1:13" ht="114" customHeight="1">
      <c r="C2" s="4" t="s">
        <v>37</v>
      </c>
      <c r="F2" s="132"/>
      <c r="G2" s="132"/>
      <c r="H2" s="132"/>
      <c r="I2" s="2"/>
      <c r="J2" s="2"/>
      <c r="K2" s="2"/>
      <c r="L2" s="15"/>
      <c r="M2" s="15"/>
    </row>
    <row r="3" spans="1:13" ht="24" customHeight="1">
      <c r="C3" s="4" t="s">
        <v>40</v>
      </c>
      <c r="E3" s="17"/>
      <c r="F3" s="133"/>
      <c r="G3" s="133"/>
      <c r="H3" s="133"/>
      <c r="J3" s="15"/>
      <c r="K3" s="15"/>
      <c r="L3" s="15"/>
      <c r="M3" s="15"/>
    </row>
    <row r="4" spans="1:13" ht="30" customHeight="1">
      <c r="C4" s="4"/>
      <c r="E4" s="17"/>
      <c r="F4" s="16"/>
      <c r="G4" s="16"/>
      <c r="H4" s="16"/>
      <c r="J4" s="15"/>
      <c r="K4" s="15"/>
      <c r="L4" s="15"/>
      <c r="M4" s="15"/>
    </row>
    <row r="5" spans="1:13" ht="17.25" customHeight="1">
      <c r="A5" s="128" t="s">
        <v>6</v>
      </c>
      <c r="B5" s="128"/>
      <c r="C5" s="128"/>
      <c r="F5" s="134"/>
      <c r="G5" s="134"/>
      <c r="H5" s="134"/>
      <c r="I5" s="134"/>
      <c r="J5" s="134"/>
      <c r="K5" s="134"/>
      <c r="L5" s="134"/>
      <c r="M5" s="134"/>
    </row>
    <row r="6" spans="1:13" ht="17.25" customHeight="1">
      <c r="A6" s="128" t="s">
        <v>16</v>
      </c>
      <c r="B6" s="128"/>
      <c r="C6" s="128"/>
    </row>
    <row r="7" spans="1:13" ht="17.25" customHeight="1">
      <c r="A7" s="128" t="s">
        <v>13</v>
      </c>
      <c r="B7" s="128"/>
      <c r="C7" s="128"/>
    </row>
    <row r="8" spans="1:13" ht="22.5" customHeight="1"/>
    <row r="9" spans="1:13" ht="37.5" customHeight="1">
      <c r="A9" s="130" t="s">
        <v>5</v>
      </c>
      <c r="B9" s="137" t="s">
        <v>7</v>
      </c>
      <c r="C9" s="138"/>
    </row>
    <row r="10" spans="1:13" ht="37.5" customHeight="1">
      <c r="A10" s="131"/>
      <c r="B10" s="140" t="s">
        <v>8</v>
      </c>
      <c r="C10" s="141"/>
    </row>
    <row r="11" spans="1:13">
      <c r="A11" s="7">
        <v>1</v>
      </c>
      <c r="B11" s="135">
        <v>2</v>
      </c>
      <c r="C11" s="136"/>
    </row>
    <row r="12" spans="1:13" ht="49.5" customHeight="1">
      <c r="A12" s="20" t="s">
        <v>26</v>
      </c>
      <c r="B12" s="129" t="s">
        <v>9</v>
      </c>
      <c r="C12" s="129"/>
    </row>
    <row r="13" spans="1:13" ht="49.5" customHeight="1">
      <c r="A13" s="20" t="s">
        <v>27</v>
      </c>
      <c r="B13" s="129" t="s">
        <v>12</v>
      </c>
      <c r="C13" s="129"/>
    </row>
    <row r="14" spans="1:13" ht="49.5" customHeight="1">
      <c r="A14" s="20" t="s">
        <v>28</v>
      </c>
      <c r="B14" s="129" t="s">
        <v>10</v>
      </c>
      <c r="C14" s="129"/>
    </row>
    <row r="15" spans="1:13" ht="49.5" customHeight="1">
      <c r="A15" s="20" t="s">
        <v>29</v>
      </c>
      <c r="B15" s="129" t="s">
        <v>19</v>
      </c>
      <c r="C15" s="129"/>
    </row>
    <row r="16" spans="1:13" ht="49.5" customHeight="1">
      <c r="A16" s="20" t="s">
        <v>30</v>
      </c>
      <c r="B16" s="129" t="s">
        <v>18</v>
      </c>
      <c r="C16" s="129"/>
    </row>
    <row r="17" spans="1:11" ht="49.5" customHeight="1">
      <c r="A17" s="20" t="s">
        <v>31</v>
      </c>
      <c r="B17" s="139" t="s">
        <v>39</v>
      </c>
      <c r="C17" s="139"/>
    </row>
    <row r="18" spans="1:11" ht="55.5" customHeight="1">
      <c r="A18" s="20" t="s">
        <v>32</v>
      </c>
      <c r="B18" s="139" t="s">
        <v>38</v>
      </c>
      <c r="C18" s="139"/>
    </row>
    <row r="19" spans="1:11" ht="57" customHeight="1">
      <c r="A19" s="20" t="s">
        <v>33</v>
      </c>
      <c r="B19" s="129" t="s">
        <v>11</v>
      </c>
      <c r="C19" s="129"/>
    </row>
    <row r="20" spans="1:11" ht="41.25" customHeight="1">
      <c r="A20" s="20" t="s">
        <v>34</v>
      </c>
      <c r="B20" s="139" t="s">
        <v>20</v>
      </c>
      <c r="C20" s="139"/>
    </row>
    <row r="21" spans="1:11" ht="41.25" customHeight="1">
      <c r="A21" s="20" t="s">
        <v>35</v>
      </c>
      <c r="B21" s="139" t="s">
        <v>21</v>
      </c>
      <c r="C21" s="139"/>
    </row>
    <row r="22" spans="1:11" ht="41.25" customHeight="1">
      <c r="A22" s="20" t="s">
        <v>36</v>
      </c>
      <c r="B22" s="139" t="s">
        <v>22</v>
      </c>
      <c r="C22" s="139"/>
    </row>
    <row r="23" spans="1:11" ht="14.25" customHeight="1">
      <c r="A23" s="19"/>
      <c r="B23" s="11"/>
      <c r="C23" s="11"/>
    </row>
    <row r="24" spans="1:11" ht="14.25" customHeight="1">
      <c r="A24" s="19"/>
      <c r="B24" s="11"/>
      <c r="C24" s="11"/>
    </row>
    <row r="25" spans="1:11" ht="14.25" customHeight="1">
      <c r="A25" s="19"/>
      <c r="B25" s="11"/>
      <c r="C25" s="11"/>
    </row>
    <row r="26" spans="1:11" ht="14.25" customHeight="1"/>
    <row r="27" spans="1:11" ht="22.5" customHeight="1">
      <c r="A27" s="8" t="s">
        <v>23</v>
      </c>
      <c r="B27" s="10"/>
      <c r="C27" s="9" t="s">
        <v>24</v>
      </c>
      <c r="D27" s="10"/>
      <c r="E27" s="12"/>
      <c r="F27" s="10"/>
      <c r="G27" s="13"/>
      <c r="H27" s="13"/>
      <c r="I27" s="13"/>
      <c r="J27" s="14"/>
      <c r="K27" s="13"/>
    </row>
    <row r="28" spans="1:11" ht="20.25" customHeight="1">
      <c r="A28" s="18" t="s">
        <v>25</v>
      </c>
      <c r="B28"/>
      <c r="C28" s="5"/>
      <c r="D28" s="3"/>
      <c r="F28" s="4"/>
      <c r="H28" s="6"/>
    </row>
  </sheetData>
  <mergeCells count="21">
    <mergeCell ref="B22:C22"/>
    <mergeCell ref="B10:C10"/>
    <mergeCell ref="B16:C16"/>
    <mergeCell ref="B20:C20"/>
    <mergeCell ref="B19:C19"/>
    <mergeCell ref="B13:C13"/>
    <mergeCell ref="B21:C21"/>
    <mergeCell ref="B14:C14"/>
    <mergeCell ref="B18:C18"/>
    <mergeCell ref="B17:C17"/>
    <mergeCell ref="B15:C15"/>
    <mergeCell ref="A7:C7"/>
    <mergeCell ref="B12:C12"/>
    <mergeCell ref="A6:C6"/>
    <mergeCell ref="A9:A10"/>
    <mergeCell ref="F2:H2"/>
    <mergeCell ref="F3:H3"/>
    <mergeCell ref="F5:M5"/>
    <mergeCell ref="B11:C11"/>
    <mergeCell ref="A5:C5"/>
    <mergeCell ref="B9:C9"/>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dimension ref="A1:Y106"/>
  <sheetViews>
    <sheetView tabSelected="1" view="pageBreakPreview" zoomScale="30" zoomScaleNormal="30" zoomScaleSheetLayoutView="30" workbookViewId="0">
      <selection activeCell="R69" sqref="R69"/>
    </sheetView>
  </sheetViews>
  <sheetFormatPr defaultColWidth="9.140625" defaultRowHeight="75" customHeight="1"/>
  <cols>
    <col min="1" max="1" width="8.42578125" style="36" customWidth="1"/>
    <col min="2" max="2" width="38.85546875" style="8" customWidth="1"/>
    <col min="3" max="3" width="67.5703125" style="23" customWidth="1"/>
    <col min="4" max="4" width="23.28515625" style="37" hidden="1" customWidth="1"/>
    <col min="5" max="5" width="23.28515625" style="38" hidden="1" customWidth="1"/>
    <col min="6" max="6" width="25.85546875" style="67" hidden="1" customWidth="1"/>
    <col min="7" max="9" width="23.28515625" style="33" hidden="1" customWidth="1"/>
    <col min="10" max="10" width="25.7109375" style="33" customWidth="1"/>
    <col min="11" max="11" width="21" style="33" customWidth="1"/>
    <col min="12" max="13" width="22.140625" style="33" customWidth="1"/>
    <col min="14" max="14" width="27.85546875" style="33" customWidth="1"/>
    <col min="15" max="15" width="21.28515625" style="33" customWidth="1"/>
    <col min="16" max="16" width="93.140625" style="33" customWidth="1"/>
    <col min="17" max="17" width="9.5703125" style="8" customWidth="1"/>
    <col min="18" max="18" width="29.7109375" style="8" customWidth="1"/>
    <col min="19" max="19" width="11.140625" style="8" bestFit="1" customWidth="1"/>
    <col min="20" max="16384" width="9.140625" style="8"/>
  </cols>
  <sheetData>
    <row r="1" spans="1:19" ht="75" customHeight="1">
      <c r="P1" s="127" t="s">
        <v>0</v>
      </c>
    </row>
    <row r="2" spans="1:19" ht="159" customHeight="1">
      <c r="F2" s="66"/>
      <c r="G2" s="32"/>
      <c r="H2" s="32"/>
      <c r="I2" s="32"/>
      <c r="J2" s="32"/>
      <c r="K2" s="32"/>
      <c r="L2" s="32"/>
      <c r="M2" s="32"/>
      <c r="N2" s="32"/>
      <c r="O2" s="32"/>
      <c r="P2" s="126" t="s">
        <v>197</v>
      </c>
    </row>
    <row r="3" spans="1:19" ht="27.75">
      <c r="F3" s="66"/>
      <c r="G3" s="32"/>
      <c r="H3" s="32"/>
      <c r="I3" s="32"/>
      <c r="J3" s="32"/>
      <c r="K3" s="32"/>
      <c r="L3" s="32"/>
      <c r="M3" s="32"/>
      <c r="N3" s="32"/>
      <c r="O3" s="32"/>
      <c r="P3" s="22"/>
    </row>
    <row r="4" spans="1:19" ht="27.75">
      <c r="P4" s="21" t="s">
        <v>130</v>
      </c>
    </row>
    <row r="5" spans="1:19" ht="27.75">
      <c r="P5" s="21"/>
    </row>
    <row r="6" spans="1:19" ht="27.75"/>
    <row r="7" spans="1:19" ht="27" customHeight="1">
      <c r="A7" s="170" t="s">
        <v>131</v>
      </c>
      <c r="B7" s="170"/>
      <c r="C7" s="170"/>
      <c r="D7" s="170"/>
      <c r="E7" s="170"/>
      <c r="F7" s="170"/>
      <c r="G7" s="170"/>
      <c r="H7" s="170"/>
      <c r="I7" s="170"/>
      <c r="J7" s="170"/>
      <c r="K7" s="170"/>
      <c r="L7" s="170"/>
      <c r="M7" s="170"/>
      <c r="N7" s="170"/>
      <c r="O7" s="170"/>
      <c r="P7" s="170"/>
    </row>
    <row r="8" spans="1:19" ht="42" customHeight="1">
      <c r="A8" s="170"/>
      <c r="B8" s="170"/>
      <c r="C8" s="170"/>
      <c r="D8" s="170"/>
      <c r="E8" s="170"/>
      <c r="F8" s="170"/>
      <c r="G8" s="170"/>
      <c r="H8" s="170"/>
      <c r="I8" s="170"/>
      <c r="J8" s="170"/>
      <c r="K8" s="170"/>
      <c r="L8" s="170"/>
      <c r="M8" s="170"/>
      <c r="N8" s="170"/>
      <c r="O8" s="170"/>
      <c r="P8" s="170"/>
    </row>
    <row r="9" spans="1:19" ht="34.5" customHeight="1">
      <c r="A9" s="117"/>
      <c r="B9" s="117"/>
      <c r="C9" s="117"/>
      <c r="D9" s="117"/>
      <c r="E9" s="117"/>
      <c r="F9" s="117"/>
      <c r="G9" s="117"/>
      <c r="H9" s="117"/>
      <c r="I9" s="117"/>
      <c r="J9" s="117"/>
      <c r="K9" s="117"/>
      <c r="L9" s="117"/>
      <c r="M9" s="117"/>
      <c r="N9" s="117"/>
      <c r="O9" s="117"/>
      <c r="P9" s="117"/>
    </row>
    <row r="10" spans="1:19" ht="34.5">
      <c r="A10" s="47"/>
      <c r="B10" s="47"/>
      <c r="C10" s="47"/>
      <c r="D10" s="47"/>
      <c r="E10" s="47"/>
      <c r="F10" s="68"/>
      <c r="G10" s="47"/>
      <c r="H10" s="47"/>
      <c r="I10" s="47"/>
      <c r="J10" s="86" t="s">
        <v>132</v>
      </c>
      <c r="K10" s="87" t="s">
        <v>133</v>
      </c>
      <c r="L10" s="88" t="s">
        <v>168</v>
      </c>
      <c r="M10" s="86"/>
      <c r="N10" s="86"/>
      <c r="O10" s="47"/>
      <c r="P10" s="47"/>
    </row>
    <row r="11" spans="1:19" ht="34.5">
      <c r="A11" s="47"/>
      <c r="B11" s="47"/>
      <c r="C11" s="47"/>
      <c r="D11" s="47"/>
      <c r="E11" s="47"/>
      <c r="F11" s="68"/>
      <c r="G11" s="47"/>
      <c r="H11" s="47"/>
      <c r="I11" s="47"/>
      <c r="J11" s="89"/>
      <c r="K11" s="90" t="s">
        <v>134</v>
      </c>
      <c r="L11" s="86" t="s">
        <v>135</v>
      </c>
      <c r="M11" s="86"/>
      <c r="N11" s="86"/>
      <c r="O11" s="47"/>
      <c r="P11" s="47"/>
    </row>
    <row r="12" spans="1:19" ht="34.5">
      <c r="A12" s="47"/>
      <c r="B12" s="47"/>
      <c r="C12" s="47"/>
      <c r="D12" s="47"/>
      <c r="E12" s="47"/>
      <c r="F12" s="68"/>
      <c r="G12" s="47"/>
      <c r="H12" s="47"/>
      <c r="I12" s="47"/>
      <c r="J12" s="86" t="s">
        <v>136</v>
      </c>
      <c r="K12" s="87" t="s">
        <v>137</v>
      </c>
      <c r="L12" s="88" t="s">
        <v>168</v>
      </c>
      <c r="M12" s="86"/>
      <c r="N12" s="86"/>
      <c r="O12" s="47"/>
      <c r="P12" s="47"/>
    </row>
    <row r="13" spans="1:19" ht="34.5">
      <c r="A13" s="47"/>
      <c r="B13" s="47"/>
      <c r="C13" s="47"/>
      <c r="D13" s="47"/>
      <c r="E13" s="47"/>
      <c r="F13" s="68"/>
      <c r="G13" s="47"/>
      <c r="H13" s="47"/>
      <c r="I13" s="47"/>
      <c r="J13" s="89"/>
      <c r="K13" s="90" t="s">
        <v>138</v>
      </c>
      <c r="L13" s="86" t="s">
        <v>139</v>
      </c>
      <c r="M13" s="86"/>
      <c r="N13" s="86"/>
      <c r="O13" s="47"/>
      <c r="P13" s="47"/>
    </row>
    <row r="14" spans="1:19" ht="40.5" customHeight="1">
      <c r="A14" s="47"/>
      <c r="B14" s="47"/>
      <c r="C14" s="47"/>
      <c r="D14" s="47"/>
      <c r="E14" s="47"/>
      <c r="F14" s="68"/>
      <c r="G14" s="47"/>
      <c r="H14" s="47"/>
      <c r="I14" s="47"/>
      <c r="J14" s="86" t="s">
        <v>140</v>
      </c>
      <c r="K14" s="87" t="s">
        <v>141</v>
      </c>
      <c r="L14" s="171" t="s">
        <v>142</v>
      </c>
      <c r="M14" s="171"/>
      <c r="N14" s="171"/>
      <c r="O14" s="171"/>
      <c r="P14" s="171"/>
      <c r="Q14" s="91"/>
      <c r="R14" s="10"/>
      <c r="S14" s="10"/>
    </row>
    <row r="15" spans="1:19" ht="34.5">
      <c r="A15" s="47"/>
      <c r="B15" s="47"/>
      <c r="C15" s="47"/>
      <c r="D15" s="47"/>
      <c r="E15" s="47"/>
      <c r="F15" s="68"/>
      <c r="G15" s="47"/>
      <c r="H15" s="47"/>
      <c r="I15" s="47"/>
      <c r="J15" s="86"/>
      <c r="K15" s="90"/>
      <c r="L15" s="88" t="s">
        <v>143</v>
      </c>
      <c r="M15" s="86"/>
      <c r="N15" s="86"/>
      <c r="O15" s="86"/>
      <c r="P15" s="92"/>
      <c r="Q15" s="86"/>
      <c r="R15" s="10"/>
      <c r="S15" s="10"/>
    </row>
    <row r="16" spans="1:19" ht="34.5">
      <c r="A16" s="47"/>
      <c r="B16" s="47"/>
      <c r="C16" s="47"/>
      <c r="D16" s="47"/>
      <c r="E16" s="47"/>
      <c r="F16" s="68"/>
      <c r="G16" s="47"/>
      <c r="H16" s="47"/>
      <c r="I16" s="47"/>
      <c r="J16" s="86" t="s">
        <v>144</v>
      </c>
      <c r="K16" s="86" t="s">
        <v>145</v>
      </c>
      <c r="L16" s="86"/>
      <c r="M16" s="86"/>
      <c r="N16" s="86"/>
      <c r="O16" s="86"/>
      <c r="P16" s="92"/>
      <c r="Q16" s="86"/>
      <c r="R16" s="10"/>
      <c r="S16" s="10"/>
    </row>
    <row r="17" spans="1:19" ht="34.5">
      <c r="A17" s="47"/>
      <c r="B17" s="47"/>
      <c r="C17" s="47"/>
      <c r="D17" s="47"/>
      <c r="E17" s="47"/>
      <c r="F17" s="68"/>
      <c r="G17" s="47"/>
      <c r="H17" s="47"/>
      <c r="I17" s="47"/>
      <c r="J17" s="86"/>
      <c r="K17" s="90"/>
      <c r="L17" s="88"/>
      <c r="M17" s="86"/>
      <c r="N17" s="86"/>
      <c r="O17" s="86"/>
      <c r="P17" s="92"/>
      <c r="Q17" s="86"/>
      <c r="R17" s="10"/>
      <c r="S17" s="10"/>
    </row>
    <row r="18" spans="1:19" ht="27.75">
      <c r="G18" s="33" t="s">
        <v>17</v>
      </c>
    </row>
    <row r="19" spans="1:19" ht="54.75" customHeight="1">
      <c r="A19" s="159" t="s">
        <v>1</v>
      </c>
      <c r="B19" s="160" t="s">
        <v>2</v>
      </c>
      <c r="C19" s="160" t="s">
        <v>3</v>
      </c>
      <c r="D19" s="161" t="s">
        <v>146</v>
      </c>
      <c r="E19" s="161" t="s">
        <v>41</v>
      </c>
      <c r="F19" s="172" t="s">
        <v>4</v>
      </c>
      <c r="G19" s="162" t="s">
        <v>14</v>
      </c>
      <c r="H19" s="163"/>
      <c r="I19" s="164"/>
      <c r="J19" s="173" t="s">
        <v>147</v>
      </c>
      <c r="K19" s="174"/>
      <c r="L19" s="175"/>
      <c r="M19" s="173" t="s">
        <v>148</v>
      </c>
      <c r="N19" s="174"/>
      <c r="O19" s="175"/>
      <c r="P19" s="198" t="s">
        <v>194</v>
      </c>
    </row>
    <row r="20" spans="1:19" ht="25.5" customHeight="1">
      <c r="A20" s="159"/>
      <c r="B20" s="160"/>
      <c r="C20" s="160"/>
      <c r="D20" s="161"/>
      <c r="E20" s="161"/>
      <c r="F20" s="172"/>
      <c r="G20" s="160" t="s">
        <v>49</v>
      </c>
      <c r="H20" s="165"/>
      <c r="I20" s="165"/>
      <c r="J20" s="176" t="s">
        <v>52</v>
      </c>
      <c r="K20" s="176" t="s">
        <v>149</v>
      </c>
      <c r="L20" s="176" t="s">
        <v>150</v>
      </c>
      <c r="M20" s="176" t="s">
        <v>52</v>
      </c>
      <c r="N20" s="176" t="s">
        <v>149</v>
      </c>
      <c r="O20" s="176" t="s">
        <v>150</v>
      </c>
      <c r="P20" s="199"/>
    </row>
    <row r="21" spans="1:19" s="40" customFormat="1" ht="60" customHeight="1">
      <c r="A21" s="159"/>
      <c r="B21" s="160"/>
      <c r="C21" s="160"/>
      <c r="D21" s="161"/>
      <c r="E21" s="161"/>
      <c r="F21" s="172"/>
      <c r="G21" s="160"/>
      <c r="H21" s="113" t="s">
        <v>151</v>
      </c>
      <c r="I21" s="113" t="s">
        <v>43</v>
      </c>
      <c r="J21" s="177"/>
      <c r="K21" s="177"/>
      <c r="L21" s="177"/>
      <c r="M21" s="177"/>
      <c r="N21" s="177"/>
      <c r="O21" s="177"/>
      <c r="P21" s="200"/>
    </row>
    <row r="22" spans="1:19" s="40" customFormat="1" ht="37.5" customHeight="1">
      <c r="A22" s="114">
        <v>1</v>
      </c>
      <c r="B22" s="114">
        <v>2</v>
      </c>
      <c r="C22" s="114">
        <v>3</v>
      </c>
      <c r="D22" s="114">
        <v>4</v>
      </c>
      <c r="E22" s="114">
        <v>6</v>
      </c>
      <c r="F22" s="53">
        <v>7</v>
      </c>
      <c r="G22" s="114">
        <v>8</v>
      </c>
      <c r="H22" s="114">
        <v>10</v>
      </c>
      <c r="I22" s="114">
        <v>11</v>
      </c>
      <c r="J22" s="114">
        <v>4</v>
      </c>
      <c r="K22" s="114">
        <v>5</v>
      </c>
      <c r="L22" s="114">
        <v>6</v>
      </c>
      <c r="M22" s="114">
        <v>7</v>
      </c>
      <c r="N22" s="114">
        <v>8</v>
      </c>
      <c r="O22" s="114">
        <v>9</v>
      </c>
      <c r="P22" s="114">
        <v>10</v>
      </c>
    </row>
    <row r="23" spans="1:19" s="40" customFormat="1" ht="27">
      <c r="A23" s="150" t="s">
        <v>100</v>
      </c>
      <c r="B23" s="150"/>
      <c r="C23" s="150"/>
      <c r="D23" s="150"/>
      <c r="E23" s="150"/>
      <c r="F23" s="150"/>
      <c r="G23" s="150"/>
      <c r="H23" s="150"/>
      <c r="I23" s="150"/>
      <c r="J23" s="150"/>
      <c r="K23" s="150"/>
      <c r="L23" s="150"/>
      <c r="M23" s="150"/>
      <c r="N23" s="150"/>
      <c r="O23" s="150"/>
      <c r="P23" s="150"/>
    </row>
    <row r="24" spans="1:19" s="10" customFormat="1" ht="94.5" customHeight="1">
      <c r="A24" s="144" t="s">
        <v>63</v>
      </c>
      <c r="B24" s="158" t="s">
        <v>57</v>
      </c>
      <c r="C24" s="100" t="s">
        <v>64</v>
      </c>
      <c r="D24" s="48" t="s">
        <v>152</v>
      </c>
      <c r="E24" s="48" t="s">
        <v>127</v>
      </c>
      <c r="F24" s="69" t="s">
        <v>123</v>
      </c>
      <c r="G24" s="28" t="e">
        <f>#REF!+#REF!</f>
        <v>#REF!</v>
      </c>
      <c r="H24" s="28" t="e">
        <f>#REF!+#REF!</f>
        <v>#REF!</v>
      </c>
      <c r="I24" s="28" t="e">
        <f>#REF!+#REF!</f>
        <v>#REF!</v>
      </c>
      <c r="J24" s="51">
        <f>K24+L24</f>
        <v>240</v>
      </c>
      <c r="K24" s="51">
        <v>240</v>
      </c>
      <c r="L24" s="51"/>
      <c r="M24" s="51">
        <f>N24+O24</f>
        <v>233.60000000000002</v>
      </c>
      <c r="N24" s="51">
        <f>56.2+177.4</f>
        <v>233.60000000000002</v>
      </c>
      <c r="O24" s="49"/>
      <c r="P24" s="52" t="s">
        <v>176</v>
      </c>
    </row>
    <row r="25" spans="1:19" ht="169.5" customHeight="1">
      <c r="A25" s="144"/>
      <c r="B25" s="158"/>
      <c r="C25" s="100" t="s">
        <v>65</v>
      </c>
      <c r="D25" s="48" t="s">
        <v>152</v>
      </c>
      <c r="E25" s="48" t="s">
        <v>127</v>
      </c>
      <c r="F25" s="69" t="s">
        <v>123</v>
      </c>
      <c r="G25" s="28" t="e">
        <f>#REF!+#REF!</f>
        <v>#REF!</v>
      </c>
      <c r="H25" s="28" t="e">
        <f>#REF!+#REF!</f>
        <v>#REF!</v>
      </c>
      <c r="I25" s="28" t="e">
        <f>#REF!+#REF!</f>
        <v>#REF!</v>
      </c>
      <c r="J25" s="51">
        <f t="shared" ref="J25:J31" si="0">K25+L25</f>
        <v>1577.8</v>
      </c>
      <c r="K25" s="51">
        <v>1577.8</v>
      </c>
      <c r="L25" s="51"/>
      <c r="M25" s="51">
        <f t="shared" ref="M25:M51" si="1">N25+O25</f>
        <v>1488.1</v>
      </c>
      <c r="N25" s="51">
        <f>893.8+594.3</f>
        <v>1488.1</v>
      </c>
      <c r="O25" s="49"/>
      <c r="P25" s="97" t="s">
        <v>174</v>
      </c>
    </row>
    <row r="26" spans="1:19" ht="90.75" customHeight="1">
      <c r="A26" s="144"/>
      <c r="B26" s="158"/>
      <c r="C26" s="100" t="s">
        <v>66</v>
      </c>
      <c r="D26" s="48" t="s">
        <v>152</v>
      </c>
      <c r="E26" s="48" t="s">
        <v>127</v>
      </c>
      <c r="F26" s="69" t="s">
        <v>123</v>
      </c>
      <c r="G26" s="30" t="e">
        <f>#REF!+#REF!</f>
        <v>#REF!</v>
      </c>
      <c r="H26" s="30" t="e">
        <f>#REF!+#REF!</f>
        <v>#REF!</v>
      </c>
      <c r="I26" s="30" t="e">
        <f>#REF!+#REF!</f>
        <v>#REF!</v>
      </c>
      <c r="J26" s="51">
        <f t="shared" si="0"/>
        <v>1081.8</v>
      </c>
      <c r="K26" s="51">
        <v>1081.8</v>
      </c>
      <c r="L26" s="51"/>
      <c r="M26" s="51">
        <f t="shared" si="1"/>
        <v>936.9</v>
      </c>
      <c r="N26" s="51">
        <f>532+404.9</f>
        <v>936.9</v>
      </c>
      <c r="O26" s="49"/>
      <c r="P26" s="83" t="s">
        <v>173</v>
      </c>
    </row>
    <row r="27" spans="1:19" ht="47.25" hidden="1" customHeight="1">
      <c r="A27" s="144"/>
      <c r="B27" s="158"/>
      <c r="C27" s="100" t="s">
        <v>122</v>
      </c>
      <c r="D27" s="48" t="s">
        <v>152</v>
      </c>
      <c r="E27" s="48" t="s">
        <v>127</v>
      </c>
      <c r="F27" s="69" t="s">
        <v>123</v>
      </c>
      <c r="G27" s="28" t="e">
        <f>#REF!+H27+I27</f>
        <v>#REF!</v>
      </c>
      <c r="H27" s="28" t="e">
        <f>#REF!+#REF!</f>
        <v>#REF!</v>
      </c>
      <c r="I27" s="28" t="e">
        <f>#REF!+#REF!</f>
        <v>#REF!</v>
      </c>
      <c r="J27" s="51">
        <f t="shared" si="0"/>
        <v>0</v>
      </c>
      <c r="K27" s="119">
        <v>0</v>
      </c>
      <c r="L27" s="119"/>
      <c r="M27" s="51">
        <f t="shared" si="1"/>
        <v>0</v>
      </c>
      <c r="N27" s="119">
        <v>0</v>
      </c>
      <c r="O27" s="50"/>
      <c r="P27" s="122"/>
    </row>
    <row r="28" spans="1:19" ht="47.25" hidden="1" customHeight="1">
      <c r="A28" s="144"/>
      <c r="B28" s="158"/>
      <c r="C28" s="100" t="s">
        <v>126</v>
      </c>
      <c r="D28" s="48" t="s">
        <v>152</v>
      </c>
      <c r="E28" s="48" t="s">
        <v>127</v>
      </c>
      <c r="F28" s="69" t="s">
        <v>123</v>
      </c>
      <c r="G28" s="28" t="e">
        <f>#REF!+H28+I28</f>
        <v>#REF!</v>
      </c>
      <c r="H28" s="28" t="e">
        <f>#REF!+#REF!</f>
        <v>#REF!</v>
      </c>
      <c r="I28" s="29" t="e">
        <f>#REF!+#REF!</f>
        <v>#REF!</v>
      </c>
      <c r="J28" s="51">
        <f t="shared" si="0"/>
        <v>0</v>
      </c>
      <c r="K28" s="51">
        <v>0</v>
      </c>
      <c r="L28" s="51"/>
      <c r="M28" s="51">
        <f t="shared" si="1"/>
        <v>0</v>
      </c>
      <c r="N28" s="51">
        <v>0</v>
      </c>
      <c r="O28" s="49"/>
      <c r="P28" s="122"/>
    </row>
    <row r="29" spans="1:19" s="40" customFormat="1" ht="277.5" customHeight="1">
      <c r="A29" s="149" t="s">
        <v>69</v>
      </c>
      <c r="B29" s="142" t="s">
        <v>58</v>
      </c>
      <c r="C29" s="100" t="s">
        <v>67</v>
      </c>
      <c r="D29" s="48" t="s">
        <v>152</v>
      </c>
      <c r="E29" s="48" t="s">
        <v>127</v>
      </c>
      <c r="F29" s="69" t="s">
        <v>153</v>
      </c>
      <c r="G29" s="30" t="e">
        <f>#REF!+#REF!+#REF!+#REF!</f>
        <v>#REF!</v>
      </c>
      <c r="H29" s="30" t="e">
        <f>#REF!+#REF!+#REF!+#REF!</f>
        <v>#REF!</v>
      </c>
      <c r="I29" s="30" t="e">
        <f>#REF!+#REF!+#REF!+#REF!</f>
        <v>#REF!</v>
      </c>
      <c r="J29" s="51">
        <f t="shared" si="0"/>
        <v>72386.5</v>
      </c>
      <c r="K29" s="51">
        <v>72386.5</v>
      </c>
      <c r="L29" s="51"/>
      <c r="M29" s="51">
        <f t="shared" si="1"/>
        <v>71309.799999999988</v>
      </c>
      <c r="N29" s="51">
        <f>25690.9+144.6+60+45359.9+54.4</f>
        <v>71309.799999999988</v>
      </c>
      <c r="O29" s="49"/>
      <c r="P29" s="52" t="s">
        <v>191</v>
      </c>
    </row>
    <row r="30" spans="1:19" s="41" customFormat="1" ht="195" customHeight="1">
      <c r="A30" s="149"/>
      <c r="B30" s="151"/>
      <c r="C30" s="100" t="s">
        <v>70</v>
      </c>
      <c r="D30" s="48" t="s">
        <v>152</v>
      </c>
      <c r="E30" s="48" t="s">
        <v>127</v>
      </c>
      <c r="F30" s="69" t="s">
        <v>123</v>
      </c>
      <c r="G30" s="28" t="e">
        <f>SUM(#REF!)</f>
        <v>#REF!</v>
      </c>
      <c r="H30" s="28" t="e">
        <f>SUM(#REF!)</f>
        <v>#REF!</v>
      </c>
      <c r="I30" s="28" t="e">
        <f>SUM(#REF!)</f>
        <v>#REF!</v>
      </c>
      <c r="J30" s="51">
        <f>K30+L30</f>
        <v>18275.900000000001</v>
      </c>
      <c r="K30" s="51">
        <v>18275.900000000001</v>
      </c>
      <c r="L30" s="51"/>
      <c r="M30" s="51">
        <f>N30+O30</f>
        <v>17050.5</v>
      </c>
      <c r="N30" s="51">
        <v>17050.5</v>
      </c>
      <c r="O30" s="49"/>
      <c r="P30" s="97" t="s">
        <v>175</v>
      </c>
    </row>
    <row r="31" spans="1:19" s="40" customFormat="1" ht="192" customHeight="1">
      <c r="A31" s="149"/>
      <c r="B31" s="151"/>
      <c r="C31" s="103" t="s">
        <v>101</v>
      </c>
      <c r="D31" s="48" t="s">
        <v>152</v>
      </c>
      <c r="E31" s="48" t="s">
        <v>127</v>
      </c>
      <c r="F31" s="69" t="s">
        <v>154</v>
      </c>
      <c r="G31" s="28" t="e">
        <f>SUM(#REF!)</f>
        <v>#REF!</v>
      </c>
      <c r="H31" s="28" t="e">
        <f>SUM(#REF!)</f>
        <v>#REF!</v>
      </c>
      <c r="I31" s="28" t="e">
        <f>SUM(#REF!)</f>
        <v>#REF!</v>
      </c>
      <c r="J31" s="51">
        <f t="shared" si="0"/>
        <v>4584.2</v>
      </c>
      <c r="K31" s="51">
        <v>4584.2</v>
      </c>
      <c r="L31" s="51"/>
      <c r="M31" s="51">
        <f t="shared" si="1"/>
        <v>3603.9</v>
      </c>
      <c r="N31" s="51">
        <f>4021.3-420+2.6</f>
        <v>3603.9</v>
      </c>
      <c r="O31" s="49"/>
      <c r="P31" s="52" t="s">
        <v>192</v>
      </c>
    </row>
    <row r="32" spans="1:19" ht="70.5" customHeight="1">
      <c r="A32" s="149"/>
      <c r="B32" s="151"/>
      <c r="C32" s="100" t="s">
        <v>96</v>
      </c>
      <c r="D32" s="48" t="s">
        <v>152</v>
      </c>
      <c r="E32" s="48" t="s">
        <v>127</v>
      </c>
      <c r="F32" s="69" t="s">
        <v>123</v>
      </c>
      <c r="G32" s="28" t="e">
        <f>#REF!+H32+I32</f>
        <v>#REF!</v>
      </c>
      <c r="H32" s="29">
        <v>300</v>
      </c>
      <c r="I32" s="29">
        <v>317.3</v>
      </c>
      <c r="J32" s="51">
        <f>K32+L32</f>
        <v>690</v>
      </c>
      <c r="K32" s="51">
        <v>690</v>
      </c>
      <c r="L32" s="51"/>
      <c r="M32" s="51">
        <f t="shared" si="1"/>
        <v>222.6</v>
      </c>
      <c r="N32" s="51">
        <v>222.6</v>
      </c>
      <c r="O32" s="49"/>
      <c r="P32" s="52" t="s">
        <v>177</v>
      </c>
    </row>
    <row r="33" spans="1:25" ht="168" customHeight="1">
      <c r="A33" s="149"/>
      <c r="B33" s="151"/>
      <c r="C33" s="100" t="s">
        <v>155</v>
      </c>
      <c r="D33" s="48" t="s">
        <v>152</v>
      </c>
      <c r="E33" s="104" t="s">
        <v>127</v>
      </c>
      <c r="F33" s="69" t="s">
        <v>123</v>
      </c>
      <c r="G33" s="28" t="e">
        <f>#REF!+H33+I33</f>
        <v>#REF!</v>
      </c>
      <c r="H33" s="29"/>
      <c r="I33" s="29">
        <f>H33*1.051</f>
        <v>0</v>
      </c>
      <c r="J33" s="51">
        <f>K33+L33</f>
        <v>1200</v>
      </c>
      <c r="K33" s="51">
        <v>1200</v>
      </c>
      <c r="L33" s="51"/>
      <c r="M33" s="51">
        <f>N33+O33</f>
        <v>470.4</v>
      </c>
      <c r="N33" s="51">
        <v>470.4</v>
      </c>
      <c r="O33" s="49"/>
      <c r="P33" s="52" t="s">
        <v>178</v>
      </c>
    </row>
    <row r="34" spans="1:25" ht="133.5" customHeight="1">
      <c r="A34" s="149"/>
      <c r="B34" s="151"/>
      <c r="C34" s="100" t="s">
        <v>107</v>
      </c>
      <c r="D34" s="48" t="s">
        <v>152</v>
      </c>
      <c r="E34" s="104" t="s">
        <v>127</v>
      </c>
      <c r="F34" s="69" t="s">
        <v>123</v>
      </c>
      <c r="G34" s="28" t="e">
        <f>#REF!+H34+I34</f>
        <v>#REF!</v>
      </c>
      <c r="H34" s="29">
        <v>300</v>
      </c>
      <c r="I34" s="29"/>
      <c r="J34" s="51">
        <f t="shared" ref="J34" si="2">K34+L34</f>
        <v>1000</v>
      </c>
      <c r="K34" s="51">
        <v>1000</v>
      </c>
      <c r="L34" s="51"/>
      <c r="M34" s="51">
        <f t="shared" si="1"/>
        <v>891.6</v>
      </c>
      <c r="N34" s="51">
        <v>891.6</v>
      </c>
      <c r="O34" s="49"/>
      <c r="P34" s="93" t="s">
        <v>183</v>
      </c>
      <c r="Q34" s="94"/>
      <c r="R34" s="94"/>
      <c r="S34" s="94"/>
      <c r="T34" s="94"/>
      <c r="U34" s="94"/>
      <c r="V34" s="94"/>
      <c r="W34" s="94"/>
      <c r="X34" s="94"/>
      <c r="Y34" s="95"/>
    </row>
    <row r="35" spans="1:25" ht="282" customHeight="1">
      <c r="A35" s="149"/>
      <c r="B35" s="151"/>
      <c r="C35" s="103" t="s">
        <v>108</v>
      </c>
      <c r="D35" s="48" t="s">
        <v>152</v>
      </c>
      <c r="E35" s="48" t="s">
        <v>127</v>
      </c>
      <c r="F35" s="69" t="s">
        <v>156</v>
      </c>
      <c r="G35" s="28" t="e">
        <f>#REF!+#REF!</f>
        <v>#REF!</v>
      </c>
      <c r="H35" s="28" t="e">
        <f>#REF!+#REF!</f>
        <v>#REF!</v>
      </c>
      <c r="I35" s="28" t="e">
        <f>#REF!+#REF!</f>
        <v>#REF!</v>
      </c>
      <c r="J35" s="51">
        <f>K35+L35</f>
        <v>3883</v>
      </c>
      <c r="K35" s="51">
        <v>3883</v>
      </c>
      <c r="L35" s="51"/>
      <c r="M35" s="51">
        <f>N35+O35</f>
        <v>3761.6000000000004</v>
      </c>
      <c r="N35" s="51">
        <f>2680.3+1081.3</f>
        <v>3761.6000000000004</v>
      </c>
      <c r="O35" s="49"/>
      <c r="P35" s="52" t="s">
        <v>198</v>
      </c>
    </row>
    <row r="36" spans="1:25" ht="157.5">
      <c r="A36" s="149"/>
      <c r="B36" s="151"/>
      <c r="C36" s="106" t="s">
        <v>109</v>
      </c>
      <c r="D36" s="48" t="s">
        <v>152</v>
      </c>
      <c r="E36" s="48" t="s">
        <v>127</v>
      </c>
      <c r="F36" s="69" t="s">
        <v>123</v>
      </c>
      <c r="G36" s="28" t="e">
        <f>#REF!+#REF!+#REF!</f>
        <v>#REF!</v>
      </c>
      <c r="H36" s="28" t="e">
        <f>#REF!+#REF!+#REF!</f>
        <v>#REF!</v>
      </c>
      <c r="I36" s="28" t="e">
        <f>#REF!+#REF!+#REF!</f>
        <v>#REF!</v>
      </c>
      <c r="J36" s="51">
        <f t="shared" ref="J36:J37" si="3">K36+L36</f>
        <v>850</v>
      </c>
      <c r="K36" s="51">
        <v>850</v>
      </c>
      <c r="L36" s="51"/>
      <c r="M36" s="51">
        <f t="shared" si="1"/>
        <v>794.8</v>
      </c>
      <c r="N36" s="51">
        <f>400+95+299.8</f>
        <v>794.8</v>
      </c>
      <c r="O36" s="49"/>
      <c r="P36" s="52" t="s">
        <v>195</v>
      </c>
    </row>
    <row r="37" spans="1:25" s="40" customFormat="1" ht="131.25">
      <c r="A37" s="149"/>
      <c r="B37" s="151"/>
      <c r="C37" s="106" t="s">
        <v>71</v>
      </c>
      <c r="D37" s="48" t="s">
        <v>152</v>
      </c>
      <c r="E37" s="48" t="s">
        <v>127</v>
      </c>
      <c r="F37" s="69" t="s">
        <v>123</v>
      </c>
      <c r="G37" s="28" t="e">
        <f>SUM(#REF!)</f>
        <v>#REF!</v>
      </c>
      <c r="H37" s="28" t="e">
        <f>SUM(#REF!)</f>
        <v>#REF!</v>
      </c>
      <c r="I37" s="28" t="e">
        <f>SUM(#REF!)</f>
        <v>#REF!</v>
      </c>
      <c r="J37" s="51">
        <f t="shared" si="3"/>
        <v>2536.1</v>
      </c>
      <c r="K37" s="51">
        <v>2536.1</v>
      </c>
      <c r="L37" s="51"/>
      <c r="M37" s="51">
        <f t="shared" si="1"/>
        <v>2383.1999999999998</v>
      </c>
      <c r="N37" s="51">
        <f>309.8+87.8+1458+527.6</f>
        <v>2383.1999999999998</v>
      </c>
      <c r="O37" s="49"/>
      <c r="P37" s="52" t="s">
        <v>187</v>
      </c>
    </row>
    <row r="38" spans="1:25" ht="162.75" customHeight="1">
      <c r="A38" s="149"/>
      <c r="B38" s="151"/>
      <c r="C38" s="112" t="s">
        <v>72</v>
      </c>
      <c r="D38" s="48" t="s">
        <v>152</v>
      </c>
      <c r="E38" s="48" t="s">
        <v>127</v>
      </c>
      <c r="F38" s="69" t="s">
        <v>123</v>
      </c>
      <c r="G38" s="28" t="e">
        <f>#REF!+H38+I38</f>
        <v>#REF!</v>
      </c>
      <c r="H38" s="29">
        <v>2000</v>
      </c>
      <c r="I38" s="31">
        <v>2134</v>
      </c>
      <c r="J38" s="51">
        <f>K38+L38</f>
        <v>1700</v>
      </c>
      <c r="K38" s="51">
        <v>1700</v>
      </c>
      <c r="L38" s="51"/>
      <c r="M38" s="51">
        <f>N38+O38</f>
        <v>1499.3</v>
      </c>
      <c r="N38" s="51">
        <v>1499.3</v>
      </c>
      <c r="O38" s="49"/>
      <c r="P38" s="52" t="s">
        <v>184</v>
      </c>
    </row>
    <row r="39" spans="1:25" ht="105">
      <c r="A39" s="149"/>
      <c r="B39" s="151"/>
      <c r="C39" s="112" t="s">
        <v>116</v>
      </c>
      <c r="D39" s="48" t="s">
        <v>152</v>
      </c>
      <c r="E39" s="48" t="s">
        <v>127</v>
      </c>
      <c r="F39" s="69" t="s">
        <v>123</v>
      </c>
      <c r="G39" s="28" t="e">
        <f>#REF!+H39+I39</f>
        <v>#REF!</v>
      </c>
      <c r="H39" s="29">
        <v>0</v>
      </c>
      <c r="I39" s="31">
        <v>0</v>
      </c>
      <c r="J39" s="51">
        <f t="shared" ref="J39:J41" si="4">K39+L39</f>
        <v>3000</v>
      </c>
      <c r="K39" s="51">
        <v>3000</v>
      </c>
      <c r="L39" s="51"/>
      <c r="M39" s="51">
        <f t="shared" si="1"/>
        <v>3000</v>
      </c>
      <c r="N39" s="51">
        <v>3000</v>
      </c>
      <c r="O39" s="49"/>
      <c r="P39" s="82" t="s">
        <v>199</v>
      </c>
    </row>
    <row r="40" spans="1:25" ht="148.5" customHeight="1">
      <c r="A40" s="149"/>
      <c r="B40" s="151"/>
      <c r="C40" s="103" t="s">
        <v>117</v>
      </c>
      <c r="D40" s="48" t="s">
        <v>152</v>
      </c>
      <c r="E40" s="48" t="s">
        <v>127</v>
      </c>
      <c r="F40" s="69" t="s">
        <v>123</v>
      </c>
      <c r="G40" s="28" t="e">
        <f>#REF!+H40+I40</f>
        <v>#REF!</v>
      </c>
      <c r="H40" s="29">
        <v>305.8</v>
      </c>
      <c r="I40" s="29"/>
      <c r="J40" s="51">
        <f t="shared" si="4"/>
        <v>1867.7</v>
      </c>
      <c r="K40" s="51">
        <v>1867.7</v>
      </c>
      <c r="L40" s="51"/>
      <c r="M40" s="51">
        <f t="shared" si="1"/>
        <v>1008.3</v>
      </c>
      <c r="N40" s="51">
        <v>1008.3</v>
      </c>
      <c r="O40" s="49"/>
      <c r="P40" s="52" t="s">
        <v>185</v>
      </c>
    </row>
    <row r="41" spans="1:25" ht="183.75">
      <c r="A41" s="149"/>
      <c r="B41" s="151"/>
      <c r="C41" s="42" t="s">
        <v>118</v>
      </c>
      <c r="D41" s="48" t="s">
        <v>152</v>
      </c>
      <c r="E41" s="48" t="s">
        <v>127</v>
      </c>
      <c r="F41" s="69" t="s">
        <v>123</v>
      </c>
      <c r="G41" s="28" t="e">
        <f>#REF!+H41+I41</f>
        <v>#REF!</v>
      </c>
      <c r="H41" s="29">
        <f>11.3+1326</f>
        <v>1337.3</v>
      </c>
      <c r="I41" s="29">
        <v>1432.97</v>
      </c>
      <c r="J41" s="51">
        <f t="shared" si="4"/>
        <v>946.3</v>
      </c>
      <c r="K41" s="51">
        <v>946.3</v>
      </c>
      <c r="L41" s="51"/>
      <c r="M41" s="51">
        <f t="shared" si="1"/>
        <v>767.7</v>
      </c>
      <c r="N41" s="51">
        <v>767.7</v>
      </c>
      <c r="O41" s="49"/>
      <c r="P41" s="84" t="s">
        <v>186</v>
      </c>
    </row>
    <row r="42" spans="1:25" ht="89.25" customHeight="1">
      <c r="A42" s="149"/>
      <c r="B42" s="151"/>
      <c r="C42" s="103" t="s">
        <v>119</v>
      </c>
      <c r="D42" s="48" t="s">
        <v>152</v>
      </c>
      <c r="E42" s="48" t="s">
        <v>127</v>
      </c>
      <c r="F42" s="69" t="s">
        <v>123</v>
      </c>
      <c r="G42" s="28" t="e">
        <f>#REF!+#REF!+#REF!</f>
        <v>#REF!</v>
      </c>
      <c r="H42" s="28" t="e">
        <f>#REF!+#REF!+#REF!</f>
        <v>#REF!</v>
      </c>
      <c r="I42" s="28" t="e">
        <f>#REF!+#REF!+#REF!</f>
        <v>#REF!</v>
      </c>
      <c r="J42" s="51">
        <f>K42+L42</f>
        <v>1217.8</v>
      </c>
      <c r="K42" s="51">
        <v>1217.8</v>
      </c>
      <c r="L42" s="51"/>
      <c r="M42" s="51">
        <f>N42+O42</f>
        <v>1110.739</v>
      </c>
      <c r="N42" s="51">
        <f>121.986+988.753</f>
        <v>1110.739</v>
      </c>
      <c r="O42" s="49"/>
      <c r="P42" s="52" t="s">
        <v>188</v>
      </c>
    </row>
    <row r="43" spans="1:25" ht="93" hidden="1">
      <c r="A43" s="107"/>
      <c r="B43" s="109"/>
      <c r="C43" s="42" t="s">
        <v>121</v>
      </c>
      <c r="D43" s="48" t="s">
        <v>152</v>
      </c>
      <c r="E43" s="48" t="s">
        <v>127</v>
      </c>
      <c r="F43" s="69" t="s">
        <v>123</v>
      </c>
      <c r="G43" s="28" t="e">
        <f>#REF!+H43+I43</f>
        <v>#REF!</v>
      </c>
      <c r="H43" s="29">
        <v>1000</v>
      </c>
      <c r="I43" s="29">
        <v>0</v>
      </c>
      <c r="J43" s="51">
        <f t="shared" ref="J43:J49" si="5">K43+L43</f>
        <v>0</v>
      </c>
      <c r="K43" s="51">
        <v>0</v>
      </c>
      <c r="L43" s="51"/>
      <c r="M43" s="51">
        <f t="shared" si="1"/>
        <v>0</v>
      </c>
      <c r="N43" s="51">
        <v>0</v>
      </c>
      <c r="O43" s="49"/>
      <c r="P43" s="25"/>
    </row>
    <row r="44" spans="1:25" ht="93" hidden="1">
      <c r="A44" s="107"/>
      <c r="B44" s="109"/>
      <c r="C44" s="103" t="s">
        <v>120</v>
      </c>
      <c r="D44" s="48" t="s">
        <v>152</v>
      </c>
      <c r="E44" s="48" t="s">
        <v>127</v>
      </c>
      <c r="F44" s="69" t="s">
        <v>123</v>
      </c>
      <c r="G44" s="28" t="e">
        <f>#REF!+#REF!+#REF!+#REF!+#REF!</f>
        <v>#REF!</v>
      </c>
      <c r="H44" s="28" t="e">
        <f>#REF!+#REF!+#REF!+#REF!+#REF!</f>
        <v>#REF!</v>
      </c>
      <c r="I44" s="28" t="e">
        <f>#REF!+#REF!+#REF!+#REF!+#REF!</f>
        <v>#REF!</v>
      </c>
      <c r="J44" s="51">
        <f t="shared" si="5"/>
        <v>0</v>
      </c>
      <c r="K44" s="51">
        <v>0</v>
      </c>
      <c r="L44" s="51"/>
      <c r="M44" s="51">
        <f t="shared" si="1"/>
        <v>0</v>
      </c>
      <c r="N44" s="51">
        <v>0</v>
      </c>
      <c r="O44" s="49"/>
      <c r="P44" s="26"/>
    </row>
    <row r="45" spans="1:25" s="40" customFormat="1" ht="209.25">
      <c r="A45" s="149" t="s">
        <v>73</v>
      </c>
      <c r="B45" s="158" t="s">
        <v>115</v>
      </c>
      <c r="C45" s="100" t="s">
        <v>74</v>
      </c>
      <c r="D45" s="48" t="s">
        <v>152</v>
      </c>
      <c r="E45" s="48" t="s">
        <v>127</v>
      </c>
      <c r="F45" s="69" t="s">
        <v>157</v>
      </c>
      <c r="G45" s="28" t="e">
        <f>#REF!+#REF!</f>
        <v>#REF!</v>
      </c>
      <c r="H45" s="28" t="e">
        <f>#REF!+#REF!</f>
        <v>#REF!</v>
      </c>
      <c r="I45" s="28" t="e">
        <f>#REF!+#REF!</f>
        <v>#REF!</v>
      </c>
      <c r="J45" s="51">
        <f t="shared" si="5"/>
        <v>8977.9</v>
      </c>
      <c r="K45" s="51">
        <v>8977.9</v>
      </c>
      <c r="L45" s="51"/>
      <c r="M45" s="51">
        <f t="shared" si="1"/>
        <v>8980.4</v>
      </c>
      <c r="N45" s="51">
        <f>8985.8-5.4</f>
        <v>8980.4</v>
      </c>
      <c r="O45" s="49"/>
      <c r="P45" s="52" t="s">
        <v>200</v>
      </c>
    </row>
    <row r="46" spans="1:25" s="40" customFormat="1" ht="191.25" customHeight="1">
      <c r="A46" s="149"/>
      <c r="B46" s="158"/>
      <c r="C46" s="100" t="s">
        <v>97</v>
      </c>
      <c r="D46" s="48" t="s">
        <v>152</v>
      </c>
      <c r="E46" s="48" t="s">
        <v>127</v>
      </c>
      <c r="F46" s="69" t="s">
        <v>123</v>
      </c>
      <c r="G46" s="28" t="e">
        <f>#REF!+H46+I46</f>
        <v>#REF!</v>
      </c>
      <c r="H46" s="29">
        <v>2727.8</v>
      </c>
      <c r="I46" s="29">
        <v>2946</v>
      </c>
      <c r="J46" s="51">
        <f t="shared" si="5"/>
        <v>2695.8</v>
      </c>
      <c r="K46" s="51">
        <v>2695.8</v>
      </c>
      <c r="L46" s="51"/>
      <c r="M46" s="51">
        <f>N46+O46</f>
        <v>2547.6999999999998</v>
      </c>
      <c r="N46" s="51">
        <v>2547.6999999999998</v>
      </c>
      <c r="O46" s="49"/>
      <c r="P46" s="97" t="s">
        <v>169</v>
      </c>
    </row>
    <row r="47" spans="1:25" s="40" customFormat="1" ht="93">
      <c r="A47" s="149"/>
      <c r="B47" s="158"/>
      <c r="C47" s="100" t="s">
        <v>98</v>
      </c>
      <c r="D47" s="48" t="s">
        <v>152</v>
      </c>
      <c r="E47" s="48" t="s">
        <v>127</v>
      </c>
      <c r="F47" s="69" t="s">
        <v>123</v>
      </c>
      <c r="G47" s="28" t="e">
        <f>#REF!+H47+I47</f>
        <v>#REF!</v>
      </c>
      <c r="H47" s="29">
        <v>260</v>
      </c>
      <c r="I47" s="29">
        <v>277.42</v>
      </c>
      <c r="J47" s="51">
        <f t="shared" si="5"/>
        <v>525.5</v>
      </c>
      <c r="K47" s="51">
        <v>525.5</v>
      </c>
      <c r="L47" s="51"/>
      <c r="M47" s="51">
        <f t="shared" si="1"/>
        <v>516</v>
      </c>
      <c r="N47" s="51">
        <v>516</v>
      </c>
      <c r="O47" s="49"/>
      <c r="P47" s="98" t="s">
        <v>170</v>
      </c>
    </row>
    <row r="48" spans="1:25" s="40" customFormat="1" ht="111">
      <c r="A48" s="149"/>
      <c r="B48" s="158"/>
      <c r="C48" s="100" t="s">
        <v>99</v>
      </c>
      <c r="D48" s="48" t="s">
        <v>152</v>
      </c>
      <c r="E48" s="48" t="s">
        <v>127</v>
      </c>
      <c r="F48" s="69" t="s">
        <v>123</v>
      </c>
      <c r="G48" s="28" t="e">
        <f>#REF!+H48+I48</f>
        <v>#REF!</v>
      </c>
      <c r="H48" s="29">
        <v>271</v>
      </c>
      <c r="I48" s="29">
        <v>290.5</v>
      </c>
      <c r="J48" s="51">
        <f>K48+L48</f>
        <v>411.8</v>
      </c>
      <c r="K48" s="51">
        <v>411.8</v>
      </c>
      <c r="L48" s="51"/>
      <c r="M48" s="51">
        <f t="shared" si="1"/>
        <v>362.1</v>
      </c>
      <c r="N48" s="51">
        <v>362.1</v>
      </c>
      <c r="O48" s="49"/>
      <c r="P48" s="51" t="s">
        <v>182</v>
      </c>
    </row>
    <row r="49" spans="1:18" s="40" customFormat="1" ht="93" hidden="1">
      <c r="A49" s="107"/>
      <c r="B49" s="158"/>
      <c r="C49" s="100" t="s">
        <v>128</v>
      </c>
      <c r="D49" s="48" t="s">
        <v>152</v>
      </c>
      <c r="E49" s="48" t="s">
        <v>127</v>
      </c>
      <c r="F49" s="69" t="s">
        <v>123</v>
      </c>
      <c r="G49" s="28" t="e">
        <f>#REF!+H49+I49</f>
        <v>#REF!</v>
      </c>
      <c r="H49" s="29">
        <v>58.8</v>
      </c>
      <c r="I49" s="29"/>
      <c r="J49" s="49">
        <f t="shared" si="5"/>
        <v>0</v>
      </c>
      <c r="K49" s="49"/>
      <c r="L49" s="49"/>
      <c r="M49" s="49">
        <f t="shared" si="1"/>
        <v>0</v>
      </c>
      <c r="N49" s="49"/>
      <c r="O49" s="49"/>
      <c r="P49" s="51"/>
    </row>
    <row r="50" spans="1:18" s="40" customFormat="1" ht="236.25">
      <c r="A50" s="149" t="s">
        <v>75</v>
      </c>
      <c r="B50" s="142" t="s">
        <v>102</v>
      </c>
      <c r="C50" s="100" t="s">
        <v>76</v>
      </c>
      <c r="D50" s="48" t="s">
        <v>152</v>
      </c>
      <c r="E50" s="48" t="s">
        <v>127</v>
      </c>
      <c r="F50" s="69" t="s">
        <v>158</v>
      </c>
      <c r="G50" s="28" t="e">
        <f>#REF!+#REF!</f>
        <v>#REF!</v>
      </c>
      <c r="H50" s="28" t="e">
        <f>#REF!+#REF!</f>
        <v>#REF!</v>
      </c>
      <c r="I50" s="28" t="e">
        <f>#REF!+#REF!</f>
        <v>#REF!</v>
      </c>
      <c r="J50" s="51">
        <f>K50+L50</f>
        <v>6210.2</v>
      </c>
      <c r="K50" s="51">
        <v>6210.2</v>
      </c>
      <c r="L50" s="51"/>
      <c r="M50" s="51">
        <f t="shared" si="1"/>
        <v>6174.8</v>
      </c>
      <c r="N50" s="51">
        <f>6209-34.2</f>
        <v>6174.8</v>
      </c>
      <c r="O50" s="49"/>
      <c r="P50" s="51" t="s">
        <v>172</v>
      </c>
    </row>
    <row r="51" spans="1:18" s="40" customFormat="1" ht="157.5">
      <c r="A51" s="149"/>
      <c r="B51" s="142"/>
      <c r="C51" s="100" t="s">
        <v>77</v>
      </c>
      <c r="D51" s="48" t="s">
        <v>152</v>
      </c>
      <c r="E51" s="48" t="s">
        <v>127</v>
      </c>
      <c r="F51" s="69" t="s">
        <v>123</v>
      </c>
      <c r="G51" s="28" t="e">
        <f>#REF!+H51+I51</f>
        <v>#REF!</v>
      </c>
      <c r="H51" s="29">
        <v>452.8</v>
      </c>
      <c r="I51" s="29">
        <v>489</v>
      </c>
      <c r="J51" s="51">
        <f>K51+L51</f>
        <v>527.79999999999995</v>
      </c>
      <c r="K51" s="51">
        <v>527.79999999999995</v>
      </c>
      <c r="L51" s="51"/>
      <c r="M51" s="51">
        <f t="shared" si="1"/>
        <v>492.6</v>
      </c>
      <c r="N51" s="51">
        <v>492.6</v>
      </c>
      <c r="O51" s="49"/>
      <c r="P51" s="97" t="s">
        <v>171</v>
      </c>
    </row>
    <row r="52" spans="1:18" ht="45" customHeight="1">
      <c r="A52" s="150" t="s">
        <v>44</v>
      </c>
      <c r="B52" s="150"/>
      <c r="C52" s="150"/>
      <c r="D52" s="150"/>
      <c r="E52" s="150"/>
      <c r="F52" s="150"/>
      <c r="G52" s="30" t="e">
        <f>#REF!+#REF!+#REF!+#REF!</f>
        <v>#REF!</v>
      </c>
      <c r="H52" s="30" t="e">
        <f>#REF!+#REF!+#REF!+#REF!</f>
        <v>#REF!</v>
      </c>
      <c r="I52" s="30" t="e">
        <f>#REF!+#REF!+#REF!+#REF!</f>
        <v>#REF!</v>
      </c>
      <c r="J52" s="51">
        <f>K52+L52</f>
        <v>136386.1</v>
      </c>
      <c r="K52" s="51">
        <f>K24+K25+K26+K27+K29+K30+K31+K32+K33+K34+K35+K36+K37+K38+K39+K40+K41+K42+K43+K45+K46+K47+K48+K50+K51</f>
        <v>136386.1</v>
      </c>
      <c r="L52" s="51"/>
      <c r="M52" s="51">
        <f>N52+O52</f>
        <v>129606.63900000001</v>
      </c>
      <c r="N52" s="51">
        <f>N24+N25+N26+N27+N29+N30+N31+N32+N33+N34+N35+N36+N37+N38+N39+N40+N41+N42+N43+N45+N46+N47+N48+N50+N51</f>
        <v>129606.63900000001</v>
      </c>
      <c r="O52" s="49"/>
      <c r="P52" s="30"/>
    </row>
    <row r="53" spans="1:18" ht="36.75" customHeight="1">
      <c r="A53" s="183" t="s">
        <v>15</v>
      </c>
      <c r="B53" s="184"/>
      <c r="C53" s="70" t="s">
        <v>123</v>
      </c>
      <c r="D53" s="108"/>
      <c r="E53" s="108"/>
      <c r="F53" s="70" t="s">
        <v>123</v>
      </c>
      <c r="G53" s="30"/>
      <c r="H53" s="30"/>
      <c r="I53" s="30"/>
      <c r="J53" s="51">
        <f>K53</f>
        <v>80658.899999999994</v>
      </c>
      <c r="K53" s="51">
        <v>80658.899999999994</v>
      </c>
      <c r="L53" s="51"/>
      <c r="M53" s="51">
        <f>N53</f>
        <v>73879.5</v>
      </c>
      <c r="N53" s="51">
        <v>73879.5</v>
      </c>
      <c r="O53" s="49"/>
      <c r="P53" s="30"/>
      <c r="R53" s="63"/>
    </row>
    <row r="54" spans="1:18" ht="51.75" customHeight="1">
      <c r="A54" s="108"/>
      <c r="B54" s="108"/>
      <c r="C54" s="70" t="s">
        <v>51</v>
      </c>
      <c r="D54" s="108"/>
      <c r="E54" s="108"/>
      <c r="F54" s="70" t="s">
        <v>51</v>
      </c>
      <c r="G54" s="30"/>
      <c r="H54" s="30"/>
      <c r="I54" s="30"/>
      <c r="J54" s="51">
        <f>K54</f>
        <v>52689.7</v>
      </c>
      <c r="K54" s="51">
        <f>52839.7-150</f>
        <v>52689.7</v>
      </c>
      <c r="L54" s="51"/>
      <c r="M54" s="51">
        <f>N54</f>
        <v>52689.799999999996</v>
      </c>
      <c r="N54" s="51">
        <f>52839.7-149.9</f>
        <v>52689.799999999996</v>
      </c>
      <c r="O54" s="49"/>
      <c r="P54" s="30"/>
      <c r="R54" s="46"/>
    </row>
    <row r="55" spans="1:18" ht="93" customHeight="1">
      <c r="A55" s="108"/>
      <c r="B55" s="108"/>
      <c r="C55" s="70" t="s">
        <v>53</v>
      </c>
      <c r="D55" s="108"/>
      <c r="E55" s="108"/>
      <c r="F55" s="70" t="s">
        <v>53</v>
      </c>
      <c r="G55" s="30"/>
      <c r="H55" s="30"/>
      <c r="I55" s="30"/>
      <c r="J55" s="51">
        <f>K55</f>
        <v>2977.5</v>
      </c>
      <c r="K55" s="51">
        <f>2827.5+150</f>
        <v>2977.5</v>
      </c>
      <c r="L55" s="51"/>
      <c r="M55" s="51">
        <f>N55</f>
        <v>2977.4</v>
      </c>
      <c r="N55" s="51">
        <f>2827.5+149.9</f>
        <v>2977.4</v>
      </c>
      <c r="O55" s="49"/>
      <c r="P55" s="30"/>
    </row>
    <row r="56" spans="1:18" ht="48.75" customHeight="1">
      <c r="A56" s="108"/>
      <c r="B56" s="108"/>
      <c r="C56" s="70" t="s">
        <v>106</v>
      </c>
      <c r="D56" s="108"/>
      <c r="E56" s="108"/>
      <c r="F56" s="70" t="s">
        <v>106</v>
      </c>
      <c r="G56" s="30"/>
      <c r="H56" s="30"/>
      <c r="I56" s="30"/>
      <c r="J56" s="51">
        <f>K56</f>
        <v>60</v>
      </c>
      <c r="K56" s="51">
        <v>60</v>
      </c>
      <c r="L56" s="51"/>
      <c r="M56" s="51">
        <f>N56</f>
        <v>60</v>
      </c>
      <c r="N56" s="51">
        <v>60</v>
      </c>
      <c r="O56" s="49"/>
      <c r="P56" s="30"/>
    </row>
    <row r="57" spans="1:18" ht="27">
      <c r="A57" s="150" t="s">
        <v>59</v>
      </c>
      <c r="B57" s="150"/>
      <c r="C57" s="150"/>
      <c r="D57" s="150"/>
      <c r="E57" s="150"/>
      <c r="F57" s="150"/>
      <c r="G57" s="150"/>
      <c r="H57" s="150"/>
      <c r="I57" s="150"/>
      <c r="J57" s="150"/>
      <c r="K57" s="150"/>
      <c r="L57" s="150"/>
      <c r="M57" s="150"/>
      <c r="N57" s="150"/>
      <c r="O57" s="150"/>
      <c r="P57" s="150"/>
      <c r="R57" s="46"/>
    </row>
    <row r="58" spans="1:18" ht="343.5" customHeight="1">
      <c r="A58" s="144" t="s">
        <v>68</v>
      </c>
      <c r="B58" s="142" t="s">
        <v>60</v>
      </c>
      <c r="C58" s="105" t="s">
        <v>78</v>
      </c>
      <c r="D58" s="115" t="s">
        <v>152</v>
      </c>
      <c r="E58" s="101" t="s">
        <v>127</v>
      </c>
      <c r="F58" s="70" t="s">
        <v>123</v>
      </c>
      <c r="G58" s="30" t="e">
        <f>SUM(#REF!)</f>
        <v>#REF!</v>
      </c>
      <c r="H58" s="30" t="e">
        <f>SUM(#REF!)</f>
        <v>#REF!</v>
      </c>
      <c r="I58" s="30" t="e">
        <f>SUM(#REF!)</f>
        <v>#REF!</v>
      </c>
      <c r="J58" s="51">
        <f>K58+L58</f>
        <v>5194</v>
      </c>
      <c r="K58" s="51">
        <v>5194</v>
      </c>
      <c r="L58" s="51"/>
      <c r="M58" s="51">
        <f>N58+O58</f>
        <v>5194</v>
      </c>
      <c r="N58" s="51">
        <f>2331.3+2862.7</f>
        <v>5194</v>
      </c>
      <c r="O58" s="49"/>
      <c r="P58" s="83" t="s">
        <v>159</v>
      </c>
    </row>
    <row r="59" spans="1:18" s="40" customFormat="1" ht="111">
      <c r="A59" s="144"/>
      <c r="B59" s="142"/>
      <c r="C59" s="100" t="s">
        <v>79</v>
      </c>
      <c r="D59" s="115" t="s">
        <v>152</v>
      </c>
      <c r="E59" s="101" t="s">
        <v>127</v>
      </c>
      <c r="F59" s="70" t="s">
        <v>123</v>
      </c>
      <c r="G59" s="28" t="e">
        <f>#REF!+#REF!</f>
        <v>#REF!</v>
      </c>
      <c r="H59" s="28" t="e">
        <f>#REF!+#REF!</f>
        <v>#REF!</v>
      </c>
      <c r="I59" s="28" t="e">
        <f>#REF!+#REF!</f>
        <v>#REF!</v>
      </c>
      <c r="J59" s="51">
        <f t="shared" ref="J59:J67" si="6">K59+L59</f>
        <v>833.4</v>
      </c>
      <c r="K59" s="51">
        <v>833.4</v>
      </c>
      <c r="L59" s="51"/>
      <c r="M59" s="51">
        <f t="shared" ref="M59:M66" si="7">N59+O59</f>
        <v>808.1</v>
      </c>
      <c r="N59" s="51">
        <f>478.5+329.6</f>
        <v>808.1</v>
      </c>
      <c r="O59" s="49"/>
      <c r="P59" s="51" t="s">
        <v>42</v>
      </c>
    </row>
    <row r="60" spans="1:18" ht="83.25">
      <c r="A60" s="144"/>
      <c r="B60" s="142"/>
      <c r="C60" s="42" t="s">
        <v>80</v>
      </c>
      <c r="D60" s="115" t="s">
        <v>152</v>
      </c>
      <c r="E60" s="101" t="s">
        <v>127</v>
      </c>
      <c r="F60" s="70" t="s">
        <v>123</v>
      </c>
      <c r="G60" s="28" t="e">
        <f>#REF!+H60+I60</f>
        <v>#REF!</v>
      </c>
      <c r="H60" s="29"/>
      <c r="I60" s="29"/>
      <c r="J60" s="51">
        <f t="shared" si="6"/>
        <v>900</v>
      </c>
      <c r="K60" s="51">
        <v>900</v>
      </c>
      <c r="L60" s="51"/>
      <c r="M60" s="51">
        <f t="shared" si="7"/>
        <v>899.5</v>
      </c>
      <c r="N60" s="51">
        <v>899.5</v>
      </c>
      <c r="O60" s="49"/>
      <c r="P60" s="179" t="s">
        <v>47</v>
      </c>
    </row>
    <row r="61" spans="1:18" ht="83.25">
      <c r="A61" s="144"/>
      <c r="B61" s="142"/>
      <c r="C61" s="103" t="s">
        <v>81</v>
      </c>
      <c r="D61" s="115" t="s">
        <v>152</v>
      </c>
      <c r="E61" s="101" t="s">
        <v>127</v>
      </c>
      <c r="F61" s="70" t="s">
        <v>123</v>
      </c>
      <c r="G61" s="28" t="e">
        <f>SUM(#REF!)</f>
        <v>#REF!</v>
      </c>
      <c r="H61" s="28" t="e">
        <f>SUM(#REF!)</f>
        <v>#REF!</v>
      </c>
      <c r="I61" s="28" t="e">
        <f>SUM(#REF!)</f>
        <v>#REF!</v>
      </c>
      <c r="J61" s="51">
        <f t="shared" si="6"/>
        <v>7490.9</v>
      </c>
      <c r="K61" s="51">
        <v>7490.9</v>
      </c>
      <c r="L61" s="51"/>
      <c r="M61" s="51">
        <f>N61+O61</f>
        <v>7338.8</v>
      </c>
      <c r="N61" s="51">
        <f>743.8+3041.8+3553.2</f>
        <v>7338.8</v>
      </c>
      <c r="O61" s="49"/>
      <c r="P61" s="180"/>
    </row>
    <row r="62" spans="1:18" ht="121.5" customHeight="1">
      <c r="A62" s="144"/>
      <c r="B62" s="142"/>
      <c r="C62" s="103" t="s">
        <v>82</v>
      </c>
      <c r="D62" s="115" t="s">
        <v>152</v>
      </c>
      <c r="E62" s="101" t="s">
        <v>127</v>
      </c>
      <c r="F62" s="70" t="s">
        <v>123</v>
      </c>
      <c r="G62" s="28" t="e">
        <f>#REF!+H62+I62</f>
        <v>#REF!</v>
      </c>
      <c r="H62" s="29"/>
      <c r="I62" s="29"/>
      <c r="J62" s="51">
        <f>K62+L62</f>
        <v>420</v>
      </c>
      <c r="K62" s="51">
        <v>420</v>
      </c>
      <c r="L62" s="51"/>
      <c r="M62" s="51">
        <f t="shared" si="7"/>
        <v>420</v>
      </c>
      <c r="N62" s="51">
        <v>420</v>
      </c>
      <c r="O62" s="49"/>
      <c r="P62" s="181"/>
    </row>
    <row r="63" spans="1:18" ht="111">
      <c r="A63" s="144"/>
      <c r="B63" s="142"/>
      <c r="C63" s="103" t="s">
        <v>83</v>
      </c>
      <c r="D63" s="115" t="s">
        <v>152</v>
      </c>
      <c r="E63" s="101" t="s">
        <v>127</v>
      </c>
      <c r="F63" s="70" t="s">
        <v>123</v>
      </c>
      <c r="G63" s="28" t="e">
        <f>#REF!+#REF!</f>
        <v>#REF!</v>
      </c>
      <c r="H63" s="28" t="e">
        <f>#REF!+#REF!</f>
        <v>#REF!</v>
      </c>
      <c r="I63" s="28" t="e">
        <f>#REF!+#REF!</f>
        <v>#REF!</v>
      </c>
      <c r="J63" s="51">
        <f t="shared" si="6"/>
        <v>1921.3</v>
      </c>
      <c r="K63" s="51">
        <v>1921.3</v>
      </c>
      <c r="L63" s="51"/>
      <c r="M63" s="51">
        <f t="shared" si="7"/>
        <v>1921.3</v>
      </c>
      <c r="N63" s="51">
        <f>574.3+1347</f>
        <v>1921.3</v>
      </c>
      <c r="O63" s="49"/>
      <c r="P63" s="51" t="s">
        <v>190</v>
      </c>
    </row>
    <row r="64" spans="1:18" ht="83.25">
      <c r="A64" s="144"/>
      <c r="B64" s="142"/>
      <c r="C64" s="100" t="s">
        <v>84</v>
      </c>
      <c r="D64" s="115" t="s">
        <v>152</v>
      </c>
      <c r="E64" s="101" t="s">
        <v>127</v>
      </c>
      <c r="F64" s="70" t="s">
        <v>123</v>
      </c>
      <c r="G64" s="28" t="e">
        <f>#REF!+H64+I64</f>
        <v>#REF!</v>
      </c>
      <c r="H64" s="29">
        <v>200</v>
      </c>
      <c r="I64" s="29">
        <v>213.4</v>
      </c>
      <c r="J64" s="51">
        <f t="shared" si="6"/>
        <v>120</v>
      </c>
      <c r="K64" s="51">
        <v>120</v>
      </c>
      <c r="L64" s="51"/>
      <c r="M64" s="51">
        <f>N64+O64</f>
        <v>119.5</v>
      </c>
      <c r="N64" s="51">
        <v>119.5</v>
      </c>
      <c r="O64" s="49"/>
      <c r="P64" s="51" t="s">
        <v>196</v>
      </c>
    </row>
    <row r="65" spans="1:18" ht="409.5">
      <c r="A65" s="144"/>
      <c r="B65" s="142"/>
      <c r="C65" s="106" t="s">
        <v>103</v>
      </c>
      <c r="D65" s="115" t="s">
        <v>152</v>
      </c>
      <c r="E65" s="101" t="s">
        <v>127</v>
      </c>
      <c r="F65" s="70" t="s">
        <v>160</v>
      </c>
      <c r="G65" s="28" t="e">
        <f>#REF!+#REF!+#REF!</f>
        <v>#REF!</v>
      </c>
      <c r="H65" s="28" t="e">
        <f>#REF!+#REF!+#REF!</f>
        <v>#REF!</v>
      </c>
      <c r="I65" s="28" t="e">
        <f>#REF!+#REF!+#REF!</f>
        <v>#REF!</v>
      </c>
      <c r="J65" s="51">
        <f t="shared" si="6"/>
        <v>11499.7</v>
      </c>
      <c r="K65" s="51">
        <v>11499.7</v>
      </c>
      <c r="L65" s="51"/>
      <c r="M65" s="51">
        <f t="shared" si="7"/>
        <v>11499.7</v>
      </c>
      <c r="N65" s="51">
        <f>1490.1+6609.6+3400</f>
        <v>11499.7</v>
      </c>
      <c r="O65" s="49"/>
      <c r="P65" s="51" t="s">
        <v>181</v>
      </c>
    </row>
    <row r="66" spans="1:18" ht="194.25" customHeight="1">
      <c r="A66" s="144"/>
      <c r="B66" s="142"/>
      <c r="C66" s="103" t="s">
        <v>104</v>
      </c>
      <c r="D66" s="115" t="s">
        <v>152</v>
      </c>
      <c r="E66" s="101" t="s">
        <v>127</v>
      </c>
      <c r="F66" s="70" t="s">
        <v>154</v>
      </c>
      <c r="G66" s="28" t="e">
        <f>SUM(#REF!)</f>
        <v>#REF!</v>
      </c>
      <c r="H66" s="28" t="e">
        <f>SUM(#REF!)</f>
        <v>#REF!</v>
      </c>
      <c r="I66" s="28" t="e">
        <f>SUM(#REF!)</f>
        <v>#REF!</v>
      </c>
      <c r="J66" s="51">
        <f>K66+L66</f>
        <v>789.5</v>
      </c>
      <c r="K66" s="51">
        <v>789.5</v>
      </c>
      <c r="L66" s="51"/>
      <c r="M66" s="51">
        <f t="shared" si="7"/>
        <v>779.2</v>
      </c>
      <c r="N66" s="51">
        <f>305.484+0.5+285.287+176.055+11.874</f>
        <v>779.2</v>
      </c>
      <c r="O66" s="49"/>
      <c r="P66" s="51" t="s">
        <v>189</v>
      </c>
    </row>
    <row r="67" spans="1:18" ht="30">
      <c r="A67" s="182" t="s">
        <v>45</v>
      </c>
      <c r="B67" s="182"/>
      <c r="C67" s="182"/>
      <c r="D67" s="182"/>
      <c r="E67" s="182"/>
      <c r="F67" s="70"/>
      <c r="G67" s="28" t="e">
        <f>G58+G59+G60+G61+G62+G63+G64+G65+G66</f>
        <v>#REF!</v>
      </c>
      <c r="H67" s="28" t="e">
        <f>H58+H59+H60+H61+H62+H63+H64+H65+H66</f>
        <v>#REF!</v>
      </c>
      <c r="I67" s="28" t="e">
        <f>I58+I59+I60+I61+I62+I63+I64+I65+I66</f>
        <v>#REF!</v>
      </c>
      <c r="J67" s="51">
        <f t="shared" si="6"/>
        <v>29168.799999999999</v>
      </c>
      <c r="K67" s="51">
        <f>K58+K59+K60+K61+K62+K63+K64+K65+K66</f>
        <v>29168.799999999999</v>
      </c>
      <c r="L67" s="51"/>
      <c r="M67" s="51">
        <f>N67+O67</f>
        <v>28980.100000000002</v>
      </c>
      <c r="N67" s="51">
        <f>N58+N59+N60+N61+N62+N63+N64+N65+N66</f>
        <v>28980.100000000002</v>
      </c>
      <c r="O67" s="49"/>
      <c r="P67" s="28"/>
    </row>
    <row r="68" spans="1:18" ht="42" customHeight="1">
      <c r="A68" s="183" t="s">
        <v>15</v>
      </c>
      <c r="B68" s="184"/>
      <c r="C68" s="70" t="s">
        <v>123</v>
      </c>
      <c r="D68" s="120"/>
      <c r="E68" s="120"/>
      <c r="F68" s="70" t="s">
        <v>123</v>
      </c>
      <c r="G68" s="28"/>
      <c r="H68" s="28"/>
      <c r="I68" s="28"/>
      <c r="J68" s="51">
        <f>K68</f>
        <v>21068.5</v>
      </c>
      <c r="K68" s="51">
        <v>21068.5</v>
      </c>
      <c r="L68" s="51"/>
      <c r="M68" s="51">
        <f>N68</f>
        <v>20879.900000000001</v>
      </c>
      <c r="N68" s="51">
        <v>20879.900000000001</v>
      </c>
      <c r="O68" s="49"/>
      <c r="P68" s="28"/>
    </row>
    <row r="69" spans="1:18" ht="84" customHeight="1">
      <c r="A69" s="120"/>
      <c r="B69" s="120"/>
      <c r="C69" s="70" t="s">
        <v>53</v>
      </c>
      <c r="D69" s="120"/>
      <c r="E69" s="120"/>
      <c r="F69" s="70" t="s">
        <v>53</v>
      </c>
      <c r="G69" s="28"/>
      <c r="H69" s="28"/>
      <c r="I69" s="28"/>
      <c r="J69" s="51">
        <f t="shared" ref="J69:J70" si="8">K69</f>
        <v>1490.7</v>
      </c>
      <c r="K69" s="51">
        <v>1490.7</v>
      </c>
      <c r="L69" s="51"/>
      <c r="M69" s="51">
        <f t="shared" ref="M69:M70" si="9">N69</f>
        <v>1490.6</v>
      </c>
      <c r="N69" s="51">
        <v>1490.6</v>
      </c>
      <c r="O69" s="49"/>
      <c r="P69" s="28"/>
      <c r="R69" s="56"/>
    </row>
    <row r="70" spans="1:18" ht="102.75" customHeight="1">
      <c r="A70" s="120"/>
      <c r="B70" s="120"/>
      <c r="C70" s="70" t="s">
        <v>54</v>
      </c>
      <c r="D70" s="120"/>
      <c r="E70" s="120"/>
      <c r="F70" s="70" t="s">
        <v>54</v>
      </c>
      <c r="G70" s="28"/>
      <c r="H70" s="28"/>
      <c r="I70" s="28"/>
      <c r="J70" s="51">
        <f t="shared" si="8"/>
        <v>6609.6</v>
      </c>
      <c r="K70" s="51">
        <v>6609.6</v>
      </c>
      <c r="L70" s="51"/>
      <c r="M70" s="51">
        <f t="shared" si="9"/>
        <v>6609.6</v>
      </c>
      <c r="N70" s="51">
        <v>6609.6</v>
      </c>
      <c r="O70" s="49"/>
      <c r="P70" s="28"/>
    </row>
    <row r="71" spans="1:18" ht="30">
      <c r="A71" s="172" t="s">
        <v>111</v>
      </c>
      <c r="B71" s="172"/>
      <c r="C71" s="172"/>
      <c r="D71" s="172"/>
      <c r="E71" s="172"/>
      <c r="F71" s="172"/>
      <c r="G71" s="172"/>
      <c r="H71" s="172"/>
      <c r="I71" s="172"/>
      <c r="J71" s="172"/>
      <c r="K71" s="172"/>
      <c r="L71" s="172"/>
      <c r="M71" s="172"/>
      <c r="N71" s="172"/>
      <c r="O71" s="172"/>
      <c r="P71" s="172"/>
    </row>
    <row r="72" spans="1:18" ht="83.25" hidden="1">
      <c r="A72" s="178" t="s">
        <v>85</v>
      </c>
      <c r="B72" s="142" t="s">
        <v>61</v>
      </c>
      <c r="C72" s="112" t="s">
        <v>161</v>
      </c>
      <c r="D72" s="115" t="s">
        <v>152</v>
      </c>
      <c r="E72" s="101" t="s">
        <v>127</v>
      </c>
      <c r="F72" s="70" t="s">
        <v>123</v>
      </c>
      <c r="G72" s="26" t="e">
        <f>#REF!+H72+I72</f>
        <v>#REF!</v>
      </c>
      <c r="H72" s="25"/>
      <c r="I72" s="25"/>
      <c r="J72" s="25"/>
      <c r="K72" s="25"/>
      <c r="L72" s="25"/>
      <c r="M72" s="25"/>
      <c r="N72" s="25"/>
      <c r="O72" s="25"/>
      <c r="P72" s="25"/>
    </row>
    <row r="73" spans="1:18" ht="111" hidden="1">
      <c r="A73" s="178"/>
      <c r="B73" s="142"/>
      <c r="C73" s="112" t="s">
        <v>105</v>
      </c>
      <c r="D73" s="115" t="s">
        <v>152</v>
      </c>
      <c r="E73" s="101" t="s">
        <v>127</v>
      </c>
      <c r="F73" s="70" t="s">
        <v>123</v>
      </c>
      <c r="G73" s="26" t="e">
        <f>#REF!+H73+I73</f>
        <v>#REF!</v>
      </c>
      <c r="H73" s="25"/>
      <c r="I73" s="25"/>
      <c r="J73" s="25"/>
      <c r="K73" s="25"/>
      <c r="L73" s="25"/>
      <c r="M73" s="25"/>
      <c r="N73" s="25"/>
      <c r="O73" s="25"/>
      <c r="P73" s="25"/>
    </row>
    <row r="74" spans="1:18" ht="157.5">
      <c r="A74" s="118" t="s">
        <v>86</v>
      </c>
      <c r="B74" s="43" t="s">
        <v>62</v>
      </c>
      <c r="C74" s="24" t="s">
        <v>88</v>
      </c>
      <c r="D74" s="115" t="s">
        <v>152</v>
      </c>
      <c r="E74" s="101" t="s">
        <v>127</v>
      </c>
      <c r="F74" s="70" t="s">
        <v>123</v>
      </c>
      <c r="G74" s="26" t="e">
        <f>#REF!+H74+I74</f>
        <v>#REF!</v>
      </c>
      <c r="H74" s="25">
        <v>3049.3</v>
      </c>
      <c r="I74" s="25">
        <f>2931+56.7</f>
        <v>2987.7</v>
      </c>
      <c r="J74" s="51">
        <f>K74+L74</f>
        <v>2894.2</v>
      </c>
      <c r="K74" s="51">
        <v>2894.2</v>
      </c>
      <c r="L74" s="51"/>
      <c r="M74" s="51">
        <f>N74+O74</f>
        <v>2683</v>
      </c>
      <c r="N74" s="51">
        <v>2683</v>
      </c>
      <c r="O74" s="51"/>
      <c r="P74" s="105" t="s">
        <v>179</v>
      </c>
    </row>
    <row r="75" spans="1:18" ht="123" customHeight="1">
      <c r="A75" s="169" t="s">
        <v>87</v>
      </c>
      <c r="B75" s="142" t="s">
        <v>50</v>
      </c>
      <c r="C75" s="112" t="s">
        <v>89</v>
      </c>
      <c r="D75" s="115" t="s">
        <v>152</v>
      </c>
      <c r="E75" s="101" t="s">
        <v>127</v>
      </c>
      <c r="F75" s="70" t="s">
        <v>123</v>
      </c>
      <c r="G75" s="26" t="e">
        <f>#REF!+H75+I75</f>
        <v>#REF!</v>
      </c>
      <c r="H75" s="25">
        <v>2500</v>
      </c>
      <c r="I75" s="25">
        <v>0</v>
      </c>
      <c r="J75" s="51">
        <f t="shared" ref="J75:J76" si="10">K75+L75</f>
        <v>10988</v>
      </c>
      <c r="K75" s="51">
        <v>10988</v>
      </c>
      <c r="L75" s="51"/>
      <c r="M75" s="51">
        <f t="shared" ref="M75:M77" si="11">N75+O75</f>
        <v>10168.1</v>
      </c>
      <c r="N75" s="51">
        <v>10168.1</v>
      </c>
      <c r="O75" s="51"/>
      <c r="P75" s="52" t="s">
        <v>180</v>
      </c>
    </row>
    <row r="76" spans="1:18" ht="367.5">
      <c r="A76" s="169"/>
      <c r="B76" s="142"/>
      <c r="C76" s="100" t="s">
        <v>90</v>
      </c>
      <c r="D76" s="115" t="s">
        <v>152</v>
      </c>
      <c r="E76" s="101" t="s">
        <v>127</v>
      </c>
      <c r="F76" s="70" t="s">
        <v>162</v>
      </c>
      <c r="G76" s="26" t="e">
        <f>#REF!+#REF!</f>
        <v>#REF!</v>
      </c>
      <c r="H76" s="26" t="e">
        <f>#REF!+#REF!</f>
        <v>#REF!</v>
      </c>
      <c r="I76" s="26" t="e">
        <f>#REF!+#REF!</f>
        <v>#REF!</v>
      </c>
      <c r="J76" s="51">
        <f t="shared" si="10"/>
        <v>9259</v>
      </c>
      <c r="K76" s="51">
        <v>9259</v>
      </c>
      <c r="L76" s="51"/>
      <c r="M76" s="51">
        <f t="shared" si="11"/>
        <v>7747.2999999999993</v>
      </c>
      <c r="N76" s="51">
        <f>2.5+150.1+161.1+206.8+1085.1+4962.2+1179.5</f>
        <v>7747.2999999999993</v>
      </c>
      <c r="O76" s="51"/>
      <c r="P76" s="52" t="s">
        <v>193</v>
      </c>
    </row>
    <row r="77" spans="1:18" ht="30">
      <c r="A77" s="182" t="s">
        <v>46</v>
      </c>
      <c r="B77" s="182"/>
      <c r="C77" s="182"/>
      <c r="D77" s="182"/>
      <c r="E77" s="182"/>
      <c r="F77" s="71"/>
      <c r="G77" s="28" t="e">
        <f>#REF!+G74+#REF!</f>
        <v>#REF!</v>
      </c>
      <c r="H77" s="28" t="e">
        <f>#REF!+H74+#REF!</f>
        <v>#REF!</v>
      </c>
      <c r="I77" s="28" t="e">
        <f>#REF!+I74+#REF!</f>
        <v>#REF!</v>
      </c>
      <c r="J77" s="51">
        <f>K77+L77</f>
        <v>23141.200000000001</v>
      </c>
      <c r="K77" s="49">
        <f>K74+K75+K76</f>
        <v>23141.200000000001</v>
      </c>
      <c r="L77" s="49"/>
      <c r="M77" s="49">
        <f t="shared" si="11"/>
        <v>20598.400000000001</v>
      </c>
      <c r="N77" s="49">
        <f>N74+N75+N76</f>
        <v>20598.400000000001</v>
      </c>
      <c r="O77" s="49"/>
      <c r="P77" s="28"/>
    </row>
    <row r="78" spans="1:18" s="40" customFormat="1" ht="60.75">
      <c r="A78" s="142" t="s">
        <v>15</v>
      </c>
      <c r="B78" s="142"/>
      <c r="C78" s="72" t="s">
        <v>123</v>
      </c>
      <c r="D78" s="53"/>
      <c r="E78" s="54"/>
      <c r="F78" s="72" t="s">
        <v>123</v>
      </c>
      <c r="G78" s="34" t="e">
        <f>#REF!+G74+#REF!</f>
        <v>#REF!</v>
      </c>
      <c r="H78" s="34" t="e">
        <f>#REF!+H74+#REF!</f>
        <v>#REF!</v>
      </c>
      <c r="I78" s="34" t="e">
        <f>#REF!+I74+#REF!</f>
        <v>#REF!</v>
      </c>
      <c r="J78" s="81">
        <f>K78</f>
        <v>23138.7</v>
      </c>
      <c r="K78" s="81">
        <v>23138.7</v>
      </c>
      <c r="L78" s="81"/>
      <c r="M78" s="81">
        <f>N78</f>
        <v>20595.900000000001</v>
      </c>
      <c r="N78" s="81">
        <v>20595.900000000001</v>
      </c>
      <c r="O78" s="34"/>
      <c r="P78" s="34"/>
    </row>
    <row r="79" spans="1:18" s="40" customFormat="1" ht="106.5" customHeight="1">
      <c r="A79" s="99"/>
      <c r="B79" s="55"/>
      <c r="C79" s="70" t="s">
        <v>54</v>
      </c>
      <c r="D79" s="53"/>
      <c r="E79" s="54"/>
      <c r="F79" s="70" t="s">
        <v>54</v>
      </c>
      <c r="G79" s="34" t="e">
        <f>#REF!</f>
        <v>#REF!</v>
      </c>
      <c r="H79" s="34" t="e">
        <f>#REF!</f>
        <v>#REF!</v>
      </c>
      <c r="I79" s="34" t="e">
        <f>#REF!</f>
        <v>#REF!</v>
      </c>
      <c r="J79" s="81">
        <f>K79</f>
        <v>2.5</v>
      </c>
      <c r="K79" s="81">
        <v>2.5</v>
      </c>
      <c r="L79" s="81"/>
      <c r="M79" s="81">
        <f>N79</f>
        <v>2.5</v>
      </c>
      <c r="N79" s="81">
        <v>2.5</v>
      </c>
      <c r="O79" s="34"/>
      <c r="P79" s="34"/>
    </row>
    <row r="80" spans="1:18" ht="27">
      <c r="A80" s="150" t="s">
        <v>91</v>
      </c>
      <c r="B80" s="150"/>
      <c r="C80" s="150"/>
      <c r="D80" s="150"/>
      <c r="E80" s="150"/>
      <c r="F80" s="150"/>
      <c r="G80" s="150"/>
      <c r="H80" s="150"/>
      <c r="I80" s="150"/>
      <c r="J80" s="150"/>
      <c r="K80" s="150"/>
      <c r="L80" s="150"/>
      <c r="M80" s="150"/>
      <c r="N80" s="150"/>
      <c r="O80" s="150"/>
      <c r="P80" s="150"/>
    </row>
    <row r="81" spans="1:16" ht="27">
      <c r="A81" s="143" t="s">
        <v>92</v>
      </c>
      <c r="B81" s="194" t="s">
        <v>93</v>
      </c>
      <c r="C81" s="147" t="s">
        <v>94</v>
      </c>
      <c r="D81" s="195" t="s">
        <v>152</v>
      </c>
      <c r="E81" s="145" t="s">
        <v>127</v>
      </c>
      <c r="F81" s="185" t="s">
        <v>163</v>
      </c>
      <c r="G81" s="30" t="e">
        <f>#REF!+#REF!</f>
        <v>#REF!</v>
      </c>
      <c r="H81" s="30" t="e">
        <f>#REF!+#REF!</f>
        <v>#REF!</v>
      </c>
      <c r="I81" s="30" t="e">
        <f>#REF!+#REF!</f>
        <v>#REF!</v>
      </c>
      <c r="J81" s="179">
        <f>K81+L81</f>
        <v>71668.3</v>
      </c>
      <c r="K81" s="187"/>
      <c r="L81" s="179">
        <v>71668.3</v>
      </c>
      <c r="M81" s="179">
        <f>N81+O81</f>
        <v>65801.399999999994</v>
      </c>
      <c r="N81" s="192"/>
      <c r="O81" s="179">
        <f>6855+428+11189.5+20825.8+6709.9+396.6+19396.6</f>
        <v>65801.399999999994</v>
      </c>
      <c r="P81" s="189" t="s">
        <v>164</v>
      </c>
    </row>
    <row r="82" spans="1:16" ht="360.75" customHeight="1">
      <c r="A82" s="143"/>
      <c r="B82" s="194"/>
      <c r="C82" s="148"/>
      <c r="D82" s="196"/>
      <c r="E82" s="146"/>
      <c r="F82" s="186"/>
      <c r="G82" s="30"/>
      <c r="H82" s="30"/>
      <c r="I82" s="30"/>
      <c r="J82" s="181"/>
      <c r="K82" s="188"/>
      <c r="L82" s="181"/>
      <c r="M82" s="181"/>
      <c r="N82" s="193"/>
      <c r="O82" s="181"/>
      <c r="P82" s="190"/>
    </row>
    <row r="83" spans="1:16" ht="300" customHeight="1">
      <c r="A83" s="143"/>
      <c r="B83" s="194"/>
      <c r="C83" s="106" t="s">
        <v>95</v>
      </c>
      <c r="D83" s="115" t="s">
        <v>152</v>
      </c>
      <c r="E83" s="101" t="s">
        <v>127</v>
      </c>
      <c r="F83" s="72" t="s">
        <v>125</v>
      </c>
      <c r="G83" s="28" t="e">
        <f>SUM(#REF!)</f>
        <v>#REF!</v>
      </c>
      <c r="H83" s="28" t="e">
        <f>SUM(#REF!)</f>
        <v>#REF!</v>
      </c>
      <c r="I83" s="28" t="e">
        <f>SUM(#REF!)</f>
        <v>#REF!</v>
      </c>
      <c r="J83" s="119">
        <f>K83+L83</f>
        <v>27333.7</v>
      </c>
      <c r="K83" s="39"/>
      <c r="L83" s="119">
        <v>27333.7</v>
      </c>
      <c r="M83" s="119">
        <f>N83+O83</f>
        <v>26029.199999999997</v>
      </c>
      <c r="N83" s="124"/>
      <c r="O83" s="119">
        <f>6519.3+49.7+5226.3+3221.8+10456+556.1</f>
        <v>26029.199999999997</v>
      </c>
      <c r="P83" s="96" t="s">
        <v>165</v>
      </c>
    </row>
    <row r="84" spans="1:16" ht="116.25" customHeight="1">
      <c r="A84" s="143"/>
      <c r="B84" s="194"/>
      <c r="C84" s="44" t="s">
        <v>110</v>
      </c>
      <c r="D84" s="115" t="s">
        <v>152</v>
      </c>
      <c r="E84" s="101" t="s">
        <v>127</v>
      </c>
      <c r="F84" s="73" t="s">
        <v>125</v>
      </c>
      <c r="G84" s="28" t="e">
        <f>#REF!+H84+I84</f>
        <v>#REF!</v>
      </c>
      <c r="H84" s="29">
        <v>2289</v>
      </c>
      <c r="I84" s="29">
        <v>0</v>
      </c>
      <c r="J84" s="51">
        <f>K84+L84</f>
        <v>2594</v>
      </c>
      <c r="K84" s="82"/>
      <c r="L84" s="51">
        <v>2594</v>
      </c>
      <c r="M84" s="51">
        <f>N84+O84</f>
        <v>2439.3000000000002</v>
      </c>
      <c r="N84" s="82"/>
      <c r="O84" s="51">
        <v>2439.3000000000002</v>
      </c>
      <c r="P84" s="52" t="s">
        <v>166</v>
      </c>
    </row>
    <row r="85" spans="1:16" ht="224.25" customHeight="1">
      <c r="A85" s="143"/>
      <c r="B85" s="194"/>
      <c r="C85" s="44" t="s">
        <v>113</v>
      </c>
      <c r="D85" s="115" t="s">
        <v>152</v>
      </c>
      <c r="E85" s="101" t="s">
        <v>127</v>
      </c>
      <c r="F85" s="70" t="s">
        <v>112</v>
      </c>
      <c r="G85" s="28" t="e">
        <f>#REF!+H85+I85</f>
        <v>#REF!</v>
      </c>
      <c r="H85" s="29">
        <v>0</v>
      </c>
      <c r="I85" s="29">
        <v>0</v>
      </c>
      <c r="J85" s="51">
        <f>K85+L85</f>
        <v>799.7</v>
      </c>
      <c r="K85" s="82"/>
      <c r="L85" s="51">
        <v>799.7</v>
      </c>
      <c r="M85" s="51">
        <f>N85+O85</f>
        <v>0</v>
      </c>
      <c r="N85" s="82"/>
      <c r="O85" s="51">
        <v>0</v>
      </c>
      <c r="P85" s="82" t="s">
        <v>114</v>
      </c>
    </row>
    <row r="86" spans="1:16" ht="27.75">
      <c r="A86" s="58" t="s">
        <v>48</v>
      </c>
      <c r="B86" s="59"/>
      <c r="C86" s="59"/>
      <c r="D86" s="59"/>
      <c r="E86" s="59"/>
      <c r="F86" s="74"/>
      <c r="G86" s="28" t="e">
        <f>G81+G83+G84+G85</f>
        <v>#REF!</v>
      </c>
      <c r="H86" s="28" t="e">
        <f>H81+H83+H84+H85</f>
        <v>#REF!</v>
      </c>
      <c r="I86" s="28" t="e">
        <f>I81+I83+I84+I85</f>
        <v>#REF!</v>
      </c>
      <c r="J86" s="78">
        <f>K86+L86</f>
        <v>102395.7</v>
      </c>
      <c r="K86" s="78"/>
      <c r="L86" s="78">
        <f>L81+L83+L84+L85</f>
        <v>102395.7</v>
      </c>
      <c r="M86" s="78">
        <f>N86+O86</f>
        <v>94269.9</v>
      </c>
      <c r="N86" s="78"/>
      <c r="O86" s="78">
        <f>O81+O83+O84+O85</f>
        <v>94269.9</v>
      </c>
      <c r="P86" s="28"/>
    </row>
    <row r="87" spans="1:16" ht="35.25" customHeight="1">
      <c r="A87" s="152" t="s">
        <v>15</v>
      </c>
      <c r="B87" s="166"/>
      <c r="C87" s="166"/>
      <c r="D87" s="166"/>
      <c r="E87" s="153"/>
      <c r="F87" s="69" t="s">
        <v>56</v>
      </c>
      <c r="G87" s="35" t="e">
        <f>#REF!+#REF!+#REF!+#REF!</f>
        <v>#REF!</v>
      </c>
      <c r="H87" s="35" t="e">
        <f>#REF!+#REF!+#REF!</f>
        <v>#REF!</v>
      </c>
      <c r="I87" s="35" t="e">
        <f>#REF!+#REF!+#REF!</f>
        <v>#REF!</v>
      </c>
      <c r="J87" s="78"/>
      <c r="K87" s="78"/>
      <c r="L87" s="78"/>
      <c r="M87" s="78"/>
      <c r="N87" s="78"/>
      <c r="O87" s="78"/>
      <c r="P87" s="35"/>
    </row>
    <row r="88" spans="1:16" ht="116.25" hidden="1">
      <c r="A88" s="154"/>
      <c r="B88" s="167"/>
      <c r="C88" s="167"/>
      <c r="D88" s="167"/>
      <c r="E88" s="155"/>
      <c r="F88" s="69" t="s">
        <v>112</v>
      </c>
      <c r="G88" s="35" t="e">
        <f>G85</f>
        <v>#REF!</v>
      </c>
      <c r="H88" s="35">
        <f>H85</f>
        <v>0</v>
      </c>
      <c r="I88" s="35">
        <f>I85</f>
        <v>0</v>
      </c>
      <c r="J88" s="78"/>
      <c r="K88" s="78"/>
      <c r="L88" s="78"/>
      <c r="M88" s="78"/>
      <c r="N88" s="78"/>
      <c r="O88" s="78"/>
      <c r="P88" s="35"/>
    </row>
    <row r="89" spans="1:16" ht="93" hidden="1">
      <c r="A89" s="156"/>
      <c r="B89" s="168"/>
      <c r="C89" s="168"/>
      <c r="D89" s="168"/>
      <c r="E89" s="157"/>
      <c r="F89" s="69" t="s">
        <v>125</v>
      </c>
      <c r="G89" s="35" t="e">
        <f>#REF!+G83+G84</f>
        <v>#REF!</v>
      </c>
      <c r="H89" s="35" t="e">
        <f>#REF!+H83+H84</f>
        <v>#REF!</v>
      </c>
      <c r="I89" s="35" t="e">
        <f>#REF!+I83+I84</f>
        <v>#REF!</v>
      </c>
      <c r="J89" s="78"/>
      <c r="K89" s="78"/>
      <c r="L89" s="78"/>
      <c r="M89" s="78"/>
      <c r="N89" s="78"/>
      <c r="O89" s="78"/>
      <c r="P89" s="35"/>
    </row>
    <row r="90" spans="1:16" ht="89.25" customHeight="1">
      <c r="A90" s="110"/>
      <c r="B90" s="116"/>
      <c r="C90" s="70" t="s">
        <v>56</v>
      </c>
      <c r="D90" s="116"/>
      <c r="E90" s="55"/>
      <c r="F90" s="70" t="s">
        <v>56</v>
      </c>
      <c r="G90" s="35"/>
      <c r="H90" s="35"/>
      <c r="I90" s="35"/>
      <c r="J90" s="78">
        <f t="shared" ref="J90:J91" si="12">K90+L90</f>
        <v>4763.8</v>
      </c>
      <c r="K90" s="78"/>
      <c r="L90" s="78">
        <v>4763.8</v>
      </c>
      <c r="M90" s="78">
        <f t="shared" ref="M90:M91" si="13">N90+O90</f>
        <v>0</v>
      </c>
      <c r="N90" s="78"/>
      <c r="O90" s="78"/>
      <c r="P90" s="35"/>
    </row>
    <row r="91" spans="1:16" ht="56.25" customHeight="1">
      <c r="A91" s="110"/>
      <c r="B91" s="116"/>
      <c r="C91" s="73" t="s">
        <v>112</v>
      </c>
      <c r="D91" s="55"/>
      <c r="E91" s="55"/>
      <c r="F91" s="73" t="s">
        <v>112</v>
      </c>
      <c r="G91" s="35"/>
      <c r="H91" s="35"/>
      <c r="I91" s="35"/>
      <c r="J91" s="78">
        <f t="shared" si="12"/>
        <v>799.7</v>
      </c>
      <c r="K91" s="78"/>
      <c r="L91" s="78">
        <v>799.7</v>
      </c>
      <c r="M91" s="78">
        <f t="shared" si="13"/>
        <v>0</v>
      </c>
      <c r="N91" s="78"/>
      <c r="O91" s="78"/>
      <c r="P91" s="35"/>
    </row>
    <row r="92" spans="1:16" ht="54.75" customHeight="1">
      <c r="A92" s="110"/>
      <c r="B92" s="116"/>
      <c r="C92" s="70" t="s">
        <v>125</v>
      </c>
      <c r="D92" s="116"/>
      <c r="E92" s="111"/>
      <c r="F92" s="70" t="s">
        <v>125</v>
      </c>
      <c r="G92" s="35"/>
      <c r="H92" s="35"/>
      <c r="I92" s="35"/>
      <c r="J92" s="78">
        <f>K92+L92</f>
        <v>96832.2</v>
      </c>
      <c r="K92" s="78"/>
      <c r="L92" s="78">
        <v>96832.2</v>
      </c>
      <c r="M92" s="78">
        <f>N92+O92</f>
        <v>94270</v>
      </c>
      <c r="N92" s="78"/>
      <c r="O92" s="78">
        <v>94270</v>
      </c>
      <c r="P92" s="35"/>
    </row>
    <row r="93" spans="1:16" ht="27">
      <c r="A93" s="191" t="s">
        <v>55</v>
      </c>
      <c r="B93" s="191"/>
      <c r="C93" s="191"/>
      <c r="D93" s="191"/>
      <c r="E93" s="191"/>
      <c r="F93" s="75"/>
      <c r="G93" s="28" t="e">
        <f>G52+G67+G77+G86</f>
        <v>#REF!</v>
      </c>
      <c r="H93" s="28" t="e">
        <f>H52+H67+H77+H86</f>
        <v>#REF!</v>
      </c>
      <c r="I93" s="28" t="e">
        <f>I52+I67+I77+I86</f>
        <v>#REF!</v>
      </c>
      <c r="J93" s="78">
        <f>K93+L93</f>
        <v>291091.8</v>
      </c>
      <c r="K93" s="78">
        <f>K52+K67+K77+K86</f>
        <v>188696.1</v>
      </c>
      <c r="L93" s="78">
        <f>L86</f>
        <v>102395.7</v>
      </c>
      <c r="M93" s="78">
        <f>N93+O93</f>
        <v>273455.03899999999</v>
      </c>
      <c r="N93" s="78">
        <f>N52+N67+N77+N86</f>
        <v>179185.139</v>
      </c>
      <c r="O93" s="78">
        <f>O86</f>
        <v>94269.9</v>
      </c>
      <c r="P93" s="28"/>
    </row>
    <row r="94" spans="1:16" ht="53.25" customHeight="1">
      <c r="A94" s="123"/>
      <c r="B94" s="123"/>
      <c r="C94" s="76" t="s">
        <v>124</v>
      </c>
      <c r="D94" s="123"/>
      <c r="E94" s="123"/>
      <c r="F94" s="76" t="s">
        <v>124</v>
      </c>
      <c r="G94" s="28"/>
      <c r="H94" s="28"/>
      <c r="I94" s="28"/>
      <c r="J94" s="78">
        <f>K94+L94</f>
        <v>124866.09999999999</v>
      </c>
      <c r="K94" s="78">
        <f>K53+K68+K78</f>
        <v>124866.09999999999</v>
      </c>
      <c r="L94" s="78"/>
      <c r="M94" s="78">
        <f>N94+O94</f>
        <v>115355.29999999999</v>
      </c>
      <c r="N94" s="78">
        <f>N53+N68+N78</f>
        <v>115355.29999999999</v>
      </c>
      <c r="O94" s="78"/>
      <c r="P94" s="28"/>
    </row>
    <row r="95" spans="1:16" ht="54.75" customHeight="1">
      <c r="A95" s="123"/>
      <c r="B95" s="123"/>
      <c r="C95" s="76" t="s">
        <v>125</v>
      </c>
      <c r="D95" s="123"/>
      <c r="E95" s="123"/>
      <c r="F95" s="76" t="s">
        <v>125</v>
      </c>
      <c r="G95" s="28"/>
      <c r="H95" s="28"/>
      <c r="I95" s="28"/>
      <c r="J95" s="78">
        <f t="shared" ref="J95:J101" si="14">K95+L95</f>
        <v>96832.2</v>
      </c>
      <c r="K95" s="78">
        <f>L92</f>
        <v>96832.2</v>
      </c>
      <c r="L95" s="78"/>
      <c r="M95" s="78">
        <f t="shared" ref="M95:M101" si="15">N95+O95</f>
        <v>94270</v>
      </c>
      <c r="N95" s="78">
        <f>O92</f>
        <v>94270</v>
      </c>
      <c r="O95" s="78"/>
      <c r="P95" s="28"/>
    </row>
    <row r="96" spans="1:16" ht="57.75" customHeight="1">
      <c r="A96" s="60"/>
      <c r="B96" s="57"/>
      <c r="C96" s="76" t="s">
        <v>51</v>
      </c>
      <c r="D96" s="61"/>
      <c r="E96" s="102"/>
      <c r="F96" s="76" t="s">
        <v>51</v>
      </c>
      <c r="G96" s="62"/>
      <c r="H96" s="62"/>
      <c r="I96" s="62"/>
      <c r="J96" s="78">
        <f t="shared" si="14"/>
        <v>52689.7</v>
      </c>
      <c r="K96" s="78">
        <f>K54</f>
        <v>52689.7</v>
      </c>
      <c r="L96" s="77"/>
      <c r="M96" s="78">
        <f t="shared" si="15"/>
        <v>52689.799999999996</v>
      </c>
      <c r="N96" s="78">
        <f>N54</f>
        <v>52689.799999999996</v>
      </c>
      <c r="O96" s="77"/>
      <c r="P96" s="62"/>
    </row>
    <row r="97" spans="1:16" ht="114" customHeight="1">
      <c r="A97" s="60"/>
      <c r="B97" s="57"/>
      <c r="C97" s="70" t="s">
        <v>54</v>
      </c>
      <c r="D97" s="61"/>
      <c r="E97" s="102"/>
      <c r="F97" s="70" t="s">
        <v>54</v>
      </c>
      <c r="G97" s="62"/>
      <c r="H97" s="62"/>
      <c r="I97" s="62"/>
      <c r="J97" s="78">
        <f t="shared" si="14"/>
        <v>6612.1</v>
      </c>
      <c r="K97" s="79">
        <f>K70+2.5</f>
        <v>6612.1</v>
      </c>
      <c r="L97" s="80"/>
      <c r="M97" s="78">
        <f t="shared" si="15"/>
        <v>6612.1</v>
      </c>
      <c r="N97" s="77">
        <f>N70+2.5</f>
        <v>6612.1</v>
      </c>
      <c r="O97" s="77"/>
      <c r="P97" s="62"/>
    </row>
    <row r="98" spans="1:16" ht="99" customHeight="1">
      <c r="A98" s="60"/>
      <c r="B98" s="57"/>
      <c r="C98" s="70" t="s">
        <v>53</v>
      </c>
      <c r="D98" s="61"/>
      <c r="E98" s="102"/>
      <c r="F98" s="70" t="s">
        <v>53</v>
      </c>
      <c r="G98" s="62"/>
      <c r="H98" s="62"/>
      <c r="I98" s="62"/>
      <c r="J98" s="78">
        <f t="shared" si="14"/>
        <v>4468.2</v>
      </c>
      <c r="K98" s="78">
        <f>K55+K69</f>
        <v>4468.2</v>
      </c>
      <c r="L98" s="77"/>
      <c r="M98" s="78">
        <f t="shared" si="15"/>
        <v>4468</v>
      </c>
      <c r="N98" s="77">
        <f>N55+N69</f>
        <v>4468</v>
      </c>
      <c r="O98" s="77"/>
      <c r="P98" s="62"/>
    </row>
    <row r="99" spans="1:16" ht="84" customHeight="1">
      <c r="A99" s="60"/>
      <c r="B99" s="57"/>
      <c r="C99" s="70" t="s">
        <v>56</v>
      </c>
      <c r="D99" s="61"/>
      <c r="E99" s="102"/>
      <c r="F99" s="70" t="s">
        <v>56</v>
      </c>
      <c r="G99" s="64"/>
      <c r="H99" s="62"/>
      <c r="I99" s="62"/>
      <c r="J99" s="78">
        <f t="shared" si="14"/>
        <v>4763.8</v>
      </c>
      <c r="K99" s="78"/>
      <c r="L99" s="78">
        <f>L90</f>
        <v>4763.8</v>
      </c>
      <c r="M99" s="78">
        <f t="shared" si="15"/>
        <v>4763.8</v>
      </c>
      <c r="N99" s="78">
        <v>4763.8</v>
      </c>
      <c r="O99" s="77">
        <f>O90</f>
        <v>0</v>
      </c>
      <c r="P99" s="62"/>
    </row>
    <row r="100" spans="1:16" ht="52.5" customHeight="1">
      <c r="A100" s="65"/>
      <c r="B100" s="57"/>
      <c r="C100" s="70" t="s">
        <v>112</v>
      </c>
      <c r="D100" s="61"/>
      <c r="E100" s="102"/>
      <c r="F100" s="70" t="s">
        <v>112</v>
      </c>
      <c r="G100" s="62"/>
      <c r="H100" s="62"/>
      <c r="I100" s="62"/>
      <c r="J100" s="78">
        <f t="shared" si="14"/>
        <v>799.7</v>
      </c>
      <c r="K100" s="78"/>
      <c r="L100" s="78">
        <f>L91</f>
        <v>799.7</v>
      </c>
      <c r="M100" s="78">
        <f t="shared" si="15"/>
        <v>0</v>
      </c>
      <c r="N100" s="77">
        <v>0</v>
      </c>
      <c r="O100" s="77">
        <f>O91</f>
        <v>0</v>
      </c>
      <c r="P100" s="62"/>
    </row>
    <row r="101" spans="1:16" ht="56.25" customHeight="1">
      <c r="A101" s="60"/>
      <c r="B101" s="57"/>
      <c r="C101" s="70" t="s">
        <v>106</v>
      </c>
      <c r="D101" s="61"/>
      <c r="E101" s="102"/>
      <c r="F101" s="70" t="s">
        <v>106</v>
      </c>
      <c r="G101" s="62"/>
      <c r="H101" s="62"/>
      <c r="I101" s="62"/>
      <c r="J101" s="78">
        <f t="shared" si="14"/>
        <v>60</v>
      </c>
      <c r="K101" s="78">
        <f>K56</f>
        <v>60</v>
      </c>
      <c r="L101" s="77"/>
      <c r="M101" s="78">
        <f t="shared" si="15"/>
        <v>60</v>
      </c>
      <c r="N101" s="77">
        <v>60</v>
      </c>
      <c r="O101" s="77"/>
      <c r="P101" s="62"/>
    </row>
    <row r="102" spans="1:16" ht="27.75">
      <c r="M102" s="45"/>
    </row>
    <row r="103" spans="1:16" ht="27.75">
      <c r="M103" s="45"/>
    </row>
    <row r="104" spans="1:16" ht="35.25">
      <c r="B104" s="27" t="s">
        <v>167</v>
      </c>
      <c r="K104" s="197" t="s">
        <v>129</v>
      </c>
      <c r="L104" s="197"/>
    </row>
    <row r="105" spans="1:16" ht="33">
      <c r="B105" s="85"/>
      <c r="K105" s="121"/>
      <c r="L105" s="121"/>
    </row>
    <row r="106" spans="1:16" ht="33">
      <c r="A106" s="8"/>
      <c r="B106" s="125" t="s">
        <v>25</v>
      </c>
    </row>
  </sheetData>
  <mergeCells count="61">
    <mergeCell ref="L14:P14"/>
    <mergeCell ref="A19:A21"/>
    <mergeCell ref="B19:B21"/>
    <mergeCell ref="C19:C21"/>
    <mergeCell ref="D19:D21"/>
    <mergeCell ref="E19:E21"/>
    <mergeCell ref="F19:F21"/>
    <mergeCell ref="G19:I19"/>
    <mergeCell ref="J19:L19"/>
    <mergeCell ref="M19:O19"/>
    <mergeCell ref="P19:P21"/>
    <mergeCell ref="G20:G21"/>
    <mergeCell ref="H20:I20"/>
    <mergeCell ref="J20:J21"/>
    <mergeCell ref="A53:B53"/>
    <mergeCell ref="A45:A48"/>
    <mergeCell ref="B45:B49"/>
    <mergeCell ref="A50:A51"/>
    <mergeCell ref="B50:B51"/>
    <mergeCell ref="A52:F52"/>
    <mergeCell ref="O20:O21"/>
    <mergeCell ref="A23:P23"/>
    <mergeCell ref="A24:A28"/>
    <mergeCell ref="B24:B28"/>
    <mergeCell ref="A29:A42"/>
    <mergeCell ref="B29:B42"/>
    <mergeCell ref="K20:K21"/>
    <mergeCell ref="L20:L21"/>
    <mergeCell ref="M20:M21"/>
    <mergeCell ref="N20:N21"/>
    <mergeCell ref="F81:F82"/>
    <mergeCell ref="J81:J82"/>
    <mergeCell ref="K81:K82"/>
    <mergeCell ref="A77:E77"/>
    <mergeCell ref="A57:P57"/>
    <mergeCell ref="A58:A66"/>
    <mergeCell ref="B58:B66"/>
    <mergeCell ref="P60:P62"/>
    <mergeCell ref="A67:E67"/>
    <mergeCell ref="A68:B68"/>
    <mergeCell ref="A71:P71"/>
    <mergeCell ref="A72:A73"/>
    <mergeCell ref="B72:B73"/>
    <mergeCell ref="A75:A76"/>
    <mergeCell ref="B75:B76"/>
    <mergeCell ref="A7:P8"/>
    <mergeCell ref="A93:E93"/>
    <mergeCell ref="K104:L104"/>
    <mergeCell ref="L81:L82"/>
    <mergeCell ref="M81:M82"/>
    <mergeCell ref="N81:N82"/>
    <mergeCell ref="O81:O82"/>
    <mergeCell ref="P81:P82"/>
    <mergeCell ref="A87:E89"/>
    <mergeCell ref="A78:B78"/>
    <mergeCell ref="A80:P80"/>
    <mergeCell ref="A81:A85"/>
    <mergeCell ref="B81:B85"/>
    <mergeCell ref="C81:C82"/>
    <mergeCell ref="D81:D82"/>
    <mergeCell ref="E81:E82"/>
  </mergeCells>
  <pageMargins left="0.70866141732283472" right="0.39370078740157483" top="0.35433070866141736" bottom="0.19685039370078741" header="0.31496062992125984" footer="0.31496062992125984"/>
  <pageSetup paperSize="9" scale="39" orientation="landscape" horizontalDpi="0" verticalDpi="0" r:id="rId1"/>
  <rowBreaks count="2" manualBreakCount="2">
    <brk id="26" max="15" man="1"/>
    <brk id="3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Додаток 1</vt:lpstr>
      <vt:lpstr>Лист2</vt:lpstr>
      <vt:lpstr>'Додаток 1'!Область_печати</vt:lpstr>
      <vt:lpstr>Лист2!Область_печати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2021-04-05T09:09:17Z</cp:lastPrinted>
  <dcterms:created xsi:type="dcterms:W3CDTF">1996-10-08T23:32:33Z</dcterms:created>
  <dcterms:modified xsi:type="dcterms:W3CDTF">2021-04-06T10:10:24Z</dcterms:modified>
</cp:coreProperties>
</file>