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khalova_h\Desktop\Проект рішення 20 січня 2020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35" i="1"/>
  <c r="H35" i="1" s="1"/>
  <c r="E36" i="1"/>
  <c r="H36" i="1" s="1"/>
  <c r="E37" i="1"/>
  <c r="H37" i="1" s="1"/>
  <c r="E38" i="1"/>
  <c r="H38" i="1" s="1"/>
  <c r="E34" i="1"/>
  <c r="F29" i="1"/>
  <c r="E29" i="1" s="1"/>
  <c r="F28" i="1"/>
  <c r="E28" i="1" s="1"/>
  <c r="H17" i="1"/>
  <c r="E18" i="1"/>
  <c r="H18" i="1" s="1"/>
  <c r="E15" i="1"/>
  <c r="H15" i="1" s="1"/>
  <c r="E16" i="1"/>
  <c r="H16" i="1" s="1"/>
  <c r="E17" i="1"/>
  <c r="H56" i="1"/>
  <c r="H57" i="1"/>
  <c r="H45" i="1"/>
  <c r="H46" i="1"/>
  <c r="H49" i="1"/>
  <c r="H51" i="1"/>
  <c r="H52" i="1"/>
  <c r="H53" i="1"/>
  <c r="H41" i="1"/>
  <c r="H42" i="1"/>
  <c r="H34" i="1"/>
  <c r="H27" i="1"/>
  <c r="H25" i="1"/>
  <c r="H12" i="1"/>
  <c r="D55" i="1" l="1"/>
  <c r="D54" i="1" s="1"/>
  <c r="B55" i="1"/>
  <c r="B54" i="1" s="1"/>
  <c r="B50" i="1"/>
  <c r="B48" i="1"/>
  <c r="B47" i="1" s="1"/>
  <c r="D47" i="1"/>
  <c r="C47" i="1"/>
  <c r="C44" i="1"/>
  <c r="C43" i="1" s="1"/>
  <c r="B44" i="1"/>
  <c r="D43" i="1"/>
  <c r="C40" i="1"/>
  <c r="C39" i="1" s="1"/>
  <c r="B40" i="1"/>
  <c r="B39" i="1" s="1"/>
  <c r="D39" i="1"/>
  <c r="D32" i="1"/>
  <c r="C32" i="1"/>
  <c r="B32" i="1"/>
  <c r="C31" i="1"/>
  <c r="B31" i="1"/>
  <c r="C30" i="1"/>
  <c r="B30" i="1"/>
  <c r="C29" i="1"/>
  <c r="B29" i="1" s="1"/>
  <c r="H29" i="1" s="1"/>
  <c r="C28" i="1"/>
  <c r="B28" i="1" s="1"/>
  <c r="H28" i="1" s="1"/>
  <c r="C27" i="1"/>
  <c r="D26" i="1"/>
  <c r="D24" i="1"/>
  <c r="C19" i="1"/>
  <c r="B19" i="1"/>
  <c r="B24" i="1" l="1"/>
  <c r="C26" i="1"/>
  <c r="B43" i="1"/>
  <c r="C24" i="1"/>
  <c r="B26" i="1"/>
  <c r="E40" i="1"/>
  <c r="E39" i="1" l="1"/>
  <c r="H40" i="1"/>
  <c r="H39" i="1" s="1"/>
  <c r="F39" i="1"/>
  <c r="F31" i="1"/>
  <c r="E31" i="1" s="1"/>
  <c r="H31" i="1" s="1"/>
  <c r="F30" i="1"/>
  <c r="E30" i="1" s="1"/>
  <c r="H30" i="1" s="1"/>
  <c r="F27" i="1" l="1"/>
  <c r="K29" i="1" l="1"/>
  <c r="L15" i="1"/>
  <c r="L16" i="1"/>
  <c r="L17" i="1"/>
  <c r="L18" i="1"/>
  <c r="L19" i="1"/>
  <c r="L20" i="1"/>
  <c r="L21" i="1"/>
  <c r="L22" i="1"/>
  <c r="L23" i="1"/>
  <c r="L25" i="1"/>
  <c r="L27" i="1"/>
  <c r="L28" i="1"/>
  <c r="L29" i="1"/>
  <c r="L30" i="1"/>
  <c r="L31" i="1"/>
  <c r="L33" i="1"/>
  <c r="L34" i="1"/>
  <c r="L35" i="1"/>
  <c r="L36" i="1"/>
  <c r="L37" i="1"/>
  <c r="L38" i="1"/>
  <c r="L40" i="1"/>
  <c r="L41" i="1"/>
  <c r="L42" i="1"/>
  <c r="L44" i="1"/>
  <c r="L45" i="1"/>
  <c r="L46" i="1"/>
  <c r="L48" i="1"/>
  <c r="L49" i="1"/>
  <c r="L50" i="1"/>
  <c r="L51" i="1"/>
  <c r="L52" i="1"/>
  <c r="L53" i="1"/>
  <c r="L56" i="1"/>
  <c r="L57" i="1"/>
  <c r="L14" i="1"/>
  <c r="K39" i="1"/>
  <c r="K15" i="1"/>
  <c r="K16" i="1"/>
  <c r="K17" i="1"/>
  <c r="K18" i="1"/>
  <c r="K20" i="1"/>
  <c r="K21" i="1"/>
  <c r="K22" i="1"/>
  <c r="K23" i="1"/>
  <c r="K25" i="1"/>
  <c r="K27" i="1"/>
  <c r="K28" i="1"/>
  <c r="K30" i="1"/>
  <c r="K31" i="1"/>
  <c r="K33" i="1"/>
  <c r="K34" i="1"/>
  <c r="K35" i="1"/>
  <c r="K36" i="1"/>
  <c r="K37" i="1"/>
  <c r="K38" i="1"/>
  <c r="K40" i="1"/>
  <c r="K41" i="1"/>
  <c r="K42" i="1"/>
  <c r="K45" i="1"/>
  <c r="K46" i="1"/>
  <c r="K48" i="1"/>
  <c r="K49" i="1"/>
  <c r="K50" i="1"/>
  <c r="K51" i="1"/>
  <c r="K52" i="1"/>
  <c r="K53" i="1"/>
  <c r="K54" i="1"/>
  <c r="K55" i="1"/>
  <c r="K56" i="1"/>
  <c r="K57" i="1"/>
  <c r="I32" i="1"/>
  <c r="I26" i="1"/>
  <c r="I24" i="1"/>
  <c r="E24" i="1"/>
  <c r="F24" i="1"/>
  <c r="K24" i="1" s="1"/>
  <c r="G24" i="1"/>
  <c r="H24" i="1"/>
  <c r="E26" i="1"/>
  <c r="F26" i="1"/>
  <c r="G26" i="1"/>
  <c r="L26" i="1" s="1"/>
  <c r="H26" i="1"/>
  <c r="E48" i="1"/>
  <c r="H48" i="1" s="1"/>
  <c r="F47" i="1"/>
  <c r="K47" i="1" s="1"/>
  <c r="G47" i="1"/>
  <c r="L47" i="1" s="1"/>
  <c r="G13" i="1"/>
  <c r="D13" i="1"/>
  <c r="D11" i="1" s="1"/>
  <c r="E50" i="1"/>
  <c r="B13" i="1"/>
  <c r="E55" i="1"/>
  <c r="G55" i="1"/>
  <c r="G54" i="1" s="1"/>
  <c r="L54" i="1" s="1"/>
  <c r="E44" i="1"/>
  <c r="H44" i="1" s="1"/>
  <c r="F44" i="1"/>
  <c r="K44" i="1" s="1"/>
  <c r="G39" i="1"/>
  <c r="L39" i="1" s="1"/>
  <c r="E32" i="1"/>
  <c r="H32" i="1" s="1"/>
  <c r="F32" i="1"/>
  <c r="G32" i="1"/>
  <c r="L32" i="1" s="1"/>
  <c r="E19" i="1"/>
  <c r="F19" i="1"/>
  <c r="K19" i="1" s="1"/>
  <c r="C14" i="1"/>
  <c r="F14" i="1"/>
  <c r="B14" i="1"/>
  <c r="K26" i="1" l="1"/>
  <c r="K32" i="1"/>
  <c r="K14" i="1"/>
  <c r="E14" i="1"/>
  <c r="E54" i="1"/>
  <c r="H55" i="1"/>
  <c r="H54" i="1" s="1"/>
  <c r="E13" i="1"/>
  <c r="H13" i="1" s="1"/>
  <c r="H50" i="1"/>
  <c r="L55" i="1"/>
  <c r="L24" i="1"/>
  <c r="F43" i="1"/>
  <c r="K43" i="1" s="1"/>
  <c r="E47" i="1"/>
  <c r="H47" i="1" s="1"/>
  <c r="C11" i="1"/>
  <c r="C9" i="1" s="1"/>
  <c r="G43" i="1"/>
  <c r="G11" i="1" s="1"/>
  <c r="H43" i="1"/>
  <c r="D9" i="1"/>
  <c r="E43" i="1" l="1"/>
  <c r="F11" i="1"/>
  <c r="F9" i="1" s="1"/>
  <c r="G9" i="1"/>
  <c r="L43" i="1"/>
  <c r="B9" i="1"/>
  <c r="B11" i="1"/>
  <c r="E9" i="1" l="1"/>
  <c r="H9" i="1" s="1"/>
  <c r="E11" i="1"/>
  <c r="H11" i="1" s="1"/>
</calcChain>
</file>

<file path=xl/sharedStrings.xml><?xml version="1.0" encoding="utf-8"?>
<sst xmlns="http://schemas.openxmlformats.org/spreadsheetml/2006/main" count="71" uniqueCount="63">
  <si>
    <t>Завдання, КПКВК</t>
  </si>
  <si>
    <t xml:space="preserve">Чинна редакція </t>
  </si>
  <si>
    <t xml:space="preserve">Запропонована редакція </t>
  </si>
  <si>
    <t xml:space="preserve">2020 рік </t>
  </si>
  <si>
    <t>різниця</t>
  </si>
  <si>
    <t>Обсяг витрат</t>
  </si>
  <si>
    <t>у т. ч. кошти міського бюджету</t>
  </si>
  <si>
    <t>заг.</t>
  </si>
  <si>
    <t>фонд</t>
  </si>
  <si>
    <t>спец. фонд</t>
  </si>
  <si>
    <t xml:space="preserve">Всього на виконання програми в </t>
  </si>
  <si>
    <t>т. ч.:</t>
  </si>
  <si>
    <t>бюджет ОТГ</t>
  </si>
  <si>
    <t>кошти обласного бюджету</t>
  </si>
  <si>
    <t>інші надходження</t>
  </si>
  <si>
    <t>Всього на виконання Підпрограми 1.  «Проведення навчально-тренувальних зборів і змагань з олімпійських видів спорту»</t>
  </si>
  <si>
    <t>Завдання 1. Проведення НТЗ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</si>
  <si>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Завдання 2. Організація і проведення міських змагань з олімпійських видів спорту</t>
  </si>
  <si>
    <t>Завдання 3. Представлення спортивних досягнень спортсменами збірних команд  та тренерів міста на обласних,  всеукраїнських змаганнях з олімпійських видів спорту</t>
  </si>
  <si>
    <t>Завдання 4. Представлення спортивних досягнень спортсменами збірних команд та тренерів міста у змаганнях різних рівнів з олімпійських видів спорту (міжнародних змагань, чемпіонатів, кубків Європи та світу)</t>
  </si>
  <si>
    <t>Всього на виконання Підпрограми 2. «Проведення навчально-тренувальних зборів і змагань з неолімпійських видів спорту»</t>
  </si>
  <si>
    <t xml:space="preserve">Завдання 1. Проведення НТЗ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</t>
  </si>
  <si>
    <t>Завдання 2. Організація і проведення міських змагань з неолімпійських видів спорту</t>
  </si>
  <si>
    <t>Завдання 3. Представлення спортивних досягнень спортсменами збірних команд та тренерів міста на всеукраїнських змаганнях з неолімпійських видів спорту</t>
  </si>
  <si>
    <t>Завдання 4. 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</t>
  </si>
  <si>
    <t>Всього на виконання підпрограми 3. «Утримання та навчально-тренувальна робота комунальних дитячо-юнацьких спортивних шкіл»</t>
  </si>
  <si>
    <t>Завдання 1. Забезпечення розвитку та вдосконалення здібностей вихованців СДЮСШОР В. Голубничого з легкої атлетики</t>
  </si>
  <si>
    <t>Завдання 2. Забезпечення розвитку здібностей вихованців ДЮСШ в обраному виді спорту, з них по ДЮСШ та КДЮСШ:</t>
  </si>
  <si>
    <t>ДЮСШ з вільної боротьби</t>
  </si>
  <si>
    <t>КДЮСШ «Суми»</t>
  </si>
  <si>
    <t>КДЮСШ єдиноборств</t>
  </si>
  <si>
    <t>КДЮСШ № 1 м. Суми</t>
  </si>
  <si>
    <t>КДЮСШ № 2 м. Суми</t>
  </si>
  <si>
    <t>Всього на виконання підпрограми 4. «Фінансова підтримка дитячо-юнацьких спортивних шкіл фізкультурно-спортивних товариств»</t>
  </si>
  <si>
    <t>Завдання 1. Забезпечення розвитку здібностей вихованців дитячо-юнацьких спортивних шкіл в обраному виді спорту з них по ДЮСШ:</t>
  </si>
  <si>
    <t>СМ ДЮСШ «Спартак»</t>
  </si>
  <si>
    <t>ДЮСШ «Спартаківець»</t>
  </si>
  <si>
    <t>МДЮСШ СОО ВФСТ «Колос»</t>
  </si>
  <si>
    <t>КДЮСШ «Україна»</t>
  </si>
  <si>
    <t>КДЮСШ «Авангард»</t>
  </si>
  <si>
    <t>Всього на виконання підпрограми 5. «Забезпечення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міста»</t>
  </si>
  <si>
    <t>Завдання 1.1. Утримання міського центру фізичного здоров’я населення «Спорт для всіх»</t>
  </si>
  <si>
    <t>Завдання 1.2. Проведення спортивно-масових заходів центром серед населення міста</t>
  </si>
  <si>
    <t>Завдання 1.3. Проведення капітального та поточного ремонту приміщень центру</t>
  </si>
  <si>
    <t>Всього на виконання підпрограми 6. «Підтримка спорту вищих досягнень та організацій, які здійснюють фізкультурно-спортивну діяльність в місті»</t>
  </si>
  <si>
    <t xml:space="preserve">Завдання 1. Надання фінансової підтримки КП СМР «Муніципальний спортивний клуб з хокею на траві «Сумчанка» в т. ч: </t>
  </si>
  <si>
    <t xml:space="preserve">Завдання 2. Надання фінансової підтримки КП СМР «Муніципальний спортивний клуб «Тенісна Академія» в т. ч.: </t>
  </si>
  <si>
    <t>Завдання 2.2. Підготовка та участь у всеукраїнських та міжнародних змаганнях</t>
  </si>
  <si>
    <t>Завдання 3. Підтримка талановитих спортсменів,  заохочення та стимулювання їх за успішний виступ на всеукраїнських та міжнародних змаганнях</t>
  </si>
  <si>
    <t>Завдання 4. Підтримка видатних спортивних тренерів, які працюють з дітьми та молоддю</t>
  </si>
  <si>
    <t>Завдання 5. Нагородження провідних спортсменів та тренерів за високі досягнення в спорті</t>
  </si>
  <si>
    <t>Всього на виконання підпрограми 7. «Реалізація заходів щодо розвитку та модернізації закладів фізичної культури та спорту»</t>
  </si>
  <si>
    <t>Завдання 1. Забезпечення реконструкції об’єктів фізичної культури:</t>
  </si>
  <si>
    <t>реконструкція стадіону «Авангард»</t>
  </si>
  <si>
    <t>реконструкція приміщень (спортивних споруд)</t>
  </si>
  <si>
    <t xml:space="preserve">Інші надходження </t>
  </si>
  <si>
    <t>ЗФ</t>
  </si>
  <si>
    <t>СФ</t>
  </si>
  <si>
    <t>Різниця</t>
  </si>
  <si>
    <r>
      <t xml:space="preserve">Завдання 1.1. Утримання КП СМР </t>
    </r>
    <r>
      <rPr>
        <sz val="11"/>
        <rFont val="Times New Roman"/>
        <family val="1"/>
        <charset val="204"/>
      </rPr>
      <t xml:space="preserve">«Муніципальний </t>
    </r>
    <r>
      <rPr>
        <sz val="12"/>
        <rFont val="Times New Roman"/>
        <family val="1"/>
        <charset val="204"/>
      </rPr>
      <t>спортивний клуб з хокею на траві «Сумчанка»</t>
    </r>
  </si>
  <si>
    <r>
      <t xml:space="preserve">Завдання 1.2. Проведення НТЗ та участь команди </t>
    </r>
    <r>
      <rPr>
        <sz val="11"/>
        <rFont val="Times New Roman"/>
        <family val="1"/>
        <charset val="204"/>
      </rPr>
      <t>«Сумчанка»</t>
    </r>
    <r>
      <rPr>
        <sz val="12"/>
        <rFont val="Times New Roman"/>
        <family val="1"/>
        <charset val="204"/>
      </rPr>
      <t xml:space="preserve">  у змаганнях різних рівнів</t>
    </r>
  </si>
  <si>
    <r>
      <t xml:space="preserve">Завдання 2.1. Утримання КП СМР </t>
    </r>
    <r>
      <rPr>
        <sz val="11"/>
        <rFont val="Times New Roman"/>
        <family val="1"/>
        <charset val="204"/>
      </rPr>
      <t>«Муніципальний</t>
    </r>
    <r>
      <rPr>
        <sz val="12"/>
        <rFont val="Times New Roman"/>
        <family val="1"/>
        <charset val="204"/>
      </rPr>
      <t xml:space="preserve"> спортивний клуб «Тенісна Академія»</t>
    </r>
  </si>
  <si>
    <t xml:space="preserve">Порівняльна таблиця до проекту рішення Сумської міської ради Про внесення змін до рішення Сумської міської ради від 28 листопада 2019 року № 4150-МР «Про Програму розвитку фізичної культури і спорту Сумської міської об’єднаної територіальної громади на 2019 – 2021 роки»  (зі змінами)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</si>
</sst>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2" borderId="0" xfId="0" applyFont="1" applyFill="1"/>
    <xf numFmtId="0" fontId="5" fillId="2" borderId="0" xfId="0" applyFont="1" applyFill="1"/>
    <xf numFmtId="0" fontId="0" fillId="3" borderId="0" xfId="0" applyFill="1"/>
    <xf numFmtId="0" fontId="1" fillId="0" borderId="0" xfId="0" applyFont="1"/>
    <xf numFmtId="0" fontId="2" fillId="4" borderId="0" xfId="0" applyFont="1" applyFill="1"/>
    <xf numFmtId="0" fontId="6" fillId="4" borderId="0" xfId="0" applyFont="1" applyFill="1"/>
    <xf numFmtId="0" fontId="0" fillId="0" borderId="0" xfId="0" applyBorder="1"/>
    <xf numFmtId="0" fontId="0" fillId="5" borderId="0" xfId="0" applyFill="1"/>
    <xf numFmtId="0" fontId="10" fillId="0" borderId="2" xfId="0" applyFont="1" applyFill="1" applyBorder="1" applyAlignment="1"/>
    <xf numFmtId="0" fontId="11" fillId="0" borderId="2" xfId="0" applyFont="1" applyFill="1" applyBorder="1"/>
    <xf numFmtId="0" fontId="10" fillId="0" borderId="2" xfId="0" applyFont="1" applyFill="1" applyBorder="1"/>
    <xf numFmtId="3" fontId="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/>
    <xf numFmtId="0" fontId="15" fillId="0" borderId="2" xfId="0" applyFont="1" applyFill="1" applyBorder="1"/>
    <xf numFmtId="0" fontId="16" fillId="0" borderId="2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ont="1" applyBorder="1"/>
    <xf numFmtId="0" fontId="0" fillId="3" borderId="0" xfId="0" applyFont="1" applyFill="1" applyBorder="1"/>
    <xf numFmtId="3" fontId="9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/>
    <xf numFmtId="3" fontId="14" fillId="0" borderId="8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tabSelected="1" view="pageBreakPreview" topLeftCell="A4" zoomScaleNormal="110" zoomScaleSheetLayoutView="100" workbookViewId="0">
      <selection activeCell="H24" sqref="H24"/>
    </sheetView>
  </sheetViews>
  <sheetFormatPr defaultRowHeight="12.75" x14ac:dyDescent="0.2"/>
  <cols>
    <col min="1" max="1" width="62.7109375" customWidth="1"/>
    <col min="2" max="2" width="13.42578125" style="5" customWidth="1"/>
    <col min="3" max="3" width="13.7109375" style="5" customWidth="1"/>
    <col min="4" max="4" width="14.42578125" style="5" customWidth="1"/>
    <col min="5" max="5" width="14.5703125" customWidth="1"/>
    <col min="6" max="6" width="13.140625" customWidth="1"/>
    <col min="7" max="7" width="13.28515625" customWidth="1"/>
    <col min="8" max="8" width="12.7109375" customWidth="1"/>
    <col min="9" max="9" width="12.7109375" style="10" customWidth="1"/>
    <col min="10" max="11" width="9.28515625" bestFit="1" customWidth="1"/>
    <col min="12" max="12" width="9.85546875" bestFit="1" customWidth="1"/>
  </cols>
  <sheetData>
    <row r="2" spans="1:12" ht="42.75" customHeight="1" x14ac:dyDescent="0.2">
      <c r="A2" s="40" t="s">
        <v>62</v>
      </c>
      <c r="B2" s="40"/>
      <c r="C2" s="40"/>
      <c r="D2" s="40"/>
      <c r="E2" s="40"/>
      <c r="F2" s="40"/>
      <c r="G2" s="40"/>
      <c r="H2" s="9"/>
    </row>
    <row r="3" spans="1:12" x14ac:dyDescent="0.2">
      <c r="A3" s="26"/>
      <c r="B3" s="27"/>
      <c r="C3" s="27"/>
      <c r="D3" s="27"/>
      <c r="E3" s="26"/>
      <c r="F3" s="26"/>
      <c r="G3" s="26"/>
    </row>
    <row r="4" spans="1:12" ht="15.6" customHeight="1" x14ac:dyDescent="0.2">
      <c r="A4" s="43" t="s">
        <v>0</v>
      </c>
      <c r="B4" s="43" t="s">
        <v>1</v>
      </c>
      <c r="C4" s="43"/>
      <c r="D4" s="43"/>
      <c r="E4" s="43" t="s">
        <v>2</v>
      </c>
      <c r="F4" s="43"/>
      <c r="G4" s="45"/>
      <c r="H4" s="43" t="s">
        <v>4</v>
      </c>
      <c r="I4" s="47" t="s">
        <v>56</v>
      </c>
      <c r="J4" s="36" t="s">
        <v>57</v>
      </c>
      <c r="K4" s="37" t="s">
        <v>58</v>
      </c>
      <c r="L4" s="38"/>
    </row>
    <row r="5" spans="1:12" ht="15.75" x14ac:dyDescent="0.2">
      <c r="A5" s="43"/>
      <c r="B5" s="43" t="s">
        <v>3</v>
      </c>
      <c r="C5" s="43"/>
      <c r="D5" s="43"/>
      <c r="E5" s="43" t="s">
        <v>3</v>
      </c>
      <c r="F5" s="43"/>
      <c r="G5" s="45"/>
      <c r="H5" s="43"/>
      <c r="I5" s="47"/>
      <c r="J5" s="36"/>
      <c r="K5" s="11"/>
      <c r="L5" s="11"/>
    </row>
    <row r="6" spans="1:12" ht="46.9" customHeight="1" x14ac:dyDescent="0.2">
      <c r="A6" s="43"/>
      <c r="B6" s="43" t="s">
        <v>5</v>
      </c>
      <c r="C6" s="43" t="s">
        <v>6</v>
      </c>
      <c r="D6" s="43"/>
      <c r="E6" s="43" t="s">
        <v>5</v>
      </c>
      <c r="F6" s="43" t="s">
        <v>6</v>
      </c>
      <c r="G6" s="45"/>
      <c r="H6" s="43"/>
      <c r="I6" s="47"/>
      <c r="J6" s="36"/>
      <c r="K6" s="34" t="s">
        <v>56</v>
      </c>
      <c r="L6" s="34" t="s">
        <v>57</v>
      </c>
    </row>
    <row r="7" spans="1:12" ht="15.75" x14ac:dyDescent="0.2">
      <c r="A7" s="43"/>
      <c r="B7" s="43"/>
      <c r="C7" s="18" t="s">
        <v>7</v>
      </c>
      <c r="D7" s="43" t="s">
        <v>9</v>
      </c>
      <c r="E7" s="43"/>
      <c r="F7" s="18" t="s">
        <v>7</v>
      </c>
      <c r="G7" s="45" t="s">
        <v>9</v>
      </c>
      <c r="H7" s="43"/>
      <c r="I7" s="47"/>
      <c r="J7" s="36"/>
      <c r="K7" s="39"/>
      <c r="L7" s="39"/>
    </row>
    <row r="8" spans="1:12" ht="15.75" x14ac:dyDescent="0.2">
      <c r="A8" s="43"/>
      <c r="B8" s="43"/>
      <c r="C8" s="18" t="s">
        <v>8</v>
      </c>
      <c r="D8" s="43"/>
      <c r="E8" s="43"/>
      <c r="F8" s="18" t="s">
        <v>8</v>
      </c>
      <c r="G8" s="45"/>
      <c r="H8" s="43"/>
      <c r="I8" s="47"/>
      <c r="J8" s="36"/>
      <c r="K8" s="35"/>
      <c r="L8" s="35"/>
    </row>
    <row r="9" spans="1:12" s="7" customFormat="1" ht="15.6" customHeight="1" x14ac:dyDescent="0.2">
      <c r="A9" s="19" t="s">
        <v>10</v>
      </c>
      <c r="B9" s="42">
        <f>C9+D9</f>
        <v>50123739</v>
      </c>
      <c r="C9" s="42">
        <f>SUM(C11:C13)</f>
        <v>47395199</v>
      </c>
      <c r="D9" s="42">
        <f>SUM(D11:D13)</f>
        <v>2728540</v>
      </c>
      <c r="E9" s="44">
        <f>F9+G9</f>
        <v>50873739</v>
      </c>
      <c r="F9" s="42">
        <f>SUM(F11:F13)</f>
        <v>47395199</v>
      </c>
      <c r="G9" s="41">
        <f>SUM(G11:G13)</f>
        <v>3478540</v>
      </c>
      <c r="H9" s="44">
        <f>E9-B9</f>
        <v>750000</v>
      </c>
      <c r="I9" s="48"/>
      <c r="J9" s="12"/>
      <c r="K9" s="12"/>
      <c r="L9" s="12"/>
    </row>
    <row r="10" spans="1:12" s="7" customFormat="1" ht="25.15" customHeight="1" x14ac:dyDescent="0.2">
      <c r="A10" s="19" t="s">
        <v>11</v>
      </c>
      <c r="B10" s="42"/>
      <c r="C10" s="42"/>
      <c r="D10" s="42"/>
      <c r="E10" s="44"/>
      <c r="F10" s="42"/>
      <c r="G10" s="41"/>
      <c r="H10" s="44"/>
      <c r="I10" s="48"/>
      <c r="J10" s="12"/>
      <c r="K10" s="12"/>
      <c r="L10" s="12"/>
    </row>
    <row r="11" spans="1:12" ht="15.75" x14ac:dyDescent="0.2">
      <c r="A11" s="20" t="s">
        <v>12</v>
      </c>
      <c r="B11" s="28">
        <f>C11+D11</f>
        <v>50011389</v>
      </c>
      <c r="C11" s="28">
        <f>SUM(C14+C19+C24+C32+C39+C43+C54-C13)</f>
        <v>47395199</v>
      </c>
      <c r="D11" s="28">
        <f>SUM(D14+D19+D24+D32+D39+D43-D13)</f>
        <v>2616190</v>
      </c>
      <c r="E11" s="29">
        <f>F11+G11</f>
        <v>50761389</v>
      </c>
      <c r="F11" s="28">
        <f>SUM(F14+F19+F24+F32+F39+F43+F54-F13)</f>
        <v>47395199</v>
      </c>
      <c r="G11" s="31">
        <f>SUM(G14+G19+G24+G32+G39+G43-G13)</f>
        <v>3366190</v>
      </c>
      <c r="H11" s="30">
        <f>E11-B11</f>
        <v>750000</v>
      </c>
      <c r="I11" s="49"/>
      <c r="J11" s="13"/>
      <c r="K11" s="13"/>
      <c r="L11" s="13"/>
    </row>
    <row r="12" spans="1:12" ht="15.75" x14ac:dyDescent="0.2">
      <c r="A12" s="20" t="s">
        <v>13</v>
      </c>
      <c r="B12" s="28"/>
      <c r="C12" s="28"/>
      <c r="D12" s="28"/>
      <c r="E12" s="28"/>
      <c r="F12" s="28"/>
      <c r="G12" s="46"/>
      <c r="H12" s="30">
        <f t="shared" ref="H12:H13" si="0">E12-B12</f>
        <v>0</v>
      </c>
      <c r="I12" s="49"/>
      <c r="J12" s="13"/>
      <c r="K12" s="13"/>
      <c r="L12" s="13"/>
    </row>
    <row r="13" spans="1:12" ht="15.75" x14ac:dyDescent="0.2">
      <c r="A13" s="20" t="s">
        <v>14</v>
      </c>
      <c r="B13" s="28">
        <f>B50</f>
        <v>112350</v>
      </c>
      <c r="C13" s="28"/>
      <c r="D13" s="28">
        <f>D50</f>
        <v>112350</v>
      </c>
      <c r="E13" s="28">
        <f>E50</f>
        <v>112350</v>
      </c>
      <c r="F13" s="28"/>
      <c r="G13" s="46">
        <f t="shared" ref="G13" si="1">G50</f>
        <v>112350</v>
      </c>
      <c r="H13" s="30">
        <f t="shared" si="0"/>
        <v>0</v>
      </c>
      <c r="I13" s="49"/>
      <c r="J13" s="13"/>
      <c r="K13" s="13"/>
      <c r="L13" s="13"/>
    </row>
    <row r="14" spans="1:12" s="3" customFormat="1" ht="51.75" customHeight="1" thickBot="1" x14ac:dyDescent="0.25">
      <c r="A14" s="21" t="s">
        <v>15</v>
      </c>
      <c r="B14" s="28">
        <f>SUM(B15:B18)</f>
        <v>1621840</v>
      </c>
      <c r="C14" s="28">
        <f>SUM(C15:C18)</f>
        <v>1621840</v>
      </c>
      <c r="D14" s="28"/>
      <c r="E14" s="28">
        <f>F14</f>
        <v>1321840</v>
      </c>
      <c r="F14" s="28">
        <f>SUM(F15:F18)</f>
        <v>1321840</v>
      </c>
      <c r="G14" s="46"/>
      <c r="H14" s="30">
        <v>-300000</v>
      </c>
      <c r="I14" s="14">
        <v>750000</v>
      </c>
      <c r="J14" s="15"/>
      <c r="K14" s="15">
        <f>F14-I14</f>
        <v>571840</v>
      </c>
      <c r="L14" s="15">
        <f>G14-J14</f>
        <v>0</v>
      </c>
    </row>
    <row r="15" spans="1:12" ht="63.75" thickBot="1" x14ac:dyDescent="0.25">
      <c r="A15" s="22" t="s">
        <v>16</v>
      </c>
      <c r="B15" s="28">
        <v>268846</v>
      </c>
      <c r="C15" s="28">
        <v>268846</v>
      </c>
      <c r="D15" s="28"/>
      <c r="E15" s="33">
        <f t="shared" ref="E15:E18" si="2">F15</f>
        <v>168846</v>
      </c>
      <c r="F15" s="28">
        <v>168846</v>
      </c>
      <c r="G15" s="46"/>
      <c r="H15" s="30">
        <f>E15-B15</f>
        <v>-100000</v>
      </c>
      <c r="I15" s="14"/>
      <c r="J15" s="13"/>
      <c r="K15" s="15">
        <f t="shared" ref="K15:K57" si="3">F15-I15</f>
        <v>168846</v>
      </c>
      <c r="L15" s="15">
        <f t="shared" ref="L15:L57" si="4">G15-J15</f>
        <v>0</v>
      </c>
    </row>
    <row r="16" spans="1:12" ht="32.25" thickBot="1" x14ac:dyDescent="0.25">
      <c r="A16" s="23" t="s">
        <v>17</v>
      </c>
      <c r="B16" s="28">
        <v>790544</v>
      </c>
      <c r="C16" s="28">
        <v>790544</v>
      </c>
      <c r="D16" s="28"/>
      <c r="E16" s="33">
        <f t="shared" si="2"/>
        <v>740544</v>
      </c>
      <c r="F16" s="28">
        <v>740544</v>
      </c>
      <c r="G16" s="46"/>
      <c r="H16" s="30">
        <f>E16-B16</f>
        <v>-50000</v>
      </c>
      <c r="I16" s="14"/>
      <c r="J16" s="13"/>
      <c r="K16" s="15">
        <f t="shared" si="3"/>
        <v>740544</v>
      </c>
      <c r="L16" s="15">
        <f t="shared" si="4"/>
        <v>0</v>
      </c>
    </row>
    <row r="17" spans="1:12" ht="53.25" customHeight="1" thickBot="1" x14ac:dyDescent="0.25">
      <c r="A17" s="23" t="s">
        <v>18</v>
      </c>
      <c r="B17" s="28">
        <v>232677</v>
      </c>
      <c r="C17" s="28">
        <v>232677</v>
      </c>
      <c r="D17" s="28"/>
      <c r="E17" s="33">
        <f t="shared" si="2"/>
        <v>182677</v>
      </c>
      <c r="F17" s="28">
        <v>182677</v>
      </c>
      <c r="G17" s="53"/>
      <c r="H17" s="52">
        <f>E17-B17</f>
        <v>-50000</v>
      </c>
      <c r="I17" s="14"/>
      <c r="J17" s="13"/>
      <c r="K17" s="15">
        <f>F17-I17</f>
        <v>182677</v>
      </c>
      <c r="L17" s="15">
        <f t="shared" si="4"/>
        <v>0</v>
      </c>
    </row>
    <row r="18" spans="1:12" ht="72" customHeight="1" x14ac:dyDescent="0.2">
      <c r="A18" s="32" t="s">
        <v>19</v>
      </c>
      <c r="B18" s="33">
        <v>329773</v>
      </c>
      <c r="C18" s="33">
        <v>329773</v>
      </c>
      <c r="D18" s="33"/>
      <c r="E18" s="33">
        <f t="shared" si="2"/>
        <v>229773</v>
      </c>
      <c r="F18" s="33">
        <v>229773</v>
      </c>
      <c r="G18" s="33"/>
      <c r="H18" s="30">
        <f>E18-B18</f>
        <v>-100000</v>
      </c>
      <c r="I18" s="32"/>
      <c r="J18" s="32"/>
      <c r="K18" s="32">
        <f t="shared" si="3"/>
        <v>229773</v>
      </c>
      <c r="L18" s="32">
        <f t="shared" si="4"/>
        <v>0</v>
      </c>
    </row>
    <row r="19" spans="1:12" s="3" customFormat="1" ht="53.25" customHeight="1" x14ac:dyDescent="0.2">
      <c r="A19" s="21" t="s">
        <v>20</v>
      </c>
      <c r="B19" s="28">
        <f t="shared" ref="B19:C19" si="5">SUM(B20:B23)</f>
        <v>2292000</v>
      </c>
      <c r="C19" s="28">
        <f t="shared" si="5"/>
        <v>2292000</v>
      </c>
      <c r="D19" s="28"/>
      <c r="E19" s="28">
        <f t="shared" ref="E19:F19" si="6">SUM(E20:E23)</f>
        <v>2292000</v>
      </c>
      <c r="F19" s="28">
        <f t="shared" si="6"/>
        <v>2292000</v>
      </c>
      <c r="G19" s="46"/>
      <c r="H19" s="30"/>
      <c r="I19" s="32">
        <v>2050000</v>
      </c>
      <c r="J19" s="12"/>
      <c r="K19" s="15">
        <f t="shared" si="3"/>
        <v>242000</v>
      </c>
      <c r="L19" s="15">
        <f t="shared" si="4"/>
        <v>0</v>
      </c>
    </row>
    <row r="20" spans="1:12" ht="63.75" thickBot="1" x14ac:dyDescent="0.25">
      <c r="A20" s="22" t="s">
        <v>21</v>
      </c>
      <c r="B20" s="28">
        <v>167000</v>
      </c>
      <c r="C20" s="28">
        <v>167000</v>
      </c>
      <c r="D20" s="28"/>
      <c r="E20" s="28">
        <v>167000</v>
      </c>
      <c r="F20" s="28">
        <v>167000</v>
      </c>
      <c r="G20" s="46"/>
      <c r="H20" s="30"/>
      <c r="I20" s="14"/>
      <c r="J20" s="13"/>
      <c r="K20" s="15">
        <f t="shared" si="3"/>
        <v>167000</v>
      </c>
      <c r="L20" s="15">
        <f t="shared" si="4"/>
        <v>0</v>
      </c>
    </row>
    <row r="21" spans="1:12" ht="32.25" thickBot="1" x14ac:dyDescent="0.25">
      <c r="A21" s="23" t="s">
        <v>22</v>
      </c>
      <c r="B21" s="28">
        <v>660000</v>
      </c>
      <c r="C21" s="28">
        <v>660000</v>
      </c>
      <c r="D21" s="28"/>
      <c r="E21" s="28">
        <v>660000</v>
      </c>
      <c r="F21" s="28">
        <v>660000</v>
      </c>
      <c r="G21" s="46"/>
      <c r="H21" s="30"/>
      <c r="I21" s="14"/>
      <c r="J21" s="13"/>
      <c r="K21" s="15">
        <f t="shared" si="3"/>
        <v>660000</v>
      </c>
      <c r="L21" s="15">
        <f t="shared" si="4"/>
        <v>0</v>
      </c>
    </row>
    <row r="22" spans="1:12" ht="54" customHeight="1" thickBot="1" x14ac:dyDescent="0.25">
      <c r="A22" s="22" t="s">
        <v>23</v>
      </c>
      <c r="B22" s="28">
        <v>1017000</v>
      </c>
      <c r="C22" s="28">
        <v>1017000</v>
      </c>
      <c r="D22" s="28"/>
      <c r="E22" s="28">
        <v>1017000</v>
      </c>
      <c r="F22" s="28">
        <v>1017000</v>
      </c>
      <c r="G22" s="46"/>
      <c r="H22" s="30"/>
      <c r="I22" s="14"/>
      <c r="J22" s="13"/>
      <c r="K22" s="15">
        <f t="shared" si="3"/>
        <v>1017000</v>
      </c>
      <c r="L22" s="15">
        <f t="shared" si="4"/>
        <v>0</v>
      </c>
    </row>
    <row r="23" spans="1:12" ht="67.5" customHeight="1" thickBot="1" x14ac:dyDescent="0.25">
      <c r="A23" s="22" t="s">
        <v>24</v>
      </c>
      <c r="B23" s="28">
        <v>448000</v>
      </c>
      <c r="C23" s="28">
        <v>448000</v>
      </c>
      <c r="D23" s="28"/>
      <c r="E23" s="28">
        <v>448000</v>
      </c>
      <c r="F23" s="28">
        <v>448000</v>
      </c>
      <c r="G23" s="46"/>
      <c r="H23" s="30"/>
      <c r="I23" s="14"/>
      <c r="J23" s="13"/>
      <c r="K23" s="15">
        <f t="shared" si="3"/>
        <v>448000</v>
      </c>
      <c r="L23" s="15">
        <f t="shared" si="4"/>
        <v>0</v>
      </c>
    </row>
    <row r="24" spans="1:12" s="7" customFormat="1" ht="52.5" customHeight="1" thickBot="1" x14ac:dyDescent="0.25">
      <c r="A24" s="21" t="s">
        <v>25</v>
      </c>
      <c r="B24" s="28">
        <f t="shared" ref="B24:D24" si="7">SUM(B25+B27+B28+B29+B30+B31)</f>
        <v>21057851</v>
      </c>
      <c r="C24" s="28">
        <f t="shared" si="7"/>
        <v>20162851</v>
      </c>
      <c r="D24" s="28">
        <f t="shared" si="7"/>
        <v>895000</v>
      </c>
      <c r="E24" s="29">
        <f t="shared" ref="E24:I24" si="8">SUM(E25+E27+E28+E29+E30+E31)</f>
        <v>22007851</v>
      </c>
      <c r="F24" s="28">
        <f t="shared" si="8"/>
        <v>20362851</v>
      </c>
      <c r="G24" s="31">
        <f t="shared" si="8"/>
        <v>1645000</v>
      </c>
      <c r="H24" s="30">
        <f t="shared" si="8"/>
        <v>950000</v>
      </c>
      <c r="I24" s="14">
        <f t="shared" si="8"/>
        <v>19832330</v>
      </c>
      <c r="J24" s="12"/>
      <c r="K24" s="15">
        <f t="shared" si="3"/>
        <v>530521</v>
      </c>
      <c r="L24" s="15">
        <f t="shared" si="4"/>
        <v>1645000</v>
      </c>
    </row>
    <row r="25" spans="1:12" ht="48" thickBot="1" x14ac:dyDescent="0.25">
      <c r="A25" s="22" t="s">
        <v>26</v>
      </c>
      <c r="B25" s="28">
        <v>3458600</v>
      </c>
      <c r="C25" s="28">
        <v>3458600</v>
      </c>
      <c r="D25" s="28"/>
      <c r="E25" s="28">
        <v>3458600</v>
      </c>
      <c r="F25" s="28">
        <v>3458600</v>
      </c>
      <c r="G25" s="46"/>
      <c r="H25" s="30">
        <f>E25-B25</f>
        <v>0</v>
      </c>
      <c r="I25" s="14">
        <v>3358600</v>
      </c>
      <c r="J25" s="13"/>
      <c r="K25" s="15">
        <f t="shared" si="3"/>
        <v>100000</v>
      </c>
      <c r="L25" s="15">
        <f t="shared" si="4"/>
        <v>0</v>
      </c>
    </row>
    <row r="26" spans="1:12" s="8" customFormat="1" ht="45" customHeight="1" x14ac:dyDescent="0.2">
      <c r="A26" s="22" t="s">
        <v>27</v>
      </c>
      <c r="B26" s="28">
        <f t="shared" ref="B26:D26" si="9">SUM(B27:B31)</f>
        <v>17599251</v>
      </c>
      <c r="C26" s="28">
        <f t="shared" si="9"/>
        <v>16704251</v>
      </c>
      <c r="D26" s="28">
        <f t="shared" si="9"/>
        <v>895000</v>
      </c>
      <c r="E26" s="29">
        <f t="shared" ref="E26:I26" si="10">SUM(E27:E31)</f>
        <v>18549251</v>
      </c>
      <c r="F26" s="28">
        <f t="shared" si="10"/>
        <v>16904251</v>
      </c>
      <c r="G26" s="31">
        <f t="shared" si="10"/>
        <v>1645000</v>
      </c>
      <c r="H26" s="30">
        <f t="shared" si="10"/>
        <v>950000</v>
      </c>
      <c r="I26" s="50">
        <f t="shared" si="10"/>
        <v>16473730</v>
      </c>
      <c r="J26" s="16"/>
      <c r="K26" s="15">
        <f t="shared" si="3"/>
        <v>430521</v>
      </c>
      <c r="L26" s="15">
        <f t="shared" si="4"/>
        <v>1645000</v>
      </c>
    </row>
    <row r="27" spans="1:12" ht="16.5" thickBot="1" x14ac:dyDescent="0.25">
      <c r="A27" s="22" t="s">
        <v>28</v>
      </c>
      <c r="B27" s="28">
        <v>2399957</v>
      </c>
      <c r="C27" s="28">
        <f>2299957-20000</f>
        <v>2279957</v>
      </c>
      <c r="D27" s="28">
        <v>120000</v>
      </c>
      <c r="E27" s="28">
        <v>2399957</v>
      </c>
      <c r="F27" s="28">
        <f>2299957-20000</f>
        <v>2279957</v>
      </c>
      <c r="G27" s="46">
        <v>120000</v>
      </c>
      <c r="H27" s="30">
        <f>E27-B27</f>
        <v>0</v>
      </c>
      <c r="I27" s="14">
        <v>2198720</v>
      </c>
      <c r="J27" s="13"/>
      <c r="K27" s="15">
        <f t="shared" si="3"/>
        <v>81237</v>
      </c>
      <c r="L27" s="15">
        <f t="shared" si="4"/>
        <v>120000</v>
      </c>
    </row>
    <row r="28" spans="1:12" ht="16.5" thickBot="1" x14ac:dyDescent="0.25">
      <c r="A28" s="22" t="s">
        <v>29</v>
      </c>
      <c r="B28" s="28">
        <f>C28+D28</f>
        <v>5149294</v>
      </c>
      <c r="C28" s="28">
        <f>4519294-20000</f>
        <v>4499294</v>
      </c>
      <c r="D28" s="28">
        <v>650000</v>
      </c>
      <c r="E28" s="28">
        <f>F28+G28</f>
        <v>5249294</v>
      </c>
      <c r="F28" s="28">
        <f>4519294-20000+100000</f>
        <v>4599294</v>
      </c>
      <c r="G28" s="46">
        <v>650000</v>
      </c>
      <c r="H28" s="30">
        <f t="shared" ref="H28:H31" si="11">E28-B28</f>
        <v>100000</v>
      </c>
      <c r="I28" s="14">
        <v>4390370</v>
      </c>
      <c r="J28" s="13"/>
      <c r="K28" s="15">
        <f t="shared" si="3"/>
        <v>208924</v>
      </c>
      <c r="L28" s="15">
        <f t="shared" si="4"/>
        <v>650000</v>
      </c>
    </row>
    <row r="29" spans="1:12" ht="16.5" thickBot="1" x14ac:dyDescent="0.25">
      <c r="A29" s="22" t="s">
        <v>30</v>
      </c>
      <c r="B29" s="28">
        <f>C29+D29</f>
        <v>3285000</v>
      </c>
      <c r="C29" s="28">
        <f>3120000+40000</f>
        <v>3160000</v>
      </c>
      <c r="D29" s="28">
        <v>125000</v>
      </c>
      <c r="E29" s="28">
        <f>F29+G29</f>
        <v>3385000</v>
      </c>
      <c r="F29" s="28">
        <f>3120000+40000+100000</f>
        <v>3260000</v>
      </c>
      <c r="G29" s="46">
        <v>125000</v>
      </c>
      <c r="H29" s="30">
        <f t="shared" si="11"/>
        <v>100000</v>
      </c>
      <c r="I29" s="14">
        <v>3159140</v>
      </c>
      <c r="J29" s="13"/>
      <c r="K29" s="15">
        <f>F29-I29</f>
        <v>100860</v>
      </c>
      <c r="L29" s="15">
        <f t="shared" si="4"/>
        <v>125000</v>
      </c>
    </row>
    <row r="30" spans="1:12" ht="16.5" thickBot="1" x14ac:dyDescent="0.25">
      <c r="A30" s="22" t="s">
        <v>31</v>
      </c>
      <c r="B30" s="28">
        <f>C30+D30</f>
        <v>2390000</v>
      </c>
      <c r="C30" s="28">
        <f>1890000+500000</f>
        <v>2390000</v>
      </c>
      <c r="D30" s="28"/>
      <c r="E30" s="29">
        <f>F30+G30</f>
        <v>3140000</v>
      </c>
      <c r="F30" s="28">
        <f>1890000+500000</f>
        <v>2390000</v>
      </c>
      <c r="G30" s="31">
        <v>750000</v>
      </c>
      <c r="H30" s="30">
        <f t="shared" si="11"/>
        <v>750000</v>
      </c>
      <c r="I30" s="14">
        <v>2387428</v>
      </c>
      <c r="J30" s="13"/>
      <c r="K30" s="15">
        <f t="shared" si="3"/>
        <v>2572</v>
      </c>
      <c r="L30" s="15">
        <f t="shared" si="4"/>
        <v>750000</v>
      </c>
    </row>
    <row r="31" spans="1:12" ht="16.5" thickBot="1" x14ac:dyDescent="0.25">
      <c r="A31" s="22" t="s">
        <v>32</v>
      </c>
      <c r="B31" s="28">
        <f>C31</f>
        <v>4375000</v>
      </c>
      <c r="C31" s="28">
        <f>3675000+700000</f>
        <v>4375000</v>
      </c>
      <c r="D31" s="28"/>
      <c r="E31" s="28">
        <f>F31</f>
        <v>4375000</v>
      </c>
      <c r="F31" s="28">
        <f>3675000+700000</f>
        <v>4375000</v>
      </c>
      <c r="G31" s="46"/>
      <c r="H31" s="30">
        <f t="shared" si="11"/>
        <v>0</v>
      </c>
      <c r="I31" s="14">
        <v>4338072</v>
      </c>
      <c r="J31" s="13"/>
      <c r="K31" s="15">
        <f t="shared" si="3"/>
        <v>36928</v>
      </c>
      <c r="L31" s="15">
        <f t="shared" si="4"/>
        <v>0</v>
      </c>
    </row>
    <row r="32" spans="1:12" s="3" customFormat="1" ht="51.75" customHeight="1" thickBot="1" x14ac:dyDescent="0.25">
      <c r="A32" s="21" t="s">
        <v>33</v>
      </c>
      <c r="B32" s="30">
        <f t="shared" ref="B32:D32" si="12">SUM(B34:B38)</f>
        <v>12567518</v>
      </c>
      <c r="C32" s="30">
        <f t="shared" si="12"/>
        <v>12012601</v>
      </c>
      <c r="D32" s="30">
        <f t="shared" si="12"/>
        <v>554917</v>
      </c>
      <c r="E32" s="30">
        <f t="shared" ref="E32:I32" si="13">SUM(E34:E38)</f>
        <v>12567518</v>
      </c>
      <c r="F32" s="30">
        <f t="shared" si="13"/>
        <v>12012601</v>
      </c>
      <c r="G32" s="31">
        <f t="shared" si="13"/>
        <v>554917</v>
      </c>
      <c r="H32" s="30">
        <f>E32-B32</f>
        <v>0</v>
      </c>
      <c r="I32" s="14">
        <f t="shared" si="13"/>
        <v>11143630</v>
      </c>
      <c r="J32" s="12"/>
      <c r="K32" s="15">
        <f t="shared" si="3"/>
        <v>868971</v>
      </c>
      <c r="L32" s="15">
        <f t="shared" si="4"/>
        <v>554917</v>
      </c>
    </row>
    <row r="33" spans="1:12" ht="48" thickBot="1" x14ac:dyDescent="0.25">
      <c r="A33" s="22" t="s">
        <v>34</v>
      </c>
      <c r="B33" s="28"/>
      <c r="C33" s="28"/>
      <c r="D33" s="28"/>
      <c r="E33" s="28"/>
      <c r="F33" s="28"/>
      <c r="G33" s="46"/>
      <c r="H33" s="30"/>
      <c r="I33" s="14"/>
      <c r="J33" s="13"/>
      <c r="K33" s="15">
        <f t="shared" si="3"/>
        <v>0</v>
      </c>
      <c r="L33" s="15">
        <f t="shared" si="4"/>
        <v>0</v>
      </c>
    </row>
    <row r="34" spans="1:12" ht="16.5" thickBot="1" x14ac:dyDescent="0.25">
      <c r="A34" s="24" t="s">
        <v>35</v>
      </c>
      <c r="B34" s="33">
        <v>2661055</v>
      </c>
      <c r="C34" s="33">
        <v>2633055</v>
      </c>
      <c r="D34" s="33">
        <v>28000</v>
      </c>
      <c r="E34" s="30">
        <f>F34+G34</f>
        <v>2791055</v>
      </c>
      <c r="F34" s="30">
        <v>2633055</v>
      </c>
      <c r="G34" s="31">
        <v>158000</v>
      </c>
      <c r="H34" s="30">
        <f t="shared" ref="H34:H38" si="14">E34-B34</f>
        <v>130000</v>
      </c>
      <c r="I34" s="14">
        <v>2154370</v>
      </c>
      <c r="J34" s="13"/>
      <c r="K34" s="15">
        <f t="shared" si="3"/>
        <v>478685</v>
      </c>
      <c r="L34" s="15">
        <f t="shared" si="4"/>
        <v>158000</v>
      </c>
    </row>
    <row r="35" spans="1:12" ht="16.5" thickBot="1" x14ac:dyDescent="0.25">
      <c r="A35" s="24" t="s">
        <v>36</v>
      </c>
      <c r="B35" s="33">
        <v>1822855</v>
      </c>
      <c r="C35" s="33">
        <v>1738455</v>
      </c>
      <c r="D35" s="33">
        <v>84400</v>
      </c>
      <c r="E35" s="30">
        <f t="shared" ref="E35:E38" si="15">F35+G35</f>
        <v>1882855</v>
      </c>
      <c r="F35" s="30">
        <v>1788455</v>
      </c>
      <c r="G35" s="31">
        <v>94400</v>
      </c>
      <c r="H35" s="30">
        <f t="shared" si="14"/>
        <v>60000</v>
      </c>
      <c r="I35" s="14">
        <v>1694217</v>
      </c>
      <c r="J35" s="13"/>
      <c r="K35" s="15">
        <f t="shared" si="3"/>
        <v>94238</v>
      </c>
      <c r="L35" s="15">
        <f t="shared" si="4"/>
        <v>94400</v>
      </c>
    </row>
    <row r="36" spans="1:12" ht="16.5" thickBot="1" x14ac:dyDescent="0.25">
      <c r="A36" s="18" t="s">
        <v>37</v>
      </c>
      <c r="B36" s="33">
        <v>2501763</v>
      </c>
      <c r="C36" s="33">
        <v>2381263</v>
      </c>
      <c r="D36" s="33">
        <v>120500</v>
      </c>
      <c r="E36" s="30">
        <f t="shared" si="15"/>
        <v>2566855</v>
      </c>
      <c r="F36" s="30">
        <v>2456355</v>
      </c>
      <c r="G36" s="31">
        <v>110500</v>
      </c>
      <c r="H36" s="30">
        <f t="shared" si="14"/>
        <v>65092</v>
      </c>
      <c r="I36" s="14">
        <v>2334719</v>
      </c>
      <c r="J36" s="13"/>
      <c r="K36" s="15">
        <f t="shared" si="3"/>
        <v>121636</v>
      </c>
      <c r="L36" s="15">
        <f t="shared" si="4"/>
        <v>110500</v>
      </c>
    </row>
    <row r="37" spans="1:12" ht="16.5" thickBot="1" x14ac:dyDescent="0.25">
      <c r="A37" s="18" t="s">
        <v>38</v>
      </c>
      <c r="B37" s="33">
        <v>3158588</v>
      </c>
      <c r="C37" s="33">
        <v>2967828</v>
      </c>
      <c r="D37" s="33">
        <v>190760</v>
      </c>
      <c r="E37" s="30">
        <f t="shared" si="15"/>
        <v>2973496</v>
      </c>
      <c r="F37" s="30">
        <v>2892736</v>
      </c>
      <c r="G37" s="31">
        <v>80760</v>
      </c>
      <c r="H37" s="30">
        <f t="shared" si="14"/>
        <v>-185092</v>
      </c>
      <c r="I37" s="14">
        <v>2842736</v>
      </c>
      <c r="J37" s="13"/>
      <c r="K37" s="15">
        <f t="shared" si="3"/>
        <v>50000</v>
      </c>
      <c r="L37" s="15">
        <f t="shared" si="4"/>
        <v>80760</v>
      </c>
    </row>
    <row r="38" spans="1:12" ht="16.5" thickBot="1" x14ac:dyDescent="0.25">
      <c r="A38" s="18" t="s">
        <v>39</v>
      </c>
      <c r="B38" s="33">
        <v>2423257</v>
      </c>
      <c r="C38" s="33">
        <v>2292000</v>
      </c>
      <c r="D38" s="33">
        <v>131257</v>
      </c>
      <c r="E38" s="30">
        <f t="shared" si="15"/>
        <v>2353257</v>
      </c>
      <c r="F38" s="30">
        <v>2242000</v>
      </c>
      <c r="G38" s="31">
        <v>111257</v>
      </c>
      <c r="H38" s="30">
        <f t="shared" si="14"/>
        <v>-70000</v>
      </c>
      <c r="I38" s="14">
        <v>2117588</v>
      </c>
      <c r="J38" s="13"/>
      <c r="K38" s="15">
        <f t="shared" si="3"/>
        <v>124412</v>
      </c>
      <c r="L38" s="15">
        <f t="shared" si="4"/>
        <v>111257</v>
      </c>
    </row>
    <row r="39" spans="1:12" s="3" customFormat="1" ht="79.5" thickBot="1" x14ac:dyDescent="0.25">
      <c r="A39" s="21" t="s">
        <v>40</v>
      </c>
      <c r="B39" s="33">
        <f>SUM(B40:B42)</f>
        <v>5095636</v>
      </c>
      <c r="C39" s="33">
        <f>C40+C41</f>
        <v>3929363</v>
      </c>
      <c r="D39" s="33">
        <f t="shared" ref="D39" si="16">SUM(D40:D42)</f>
        <v>1166273</v>
      </c>
      <c r="E39" s="30">
        <f>SUM(E40:E42)</f>
        <v>5195636</v>
      </c>
      <c r="F39" s="30">
        <f>F40+F41</f>
        <v>4029363</v>
      </c>
      <c r="G39" s="46">
        <f t="shared" ref="G39" si="17">SUM(G40:G42)</f>
        <v>1166273</v>
      </c>
      <c r="H39" s="30">
        <f>SUM(H40:H42)</f>
        <v>100000</v>
      </c>
      <c r="I39" s="14">
        <v>3893120</v>
      </c>
      <c r="J39" s="12">
        <v>900000</v>
      </c>
      <c r="K39" s="15">
        <f>F39-I39</f>
        <v>136243</v>
      </c>
      <c r="L39" s="15">
        <f t="shared" si="4"/>
        <v>266273</v>
      </c>
    </row>
    <row r="40" spans="1:12" ht="32.25" thickBot="1" x14ac:dyDescent="0.25">
      <c r="A40" s="23" t="s">
        <v>41</v>
      </c>
      <c r="B40" s="33">
        <f>C40+D40</f>
        <v>4096159</v>
      </c>
      <c r="C40" s="33">
        <f>3329886+500000</f>
        <v>3829886</v>
      </c>
      <c r="D40" s="28">
        <v>266273</v>
      </c>
      <c r="E40" s="30">
        <f>F40+G40</f>
        <v>4196159</v>
      </c>
      <c r="F40" s="30">
        <f>3329886+500000+100000</f>
        <v>3929886</v>
      </c>
      <c r="G40" s="46">
        <v>266273</v>
      </c>
      <c r="H40" s="30">
        <f>E40-B40</f>
        <v>100000</v>
      </c>
      <c r="I40" s="14"/>
      <c r="J40" s="13"/>
      <c r="K40" s="15">
        <f t="shared" si="3"/>
        <v>3929886</v>
      </c>
      <c r="L40" s="15">
        <f t="shared" si="4"/>
        <v>266273</v>
      </c>
    </row>
    <row r="41" spans="1:12" ht="32.25" thickBot="1" x14ac:dyDescent="0.25">
      <c r="A41" s="23" t="s">
        <v>42</v>
      </c>
      <c r="B41" s="28">
        <v>99477</v>
      </c>
      <c r="C41" s="28">
        <v>99477</v>
      </c>
      <c r="D41" s="28"/>
      <c r="E41" s="28">
        <v>99477</v>
      </c>
      <c r="F41" s="28">
        <v>99477</v>
      </c>
      <c r="G41" s="46"/>
      <c r="H41" s="33">
        <f t="shared" ref="H41:H42" si="18">E41-B41</f>
        <v>0</v>
      </c>
      <c r="I41" s="14"/>
      <c r="J41" s="13"/>
      <c r="K41" s="15">
        <f t="shared" si="3"/>
        <v>99477</v>
      </c>
      <c r="L41" s="15">
        <f t="shared" si="4"/>
        <v>0</v>
      </c>
    </row>
    <row r="42" spans="1:12" ht="32.25" thickBot="1" x14ac:dyDescent="0.25">
      <c r="A42" s="23" t="s">
        <v>43</v>
      </c>
      <c r="B42" s="28">
        <v>900000</v>
      </c>
      <c r="C42" s="28"/>
      <c r="D42" s="28">
        <v>900000</v>
      </c>
      <c r="E42" s="28">
        <v>900000</v>
      </c>
      <c r="F42" s="28"/>
      <c r="G42" s="46">
        <v>900000</v>
      </c>
      <c r="H42" s="33">
        <f t="shared" si="18"/>
        <v>0</v>
      </c>
      <c r="I42" s="14"/>
      <c r="J42" s="13"/>
      <c r="K42" s="15">
        <f t="shared" si="3"/>
        <v>0</v>
      </c>
      <c r="L42" s="15">
        <f t="shared" si="4"/>
        <v>900000</v>
      </c>
    </row>
    <row r="43" spans="1:12" s="2" customFormat="1" ht="52.5" customHeight="1" thickBot="1" x14ac:dyDescent="0.25">
      <c r="A43" s="21" t="s">
        <v>44</v>
      </c>
      <c r="B43" s="28">
        <f t="shared" ref="B43:D43" si="19">SUM(B44+B47+B51+B52+B53)</f>
        <v>7488894</v>
      </c>
      <c r="C43" s="28">
        <f t="shared" si="19"/>
        <v>7376544</v>
      </c>
      <c r="D43" s="28">
        <f t="shared" si="19"/>
        <v>112350</v>
      </c>
      <c r="E43" s="28">
        <f t="shared" ref="E43:H43" si="20">SUM(E44+E47+E51+E52+E53)</f>
        <v>7488894</v>
      </c>
      <c r="F43" s="28">
        <f t="shared" si="20"/>
        <v>7376544</v>
      </c>
      <c r="G43" s="46">
        <f t="shared" si="20"/>
        <v>112350</v>
      </c>
      <c r="H43" s="30">
        <f t="shared" si="20"/>
        <v>0</v>
      </c>
      <c r="I43" s="14"/>
      <c r="J43" s="12"/>
      <c r="K43" s="15">
        <f t="shared" si="3"/>
        <v>7376544</v>
      </c>
      <c r="L43" s="15">
        <f t="shared" si="4"/>
        <v>112350</v>
      </c>
    </row>
    <row r="44" spans="1:12" s="4" customFormat="1" ht="48" thickBot="1" x14ac:dyDescent="0.25">
      <c r="A44" s="23" t="s">
        <v>45</v>
      </c>
      <c r="B44" s="28">
        <f t="shared" ref="B44:C44" si="21">SUM(B45:B46)</f>
        <v>4172851</v>
      </c>
      <c r="C44" s="28">
        <f t="shared" si="21"/>
        <v>4172851</v>
      </c>
      <c r="D44" s="28"/>
      <c r="E44" s="28">
        <f t="shared" ref="E44:F44" si="22">SUM(E45:E46)</f>
        <v>4172851</v>
      </c>
      <c r="F44" s="28">
        <f t="shared" si="22"/>
        <v>4172851</v>
      </c>
      <c r="G44" s="46"/>
      <c r="H44" s="51">
        <f>E44-B44</f>
        <v>0</v>
      </c>
      <c r="I44" s="14"/>
      <c r="J44" s="17"/>
      <c r="K44" s="15">
        <f t="shared" si="3"/>
        <v>4172851</v>
      </c>
      <c r="L44" s="15">
        <f t="shared" si="4"/>
        <v>0</v>
      </c>
    </row>
    <row r="45" spans="1:12" ht="38.25" customHeight="1" thickBot="1" x14ac:dyDescent="0.25">
      <c r="A45" s="23" t="s">
        <v>59</v>
      </c>
      <c r="B45" s="28">
        <v>2800000</v>
      </c>
      <c r="C45" s="28">
        <v>2800000</v>
      </c>
      <c r="D45" s="28"/>
      <c r="E45" s="28">
        <v>2800000</v>
      </c>
      <c r="F45" s="28">
        <v>2800000</v>
      </c>
      <c r="G45" s="46"/>
      <c r="H45" s="51">
        <f t="shared" ref="H45:H53" si="23">E45-B45</f>
        <v>0</v>
      </c>
      <c r="I45" s="14"/>
      <c r="J45" s="13"/>
      <c r="K45" s="15">
        <f t="shared" si="3"/>
        <v>2800000</v>
      </c>
      <c r="L45" s="15">
        <f t="shared" si="4"/>
        <v>0</v>
      </c>
    </row>
    <row r="46" spans="1:12" ht="32.25" thickBot="1" x14ac:dyDescent="0.25">
      <c r="A46" s="23" t="s">
        <v>60</v>
      </c>
      <c r="B46" s="28">
        <v>1372851</v>
      </c>
      <c r="C46" s="28">
        <v>1372851</v>
      </c>
      <c r="D46" s="28"/>
      <c r="E46" s="28">
        <v>1372851</v>
      </c>
      <c r="F46" s="28">
        <v>1372851</v>
      </c>
      <c r="G46" s="46"/>
      <c r="H46" s="51">
        <f t="shared" si="23"/>
        <v>0</v>
      </c>
      <c r="I46" s="14"/>
      <c r="J46" s="13"/>
      <c r="K46" s="15">
        <f t="shared" si="3"/>
        <v>1372851</v>
      </c>
      <c r="L46" s="15">
        <f t="shared" si="4"/>
        <v>0</v>
      </c>
    </row>
    <row r="47" spans="1:12" s="4" customFormat="1" ht="39" customHeight="1" thickBot="1" x14ac:dyDescent="0.25">
      <c r="A47" s="23" t="s">
        <v>46</v>
      </c>
      <c r="B47" s="28">
        <f t="shared" ref="B47:D47" si="24">B48+B49+B50</f>
        <v>2510667</v>
      </c>
      <c r="C47" s="28">
        <f t="shared" si="24"/>
        <v>2398317</v>
      </c>
      <c r="D47" s="28">
        <f t="shared" si="24"/>
        <v>112350</v>
      </c>
      <c r="E47" s="28">
        <f t="shared" ref="E47:G47" si="25">E48+E49+E50</f>
        <v>2510667</v>
      </c>
      <c r="F47" s="28">
        <f t="shared" si="25"/>
        <v>2398317</v>
      </c>
      <c r="G47" s="46">
        <f t="shared" si="25"/>
        <v>112350</v>
      </c>
      <c r="H47" s="51">
        <f t="shared" si="23"/>
        <v>0</v>
      </c>
      <c r="I47" s="14"/>
      <c r="J47" s="17"/>
      <c r="K47" s="15">
        <f t="shared" si="3"/>
        <v>2398317</v>
      </c>
      <c r="L47" s="15">
        <f t="shared" si="4"/>
        <v>112350</v>
      </c>
    </row>
    <row r="48" spans="1:12" ht="38.25" customHeight="1" thickBot="1" x14ac:dyDescent="0.25">
      <c r="A48" s="23" t="s">
        <v>61</v>
      </c>
      <c r="B48" s="28">
        <f>C48+D48</f>
        <v>2063834</v>
      </c>
      <c r="C48" s="28">
        <v>2063834</v>
      </c>
      <c r="D48" s="28"/>
      <c r="E48" s="28">
        <f>F48+G48</f>
        <v>2063834</v>
      </c>
      <c r="F48" s="28">
        <v>2063834</v>
      </c>
      <c r="G48" s="46"/>
      <c r="H48" s="51">
        <f t="shared" si="23"/>
        <v>0</v>
      </c>
      <c r="I48" s="14"/>
      <c r="J48" s="13"/>
      <c r="K48" s="15">
        <f t="shared" si="3"/>
        <v>2063834</v>
      </c>
      <c r="L48" s="15">
        <f t="shared" si="4"/>
        <v>0</v>
      </c>
    </row>
    <row r="49" spans="1:12" ht="32.25" thickBot="1" x14ac:dyDescent="0.25">
      <c r="A49" s="23" t="s">
        <v>47</v>
      </c>
      <c r="B49" s="28">
        <v>334483</v>
      </c>
      <c r="C49" s="28">
        <v>334483</v>
      </c>
      <c r="D49" s="28"/>
      <c r="E49" s="28">
        <v>334483</v>
      </c>
      <c r="F49" s="28">
        <v>334483</v>
      </c>
      <c r="G49" s="46"/>
      <c r="H49" s="51">
        <f t="shared" si="23"/>
        <v>0</v>
      </c>
      <c r="I49" s="14"/>
      <c r="J49" s="13"/>
      <c r="K49" s="15">
        <f t="shared" si="3"/>
        <v>334483</v>
      </c>
      <c r="L49" s="15">
        <f t="shared" si="4"/>
        <v>0</v>
      </c>
    </row>
    <row r="50" spans="1:12" s="6" customFormat="1" ht="16.5" thickBot="1" x14ac:dyDescent="0.25">
      <c r="A50" s="23" t="s">
        <v>55</v>
      </c>
      <c r="B50" s="28">
        <f>C50+D50</f>
        <v>112350</v>
      </c>
      <c r="C50" s="28"/>
      <c r="D50" s="28">
        <v>112350</v>
      </c>
      <c r="E50" s="28">
        <f>F50+G50</f>
        <v>112350</v>
      </c>
      <c r="F50" s="28"/>
      <c r="G50" s="46">
        <v>112350</v>
      </c>
      <c r="H50" s="51">
        <f t="shared" si="23"/>
        <v>0</v>
      </c>
      <c r="I50" s="14"/>
      <c r="J50" s="13"/>
      <c r="K50" s="15">
        <f t="shared" si="3"/>
        <v>0</v>
      </c>
      <c r="L50" s="15">
        <f t="shared" si="4"/>
        <v>112350</v>
      </c>
    </row>
    <row r="51" spans="1:12" ht="63.75" thickBot="1" x14ac:dyDescent="0.25">
      <c r="A51" s="23" t="s">
        <v>48</v>
      </c>
      <c r="B51" s="28">
        <v>605376</v>
      </c>
      <c r="C51" s="28">
        <v>605376</v>
      </c>
      <c r="D51" s="28"/>
      <c r="E51" s="28">
        <v>605376</v>
      </c>
      <c r="F51" s="28">
        <v>605376</v>
      </c>
      <c r="G51" s="46"/>
      <c r="H51" s="51">
        <f t="shared" si="23"/>
        <v>0</v>
      </c>
      <c r="I51" s="14">
        <v>605376</v>
      </c>
      <c r="J51" s="13"/>
      <c r="K51" s="15">
        <f t="shared" si="3"/>
        <v>0</v>
      </c>
      <c r="L51" s="15">
        <f t="shared" si="4"/>
        <v>0</v>
      </c>
    </row>
    <row r="52" spans="1:12" ht="32.25" thickBot="1" x14ac:dyDescent="0.25">
      <c r="A52" s="23" t="s">
        <v>49</v>
      </c>
      <c r="B52" s="28">
        <v>50000</v>
      </c>
      <c r="C52" s="28">
        <v>50000</v>
      </c>
      <c r="D52" s="28"/>
      <c r="E52" s="28">
        <v>50000</v>
      </c>
      <c r="F52" s="28">
        <v>50000</v>
      </c>
      <c r="G52" s="46"/>
      <c r="H52" s="51">
        <f t="shared" si="23"/>
        <v>0</v>
      </c>
      <c r="I52" s="14">
        <v>50000</v>
      </c>
      <c r="J52" s="13"/>
      <c r="K52" s="15">
        <f t="shared" si="3"/>
        <v>0</v>
      </c>
      <c r="L52" s="15">
        <f t="shared" si="4"/>
        <v>0</v>
      </c>
    </row>
    <row r="53" spans="1:12" ht="48" thickBot="1" x14ac:dyDescent="0.25">
      <c r="A53" s="23" t="s">
        <v>50</v>
      </c>
      <c r="B53" s="28">
        <v>150000</v>
      </c>
      <c r="C53" s="28">
        <v>150000</v>
      </c>
      <c r="D53" s="28"/>
      <c r="E53" s="28">
        <v>150000</v>
      </c>
      <c r="F53" s="28">
        <v>150000</v>
      </c>
      <c r="G53" s="46"/>
      <c r="H53" s="51">
        <f t="shared" si="23"/>
        <v>0</v>
      </c>
      <c r="I53" s="14"/>
      <c r="J53" s="13"/>
      <c r="K53" s="15">
        <f t="shared" si="3"/>
        <v>150000</v>
      </c>
      <c r="L53" s="15">
        <f t="shared" si="4"/>
        <v>0</v>
      </c>
    </row>
    <row r="54" spans="1:12" s="2" customFormat="1" ht="63.75" thickBot="1" x14ac:dyDescent="0.25">
      <c r="A54" s="25" t="s">
        <v>51</v>
      </c>
      <c r="B54" s="28">
        <f t="shared" ref="B54:H54" si="26">B55</f>
        <v>10500000</v>
      </c>
      <c r="C54" s="28"/>
      <c r="D54" s="28">
        <f t="shared" si="26"/>
        <v>10500000</v>
      </c>
      <c r="E54" s="28">
        <f t="shared" si="26"/>
        <v>10500000</v>
      </c>
      <c r="F54" s="28"/>
      <c r="G54" s="46">
        <f t="shared" si="26"/>
        <v>10500000</v>
      </c>
      <c r="H54" s="30">
        <f t="shared" si="26"/>
        <v>0</v>
      </c>
      <c r="I54" s="14"/>
      <c r="J54" s="12"/>
      <c r="K54" s="15">
        <f t="shared" si="3"/>
        <v>0</v>
      </c>
      <c r="L54" s="15">
        <f t="shared" si="4"/>
        <v>10500000</v>
      </c>
    </row>
    <row r="55" spans="1:12" ht="32.25" thickBot="1" x14ac:dyDescent="0.25">
      <c r="A55" s="23" t="s">
        <v>52</v>
      </c>
      <c r="B55" s="28">
        <f t="shared" ref="B55" si="27">B56+B57</f>
        <v>10500000</v>
      </c>
      <c r="C55" s="28"/>
      <c r="D55" s="28">
        <f t="shared" ref="D55" si="28">D56+D57</f>
        <v>10500000</v>
      </c>
      <c r="E55" s="28">
        <f t="shared" ref="E55:G55" si="29">E56+E57</f>
        <v>10500000</v>
      </c>
      <c r="F55" s="28"/>
      <c r="G55" s="46">
        <f t="shared" si="29"/>
        <v>10500000</v>
      </c>
      <c r="H55" s="33">
        <f>E55-B55</f>
        <v>0</v>
      </c>
      <c r="I55" s="14"/>
      <c r="J55" s="13"/>
      <c r="K55" s="15">
        <f t="shared" si="3"/>
        <v>0</v>
      </c>
      <c r="L55" s="15">
        <f t="shared" si="4"/>
        <v>10500000</v>
      </c>
    </row>
    <row r="56" spans="1:12" ht="16.5" thickBot="1" x14ac:dyDescent="0.25">
      <c r="A56" s="23" t="s">
        <v>53</v>
      </c>
      <c r="B56" s="28">
        <v>10000000</v>
      </c>
      <c r="C56" s="28"/>
      <c r="D56" s="28">
        <v>10000000</v>
      </c>
      <c r="E56" s="28">
        <v>10000000</v>
      </c>
      <c r="F56" s="28"/>
      <c r="G56" s="46">
        <v>10000000</v>
      </c>
      <c r="H56" s="33">
        <f t="shared" ref="H56:H57" si="30">E56-B56</f>
        <v>0</v>
      </c>
      <c r="I56" s="14"/>
      <c r="J56" s="13"/>
      <c r="K56" s="15">
        <f t="shared" si="3"/>
        <v>0</v>
      </c>
      <c r="L56" s="15">
        <f t="shared" si="4"/>
        <v>10000000</v>
      </c>
    </row>
    <row r="57" spans="1:12" ht="21" customHeight="1" thickBot="1" x14ac:dyDescent="0.25">
      <c r="A57" s="23" t="s">
        <v>54</v>
      </c>
      <c r="B57" s="28">
        <v>500000</v>
      </c>
      <c r="C57" s="28"/>
      <c r="D57" s="28">
        <v>500000</v>
      </c>
      <c r="E57" s="28">
        <v>500000</v>
      </c>
      <c r="F57" s="28"/>
      <c r="G57" s="46">
        <v>500000</v>
      </c>
      <c r="H57" s="33">
        <f t="shared" si="30"/>
        <v>0</v>
      </c>
      <c r="I57" s="14"/>
      <c r="J57" s="13"/>
      <c r="K57" s="15">
        <f t="shared" si="3"/>
        <v>0</v>
      </c>
      <c r="L57" s="15">
        <f t="shared" si="4"/>
        <v>500000</v>
      </c>
    </row>
    <row r="58" spans="1:12" ht="18.75" x14ac:dyDescent="0.2">
      <c r="A58" s="1"/>
      <c r="H58" s="9"/>
    </row>
    <row r="59" spans="1:12" x14ac:dyDescent="0.2">
      <c r="H59" s="9"/>
    </row>
    <row r="60" spans="1:12" x14ac:dyDescent="0.2">
      <c r="H60" s="9"/>
    </row>
  </sheetData>
  <mergeCells count="26">
    <mergeCell ref="H4:H8"/>
    <mergeCell ref="B6:B8"/>
    <mergeCell ref="C6:D6"/>
    <mergeCell ref="E6:E8"/>
    <mergeCell ref="F6:G6"/>
    <mergeCell ref="A4:A8"/>
    <mergeCell ref="B4:D4"/>
    <mergeCell ref="B5:D5"/>
    <mergeCell ref="E4:G4"/>
    <mergeCell ref="E5:G5"/>
    <mergeCell ref="C9:C10"/>
    <mergeCell ref="D9:D10"/>
    <mergeCell ref="E9:E10"/>
    <mergeCell ref="F9:F10"/>
    <mergeCell ref="G9:G10"/>
    <mergeCell ref="A2:G2"/>
    <mergeCell ref="I4:I8"/>
    <mergeCell ref="I9:I10"/>
    <mergeCell ref="H9:H10"/>
    <mergeCell ref="D7:D8"/>
    <mergeCell ref="G7:G8"/>
    <mergeCell ref="B9:B10"/>
    <mergeCell ref="J4:J8"/>
    <mergeCell ref="K4:L4"/>
    <mergeCell ref="K6:K8"/>
    <mergeCell ref="L6:L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3" manualBreakCount="3">
    <brk id="18" max="16383" man="1"/>
    <brk id="31" max="16383" man="1"/>
    <brk id="46" max="11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Нагорна Ніна Іванівна</dc:creator>
  <cp:lastModifiedBy>Михальова Галина Федорівна</cp:lastModifiedBy>
  <cp:lastPrinted>2020-01-23T07:25:01Z</cp:lastPrinted>
  <dcterms:created xsi:type="dcterms:W3CDTF">2019-12-12T09:57:58Z</dcterms:created>
  <dcterms:modified xsi:type="dcterms:W3CDTF">2020-01-23T07:25:48Z</dcterms:modified>
</cp:coreProperties>
</file>