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'Показники'!$A$1:$K$260</definedName>
  </definedNames>
  <calcPr fullCalcOnLoad="1"/>
</workbook>
</file>

<file path=xl/sharedStrings.xml><?xml version="1.0" encoding="utf-8"?>
<sst xmlns="http://schemas.openxmlformats.org/spreadsheetml/2006/main" count="275" uniqueCount="157">
  <si>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</si>
  <si>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</si>
  <si>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</si>
  <si>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</si>
  <si>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</si>
  <si>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</si>
  <si>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</si>
  <si>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</si>
  <si>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</si>
  <si>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</si>
  <si>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</si>
  <si>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</si>
  <si>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</si>
  <si>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</si>
  <si>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</si>
  <si>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</si>
  <si>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</si>
  <si>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</si>
  <si>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</si>
  <si>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</si>
  <si>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</si>
  <si>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</si>
  <si>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</si>
  <si>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</si>
  <si>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</si>
  <si>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</si>
  <si>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</si>
  <si>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</si>
  <si>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</si>
  <si>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</si>
  <si>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</si>
  <si>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</si>
  <si>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</si>
  <si>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</si>
  <si>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</si>
  <si>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</si>
  <si>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</si>
  <si>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</si>
  <si>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</si>
  <si>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</si>
  <si>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</si>
  <si>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</si>
  <si>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</si>
  <si>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</si>
  <si>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КПКВК 0611010</t>
  </si>
  <si>
    <t>0611010</t>
  </si>
  <si>
    <t>КПКВК 0611020</t>
  </si>
  <si>
    <t>0611020</t>
  </si>
  <si>
    <t>КПКВК 0611070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</si>
  <si>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</si>
  <si>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</si>
  <si>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</si>
  <si>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</si>
  <si>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</si>
  <si>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</si>
  <si>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</si>
  <si>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</si>
  <si>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</si>
  <si>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Продовження додатка 6</t>
  </si>
  <si>
    <t>0819770</t>
  </si>
  <si>
    <t>0611070</t>
  </si>
  <si>
    <t xml:space="preserve"> </t>
  </si>
  <si>
    <t>КПКВК 0813242, КПКВК 0213242</t>
  </si>
  <si>
    <t>0813242</t>
  </si>
  <si>
    <t>0213242</t>
  </si>
  <si>
    <t>0813180</t>
  </si>
  <si>
    <t>0813191</t>
  </si>
  <si>
    <t>КПКВК  0813180</t>
  </si>
  <si>
    <t>КПКВК  0813191</t>
  </si>
  <si>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</si>
  <si>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</si>
  <si>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</si>
  <si>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</si>
  <si>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кількість днів харчування в дошкільному навчальному закладі</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</si>
  <si>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</si>
  <si>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</si>
  <si>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Завдання 3. Забезпечити  поховання загиблих (померлих) учасників антитерористичної операції</t>
  </si>
  <si>
    <t>кількість загиблих (померлих) учасників антитерористичної операції, осіб</t>
  </si>
  <si>
    <t xml:space="preserve">кількість учасників антитерористичної операції та членів сімей загиблих (померлих)  учасників антитерористичної операції,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</si>
  <si>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</si>
  <si>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</si>
  <si>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</si>
  <si>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</si>
  <si>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</si>
  <si>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антиторористичної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</si>
  <si>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</si>
  <si>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</si>
  <si>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</si>
  <si>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</si>
  <si>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</si>
  <si>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харування, осіб</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</si>
  <si>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</si>
  <si>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</si>
  <si>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</si>
  <si>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</si>
  <si>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</si>
  <si>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</si>
  <si>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надання соціальних гарантій в місяць, грн.</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</si>
  <si>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</si>
  <si>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</si>
  <si>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</si>
  <si>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</si>
  <si>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</si>
  <si>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</si>
  <si>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</si>
  <si>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</si>
  <si>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</si>
  <si>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</si>
  <si>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</si>
  <si>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</si>
  <si>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</si>
  <si>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</si>
  <si>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</si>
  <si>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харчуванням, осіб</t>
  </si>
  <si>
    <t>кількість днів харчування учнів в закладах загальної середньої освіти та  навчально-виховних комплексах</t>
  </si>
  <si>
    <t>кількість днів харчування вихованців у дошкільному відділенні навчально-виховного комплексу</t>
  </si>
  <si>
    <t>середній розмір витрат на одного учня закладу загальної середньої освіти та  навчально-виховного комплексу в день, грн.</t>
  </si>
  <si>
    <t>кількість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</si>
  <si>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</si>
  <si>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закладів загальної середньої освіти та навчально-виховних комплексів,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</si>
  <si>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</si>
  <si>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середні витрати на оздоровлення одного учня в позаміських дитячих закладах оздоровлення та відпочинку або дитячих центрах України, грн.</t>
  </si>
  <si>
    <t>середні витрати на оздоровлення одного учня в позаміських дитячих закладах оздоровлення та відпочинку м.Суми,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</si>
  <si>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</si>
  <si>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</si>
  <si>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</si>
  <si>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</si>
  <si>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</si>
  <si>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</si>
  <si>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</si>
  <si>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</si>
  <si>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</si>
  <si>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</si>
  <si>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</si>
  <si>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</si>
  <si>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</si>
  <si>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</si>
  <si>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</si>
  <si>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Завдання 2.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</si>
  <si>
    <t xml:space="preserve">кількість учасників антитерористичної операції, яким надані послуги з пільгового зубопротезування, осіб; </t>
  </si>
  <si>
    <t xml:space="preserve">кількість членів сімей загиблих (померлих) учасників антитерористичної операції,  яким надані послуги з пільгового зубопротезування, осіб, в т.ч.: </t>
  </si>
  <si>
    <t>середні витрати на пільгове зубопротезування одного учасника антитерористичної операції, в рік, грн.</t>
  </si>
  <si>
    <t>середні витрати  на пільгове зубопротезування одного члена сім'ї загиблого (померлого) учасника антитерористичної операції, в рік, грн.</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</si>
  <si>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</si>
  <si>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Завдання 1. Забезпечити додаткове медичне обслуговування учасників антитерористичної операції.</t>
  </si>
  <si>
    <t xml:space="preserve">кількість учасників антитерористичної операції, яким надане додаткове медичне обслуговування, осіб, в т.ч.: </t>
  </si>
  <si>
    <t>середні витрати на додаткове медичне обслуговування одного учасника антитерористичної операції, в рік, грн., в т.ч.:</t>
  </si>
  <si>
    <t xml:space="preserve">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
</t>
  </si>
  <si>
    <t>кількість днів харчування дітей раннього віку</t>
  </si>
  <si>
    <t>кількість днів харчування дітей дошкільного віку</t>
  </si>
  <si>
    <t>Сумський міський голова</t>
  </si>
  <si>
    <t>О.М. Лисенко</t>
  </si>
  <si>
    <t>середній розмір на вшанування однієї особи, грн.</t>
  </si>
  <si>
    <t>Завдання 6. Забезпечити вшанування пам'яті воїнів, які виявили героїзм у захисті України під час проведення антитерористичної операції та заходів із забезпечення національної безпеки і оборони, відсічі і стримуванні збройної агресії Російської Федерації у Донецькій та Луганській областях:</t>
  </si>
  <si>
    <t>кількість громадян, які вшановуються під час проведення заходів, осіб</t>
  </si>
  <si>
    <t xml:space="preserve"> Додаток 6</t>
  </si>
  <si>
    <t>від ___ листопада 2019 року № ______-МР</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</si>
</sst>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7">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0"/>
      <color indexed="18"/>
      <name val="Times New Roman"/>
      <family val="1"/>
    </font>
    <font>
      <sz val="12"/>
      <color indexed="18"/>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2"/>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0"/>
      <color indexed="10"/>
      <name val="Arial"/>
      <family val="2"/>
    </font>
    <font>
      <sz val="13"/>
      <color indexed="10"/>
      <name val="Times New Roman"/>
      <family val="1"/>
    </font>
    <font>
      <sz val="11"/>
      <color indexed="10"/>
      <name val="Arial"/>
      <family val="2"/>
    </font>
    <font>
      <sz val="14"/>
      <color indexed="10"/>
      <name val="Times New Roman"/>
      <family val="1"/>
    </font>
    <font>
      <b/>
      <sz val="13"/>
      <color indexed="8"/>
      <name val="Times New Roman"/>
      <family val="1"/>
    </font>
    <font>
      <sz val="13"/>
      <color indexed="8"/>
      <name val="Times New Roman"/>
      <family val="1"/>
    </font>
    <font>
      <b/>
      <sz val="11"/>
      <color indexed="8"/>
      <name val="Times New Roman"/>
      <family val="1"/>
    </font>
    <font>
      <sz val="11"/>
      <color indexed="8"/>
      <name val="Times New Roman"/>
      <family val="1"/>
    </font>
    <font>
      <sz val="10"/>
      <color indexed="8"/>
      <name val="Arial"/>
      <family val="2"/>
    </font>
    <font>
      <b/>
      <sz val="10"/>
      <color indexed="8"/>
      <name val="Times New Roman"/>
      <family val="1"/>
    </font>
    <font>
      <b/>
      <sz val="12"/>
      <color indexed="8"/>
      <name val="Times New Roman"/>
      <family val="1"/>
    </font>
    <font>
      <sz val="12"/>
      <color indexed="8"/>
      <name val="Times New Roman"/>
      <family val="1"/>
    </font>
    <font>
      <b/>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2"/>
      <color rgb="FFFF0000"/>
      <name val="Times New Roman"/>
      <family val="1"/>
    </font>
    <font>
      <sz val="10"/>
      <color rgb="FFFF0000"/>
      <name val="Times New Roman"/>
      <family val="1"/>
    </font>
    <font>
      <b/>
      <sz val="11"/>
      <color rgb="FFFF0000"/>
      <name val="Times New Roman"/>
      <family val="1"/>
    </font>
    <font>
      <b/>
      <sz val="13"/>
      <color rgb="FFFF0000"/>
      <name val="Times New Roman"/>
      <family val="1"/>
    </font>
    <font>
      <b/>
      <sz val="10"/>
      <color rgb="FFFF0000"/>
      <name val="Arial"/>
      <family val="2"/>
    </font>
    <font>
      <sz val="13"/>
      <color rgb="FFFF0000"/>
      <name val="Times New Roman"/>
      <family val="1"/>
    </font>
    <font>
      <sz val="11"/>
      <color rgb="FFFF0000"/>
      <name val="Arial"/>
      <family val="2"/>
    </font>
    <font>
      <sz val="14"/>
      <color rgb="FFFF0000"/>
      <name val="Times New Roman"/>
      <family val="1"/>
    </font>
    <font>
      <b/>
      <sz val="13"/>
      <color theme="1"/>
      <name val="Times New Roman"/>
      <family val="1"/>
    </font>
    <font>
      <sz val="13"/>
      <color theme="1"/>
      <name val="Times New Roman"/>
      <family val="1"/>
    </font>
    <font>
      <b/>
      <sz val="11"/>
      <color theme="1"/>
      <name val="Times New Roman"/>
      <family val="1"/>
    </font>
    <font>
      <sz val="11"/>
      <color theme="1"/>
      <name val="Times New Roman"/>
      <family val="1"/>
    </font>
    <font>
      <sz val="10"/>
      <color theme="1"/>
      <name val="Arial"/>
      <family val="2"/>
    </font>
    <font>
      <b/>
      <sz val="10"/>
      <color theme="1"/>
      <name val="Times New Roman"/>
      <family val="1"/>
    </font>
    <font>
      <b/>
      <sz val="12"/>
      <color theme="1"/>
      <name val="Times New Roman"/>
      <family val="1"/>
    </font>
    <font>
      <sz val="12"/>
      <color theme="1"/>
      <name val="Times New Roman"/>
      <family val="1"/>
    </font>
    <font>
      <b/>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4" fillId="32" borderId="0" applyNumberFormat="0" applyBorder="0" applyAlignment="0" applyProtection="0"/>
  </cellStyleXfs>
  <cellXfs count="214">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1" fontId="3" fillId="0" borderId="10" xfId="0" applyNumberFormat="1" applyFont="1" applyFill="1" applyBorder="1" applyAlignment="1">
      <alignment horizontal="left" wrapText="1"/>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0" fontId="14" fillId="0" borderId="0" xfId="0" applyFont="1" applyAlignment="1">
      <alignment/>
    </xf>
    <xf numFmtId="0" fontId="14" fillId="0" borderId="0" xfId="0" applyFont="1" applyFill="1" applyAlignment="1">
      <alignment/>
    </xf>
    <xf numFmtId="218" fontId="12" fillId="0" borderId="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4" fontId="75"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0" fontId="3" fillId="0" borderId="10" xfId="0" applyFont="1" applyFill="1" applyBorder="1" applyAlignment="1">
      <alignment vertical="center" wrapText="1"/>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6" fillId="0" borderId="0" xfId="0" applyFont="1" applyAlignment="1">
      <alignment/>
    </xf>
    <xf numFmtId="0" fontId="76" fillId="0" borderId="0" xfId="0" applyFont="1" applyFill="1" applyAlignment="1">
      <alignment/>
    </xf>
    <xf numFmtId="0" fontId="76" fillId="0" borderId="0" xfId="0" applyFont="1" applyBorder="1" applyAlignment="1">
      <alignment/>
    </xf>
    <xf numFmtId="0" fontId="75" fillId="0" borderId="0" xfId="0" applyFont="1" applyFill="1" applyBorder="1" applyAlignment="1">
      <alignment horizontal="left" vertical="top" wrapText="1"/>
    </xf>
    <xf numFmtId="0" fontId="77" fillId="0" borderId="0" xfId="0" applyFont="1" applyFill="1" applyAlignment="1">
      <alignment horizontal="left"/>
    </xf>
    <xf numFmtId="0" fontId="77" fillId="0" borderId="0" xfId="0" applyFont="1" applyAlignment="1">
      <alignment horizontal="left"/>
    </xf>
    <xf numFmtId="0" fontId="78" fillId="0" borderId="0" xfId="0" applyFont="1" applyAlignment="1">
      <alignment horizontal="center"/>
    </xf>
    <xf numFmtId="0" fontId="79" fillId="0" borderId="10" xfId="0" applyFont="1" applyFill="1" applyBorder="1" applyAlignment="1">
      <alignment horizontal="center" wrapText="1"/>
    </xf>
    <xf numFmtId="0" fontId="75" fillId="0" borderId="10" xfId="0" applyFont="1" applyFill="1" applyBorder="1" applyAlignment="1">
      <alignment horizontal="justify" vertical="top" wrapText="1"/>
    </xf>
    <xf numFmtId="4" fontId="80" fillId="0" borderId="10" xfId="0" applyNumberFormat="1" applyFont="1" applyFill="1" applyBorder="1" applyAlignment="1">
      <alignment horizontal="center" vertical="top" wrapText="1"/>
    </xf>
    <xf numFmtId="0" fontId="76" fillId="0" borderId="10" xfId="0" applyFont="1" applyFill="1" applyBorder="1" applyAlignment="1">
      <alignment/>
    </xf>
    <xf numFmtId="0" fontId="75" fillId="0" borderId="10" xfId="0" applyFont="1" applyFill="1" applyBorder="1" applyAlignment="1">
      <alignment horizontal="center" vertical="center"/>
    </xf>
    <xf numFmtId="0" fontId="81" fillId="0" borderId="0" xfId="0" applyFont="1" applyFill="1" applyAlignment="1">
      <alignment/>
    </xf>
    <xf numFmtId="4" fontId="82" fillId="0" borderId="10" xfId="0" applyNumberFormat="1" applyFont="1" applyFill="1" applyBorder="1" applyAlignment="1">
      <alignment/>
    </xf>
    <xf numFmtId="4" fontId="82" fillId="0" borderId="10" xfId="0" applyNumberFormat="1" applyFont="1" applyFill="1" applyBorder="1" applyAlignment="1">
      <alignment horizontal="center" vertical="center" wrapText="1"/>
    </xf>
    <xf numFmtId="0" fontId="75" fillId="33" borderId="0" xfId="0" applyFont="1" applyFill="1" applyBorder="1" applyAlignment="1">
      <alignment horizontal="left" vertical="top" wrapText="1"/>
    </xf>
    <xf numFmtId="216" fontId="75" fillId="33" borderId="0" xfId="0" applyNumberFormat="1" applyFont="1" applyFill="1" applyBorder="1" applyAlignment="1">
      <alignment horizontal="center" vertical="center"/>
    </xf>
    <xf numFmtId="0" fontId="76" fillId="33" borderId="0" xfId="0" applyFont="1" applyFill="1" applyAlignment="1">
      <alignment/>
    </xf>
    <xf numFmtId="4" fontId="75" fillId="0" borderId="10" xfId="0" applyNumberFormat="1" applyFont="1" applyFill="1" applyBorder="1" applyAlignment="1">
      <alignment horizontal="center" vertical="center"/>
    </xf>
    <xf numFmtId="216" fontId="82" fillId="0" borderId="10" xfId="0" applyNumberFormat="1" applyFont="1" applyFill="1" applyBorder="1" applyAlignment="1">
      <alignment horizontal="center" vertical="center" wrapText="1"/>
    </xf>
    <xf numFmtId="0" fontId="77" fillId="0" borderId="10" xfId="0" applyFont="1" applyFill="1" applyBorder="1" applyAlignment="1">
      <alignment horizontal="justify" vertical="top" wrapText="1"/>
    </xf>
    <xf numFmtId="0" fontId="79" fillId="0" borderId="0" xfId="0" applyFont="1" applyFill="1" applyBorder="1" applyAlignment="1">
      <alignment horizontal="justify" vertical="center" wrapText="1" shrinkToFit="1"/>
    </xf>
    <xf numFmtId="0" fontId="75" fillId="0" borderId="0" xfId="0" applyFont="1" applyFill="1" applyBorder="1" applyAlignment="1">
      <alignment horizontal="center" vertical="center"/>
    </xf>
    <xf numFmtId="0" fontId="76" fillId="0" borderId="0" xfId="0" applyFont="1" applyFill="1" applyAlignment="1">
      <alignment horizontal="left" vertical="center"/>
    </xf>
    <xf numFmtId="0" fontId="83" fillId="0" borderId="0" xfId="0" applyFont="1" applyFill="1" applyAlignment="1">
      <alignment/>
    </xf>
    <xf numFmtId="0" fontId="75" fillId="0" borderId="0" xfId="0" applyFont="1" applyFill="1" applyBorder="1" applyAlignment="1">
      <alignment horizontal="justify" vertical="center" wrapText="1"/>
    </xf>
    <xf numFmtId="218" fontId="82" fillId="0" borderId="0" xfId="0" applyNumberFormat="1" applyFont="1" applyFill="1" applyBorder="1" applyAlignment="1">
      <alignment horizontal="center" vertical="center"/>
    </xf>
    <xf numFmtId="218" fontId="82" fillId="0" borderId="0" xfId="0" applyNumberFormat="1" applyFont="1" applyFill="1" applyBorder="1" applyAlignment="1">
      <alignment horizontal="center" vertical="center" wrapText="1"/>
    </xf>
    <xf numFmtId="0" fontId="84" fillId="0" borderId="0" xfId="0" applyFont="1" applyFill="1" applyAlignment="1">
      <alignment/>
    </xf>
    <xf numFmtId="0" fontId="84" fillId="0" borderId="0" xfId="0" applyFont="1" applyAlignment="1">
      <alignment/>
    </xf>
    <xf numFmtId="0" fontId="78" fillId="0" borderId="0" xfId="0" applyFont="1" applyAlignment="1">
      <alignment/>
    </xf>
    <xf numFmtId="0" fontId="78" fillId="0" borderId="0" xfId="0" applyFont="1" applyFill="1" applyAlignment="1">
      <alignment/>
    </xf>
    <xf numFmtId="2" fontId="2" fillId="0" borderId="10" xfId="0" applyNumberFormat="1" applyFont="1" applyFill="1" applyBorder="1" applyAlignment="1">
      <alignment horizontal="justify" vertical="center" wrapText="1" shrinkToFit="1"/>
    </xf>
    <xf numFmtId="0" fontId="1" fillId="0" borderId="10" xfId="0" applyFont="1" applyFill="1" applyBorder="1" applyAlignment="1">
      <alignment horizontal="left" vertical="center"/>
    </xf>
    <xf numFmtId="0" fontId="1"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3" fillId="33" borderId="10" xfId="0" applyFont="1" applyFill="1" applyBorder="1" applyAlignment="1">
      <alignment horizontal="justify" vertical="center"/>
    </xf>
    <xf numFmtId="1" fontId="3" fillId="0" borderId="10" xfId="0" applyNumberFormat="1" applyFont="1" applyFill="1" applyBorder="1" applyAlignment="1">
      <alignment horizontal="justify" vertical="center" wrapText="1"/>
    </xf>
    <xf numFmtId="4"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vertical="center" wrapText="1"/>
    </xf>
    <xf numFmtId="0" fontId="86" fillId="0" borderId="10" xfId="0" applyNumberFormat="1" applyFont="1" applyFill="1" applyBorder="1" applyAlignment="1">
      <alignment horizontal="center" vertical="center"/>
    </xf>
    <xf numFmtId="0" fontId="86" fillId="33" borderId="10" xfId="0" applyNumberFormat="1" applyFont="1" applyFill="1" applyBorder="1" applyAlignment="1">
      <alignment horizontal="center" vertical="center"/>
    </xf>
    <xf numFmtId="4" fontId="86" fillId="0" borderId="10" xfId="0" applyNumberFormat="1" applyFont="1" applyFill="1" applyBorder="1" applyAlignment="1">
      <alignment/>
    </xf>
    <xf numFmtId="4" fontId="86" fillId="0" borderId="10" xfId="0" applyNumberFormat="1" applyFont="1" applyFill="1" applyBorder="1" applyAlignment="1">
      <alignment horizontal="center" vertical="center"/>
    </xf>
    <xf numFmtId="4" fontId="86" fillId="0" borderId="10" xfId="0" applyNumberFormat="1" applyFont="1" applyFill="1" applyBorder="1" applyAlignment="1">
      <alignment horizontal="center" vertical="center" wrapText="1"/>
    </xf>
    <xf numFmtId="218" fontId="86" fillId="0" borderId="10" xfId="0" applyNumberFormat="1" applyFont="1" applyFill="1" applyBorder="1" applyAlignment="1">
      <alignment horizontal="center" vertical="center"/>
    </xf>
    <xf numFmtId="218" fontId="86" fillId="0" borderId="10" xfId="0" applyNumberFormat="1" applyFont="1" applyFill="1" applyBorder="1" applyAlignment="1">
      <alignment horizontal="center" vertical="center" wrapText="1"/>
    </xf>
    <xf numFmtId="0" fontId="87" fillId="0" borderId="10" xfId="0" applyFont="1" applyFill="1" applyBorder="1" applyAlignment="1">
      <alignment horizontal="center" wrapText="1"/>
    </xf>
    <xf numFmtId="2" fontId="86" fillId="0" borderId="10" xfId="0" applyNumberFormat="1" applyFont="1" applyFill="1" applyBorder="1" applyAlignment="1">
      <alignment horizontal="center" vertical="center"/>
    </xf>
    <xf numFmtId="4" fontId="88" fillId="0" borderId="10" xfId="0" applyNumberFormat="1" applyFont="1" applyFill="1" applyBorder="1" applyAlignment="1">
      <alignment horizontal="center" vertical="center"/>
    </xf>
    <xf numFmtId="1"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horizontal="center" vertical="center"/>
    </xf>
    <xf numFmtId="218" fontId="85" fillId="0" borderId="10" xfId="0" applyNumberFormat="1" applyFont="1" applyFill="1" applyBorder="1" applyAlignment="1">
      <alignment horizontal="center" vertical="center"/>
    </xf>
    <xf numFmtId="218" fontId="85" fillId="33" borderId="10" xfId="0" applyNumberFormat="1" applyFont="1" applyFill="1" applyBorder="1" applyAlignment="1">
      <alignment horizontal="center" vertical="center"/>
    </xf>
    <xf numFmtId="216" fontId="86" fillId="0" borderId="10" xfId="0" applyNumberFormat="1" applyFont="1" applyFill="1" applyBorder="1" applyAlignment="1">
      <alignment horizontal="center" vertical="center" wrapText="1"/>
    </xf>
    <xf numFmtId="216" fontId="86"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xf>
    <xf numFmtId="4" fontId="88" fillId="0" borderId="10" xfId="0" applyNumberFormat="1" applyFont="1" applyFill="1" applyBorder="1" applyAlignment="1">
      <alignment/>
    </xf>
    <xf numFmtId="4" fontId="85" fillId="0" borderId="10" xfId="0" applyNumberFormat="1" applyFont="1" applyFill="1" applyBorder="1" applyAlignment="1">
      <alignment horizontal="center" vertical="top" wrapText="1"/>
    </xf>
    <xf numFmtId="2" fontId="85" fillId="0" borderId="10" xfId="0" applyNumberFormat="1" applyFont="1" applyFill="1" applyBorder="1" applyAlignment="1">
      <alignment horizontal="center" vertical="top" wrapText="1"/>
    </xf>
    <xf numFmtId="0" fontId="88" fillId="33" borderId="0" xfId="0" applyFont="1" applyFill="1" applyBorder="1" applyAlignment="1">
      <alignment horizontal="left" vertical="top" wrapText="1"/>
    </xf>
    <xf numFmtId="0" fontId="89" fillId="33" borderId="0" xfId="0" applyFont="1" applyFill="1" applyBorder="1" applyAlignment="1">
      <alignment/>
    </xf>
    <xf numFmtId="216" fontId="88" fillId="33" borderId="0" xfId="0" applyNumberFormat="1" applyFont="1" applyFill="1" applyBorder="1" applyAlignment="1">
      <alignment horizontal="center" vertical="center"/>
    </xf>
    <xf numFmtId="0" fontId="87" fillId="0" borderId="10" xfId="0" applyFont="1" applyFill="1" applyBorder="1" applyAlignment="1">
      <alignment horizontal="center" vertical="center" wrapText="1"/>
    </xf>
    <xf numFmtId="0" fontId="90" fillId="0" borderId="10" xfId="0" applyFont="1" applyFill="1" applyBorder="1" applyAlignment="1">
      <alignment horizontal="center" vertical="top" wrapText="1"/>
    </xf>
    <xf numFmtId="0" fontId="87" fillId="0" borderId="10" xfId="0" applyFont="1" applyFill="1" applyBorder="1" applyAlignment="1">
      <alignment horizontal="left" vertical="center" wrapText="1" shrinkToFit="1"/>
    </xf>
    <xf numFmtId="0" fontId="89" fillId="0" borderId="10" xfId="0" applyFont="1" applyFill="1" applyBorder="1" applyAlignment="1">
      <alignment/>
    </xf>
    <xf numFmtId="0" fontId="91" fillId="0" borderId="10" xfId="0" applyFont="1" applyFill="1" applyBorder="1" applyAlignment="1">
      <alignment horizontal="left" vertical="center"/>
    </xf>
    <xf numFmtId="0" fontId="92" fillId="0" borderId="10" xfId="0" applyFont="1" applyFill="1" applyBorder="1" applyAlignment="1">
      <alignment horizontal="center" vertical="center"/>
    </xf>
    <xf numFmtId="0" fontId="89" fillId="0" borderId="0" xfId="0" applyFont="1" applyFill="1" applyAlignment="1">
      <alignment/>
    </xf>
    <xf numFmtId="0" fontId="91" fillId="0" borderId="10" xfId="0" applyFont="1" applyFill="1" applyBorder="1" applyAlignment="1">
      <alignment horizontal="justify" vertical="top" wrapText="1"/>
    </xf>
    <xf numFmtId="0" fontId="88" fillId="0" borderId="10" xfId="0" applyFont="1" applyFill="1" applyBorder="1" applyAlignment="1">
      <alignment horizontal="justify" vertical="top" wrapText="1"/>
    </xf>
    <xf numFmtId="0" fontId="91" fillId="0" borderId="10" xfId="0" applyFont="1" applyFill="1" applyBorder="1" applyAlignment="1">
      <alignment horizontal="center" vertical="center" wrapText="1"/>
    </xf>
    <xf numFmtId="0" fontId="88" fillId="0" borderId="10" xfId="0" applyFont="1" applyFill="1" applyBorder="1" applyAlignment="1">
      <alignment horizontal="center" vertical="center"/>
    </xf>
    <xf numFmtId="49" fontId="7" fillId="0" borderId="0" xfId="0" applyNumberFormat="1" applyFont="1" applyFill="1" applyAlignment="1">
      <alignment horizontal="center" vertical="center" textRotation="180"/>
    </xf>
    <xf numFmtId="0" fontId="16" fillId="0" borderId="0" xfId="0" applyFont="1" applyFill="1" applyAlignment="1">
      <alignment/>
    </xf>
    <xf numFmtId="0" fontId="5" fillId="0" borderId="0" xfId="0" applyFont="1" applyFill="1" applyAlignment="1">
      <alignment/>
    </xf>
    <xf numFmtId="0" fontId="17" fillId="0" borderId="0" xfId="0" applyFont="1" applyFill="1" applyAlignment="1">
      <alignment/>
    </xf>
    <xf numFmtId="49" fontId="5" fillId="0" borderId="0" xfId="0" applyNumberFormat="1" applyFont="1" applyFill="1" applyAlignment="1">
      <alignment horizontal="center" vertical="center" textRotation="180"/>
    </xf>
    <xf numFmtId="0" fontId="93" fillId="0" borderId="10" xfId="0" applyFont="1" applyFill="1" applyBorder="1" applyAlignment="1">
      <alignment horizontal="center" vertical="center"/>
    </xf>
    <xf numFmtId="4"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wrapText="1"/>
    </xf>
    <xf numFmtId="0" fontId="77" fillId="0" borderId="11" xfId="0" applyFont="1" applyFill="1" applyBorder="1" applyAlignment="1">
      <alignment horizontal="left" vertical="center" wrapText="1"/>
    </xf>
    <xf numFmtId="0" fontId="94" fillId="0" borderId="10" xfId="0" applyFont="1" applyFill="1" applyBorder="1" applyAlignment="1">
      <alignment horizontal="center" vertical="center"/>
    </xf>
    <xf numFmtId="4" fontId="95" fillId="0" borderId="10" xfId="0" applyNumberFormat="1" applyFont="1" applyFill="1" applyBorder="1" applyAlignment="1">
      <alignment/>
    </xf>
    <xf numFmtId="4" fontId="95" fillId="0" borderId="10" xfId="0" applyNumberFormat="1" applyFont="1" applyFill="1" applyBorder="1" applyAlignment="1">
      <alignment horizontal="center" vertical="center"/>
    </xf>
    <xf numFmtId="4" fontId="95" fillId="0" borderId="10" xfId="0" applyNumberFormat="1" applyFont="1" applyFill="1" applyBorder="1" applyAlignment="1">
      <alignment horizontal="center" vertical="center" wrapText="1"/>
    </xf>
    <xf numFmtId="0" fontId="96" fillId="0" borderId="10" xfId="0" applyFont="1" applyFill="1" applyBorder="1" applyAlignment="1">
      <alignment horizontal="center" vertical="center"/>
    </xf>
    <xf numFmtId="218" fontId="4" fillId="0" borderId="10" xfId="0" applyNumberFormat="1" applyFont="1" applyFill="1" applyBorder="1" applyAlignment="1">
      <alignment horizontal="center" vertical="center"/>
    </xf>
    <xf numFmtId="218" fontId="4" fillId="0" borderId="10" xfId="0" applyNumberFormat="1" applyFont="1" applyFill="1" applyBorder="1" applyAlignment="1">
      <alignment horizontal="center" vertical="center" wrapText="1"/>
    </xf>
    <xf numFmtId="218"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7" fillId="0" borderId="0" xfId="0" applyFont="1" applyFill="1" applyAlignment="1">
      <alignment horizontal="center" vertical="center" textRotation="180"/>
    </xf>
    <xf numFmtId="4" fontId="3" fillId="0" borderId="0" xfId="0" applyNumberFormat="1" applyFont="1" applyFill="1" applyBorder="1" applyAlignment="1">
      <alignment/>
    </xf>
    <xf numFmtId="0"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0" fontId="7" fillId="0" borderId="0" xfId="0" applyFont="1" applyFill="1" applyAlignment="1">
      <alignment horizontal="left"/>
    </xf>
    <xf numFmtId="0" fontId="87" fillId="0" borderId="10" xfId="0" applyFont="1" applyFill="1" applyBorder="1" applyAlignment="1">
      <alignment horizontal="center" vertical="center" wrapText="1"/>
    </xf>
    <xf numFmtId="0" fontId="92" fillId="0" borderId="12" xfId="0" applyFont="1" applyFill="1" applyBorder="1" applyAlignment="1">
      <alignment horizontal="justify" vertical="center" wrapText="1"/>
    </xf>
    <xf numFmtId="0" fontId="92" fillId="0" borderId="11" xfId="0" applyFont="1" applyFill="1" applyBorder="1" applyAlignment="1">
      <alignment horizontal="justify" vertical="center" wrapText="1"/>
    </xf>
    <xf numFmtId="0" fontId="92"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xf numFmtId="0" fontId="4" fillId="0" borderId="10" xfId="0" applyFont="1" applyFill="1" applyBorder="1" applyAlignment="1">
      <alignment horizontal="justify" vertical="top" wrapText="1"/>
    </xf>
    <xf numFmtId="0" fontId="4" fillId="0" borderId="10"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justify" vertical="top" wrapText="1"/>
    </xf>
    <xf numFmtId="216" fontId="92" fillId="33" borderId="0" xfId="0" applyNumberFormat="1" applyFont="1" applyFill="1" applyBorder="1" applyAlignment="1">
      <alignment horizontal="right" vertical="center"/>
    </xf>
    <xf numFmtId="0" fontId="85" fillId="0" borderId="12" xfId="0" applyFont="1" applyFill="1" applyBorder="1" applyAlignment="1">
      <alignment horizontal="justify" vertical="center" wrapText="1"/>
    </xf>
    <xf numFmtId="0" fontId="85" fillId="0" borderId="11" xfId="0" applyFont="1" applyFill="1" applyBorder="1" applyAlignment="1">
      <alignment horizontal="justify" vertical="center" wrapText="1"/>
    </xf>
    <xf numFmtId="0" fontId="85" fillId="0" borderId="13" xfId="0" applyFont="1" applyFill="1" applyBorder="1" applyAlignment="1">
      <alignment horizontal="justify" vertical="center" wrapText="1"/>
    </xf>
    <xf numFmtId="0" fontId="7" fillId="0" borderId="0" xfId="0" applyFont="1" applyFill="1" applyAlignment="1">
      <alignment horizontal="center"/>
    </xf>
    <xf numFmtId="0" fontId="13" fillId="0" borderId="0" xfId="0" applyFont="1" applyAlignment="1">
      <alignment horizontal="center" vertical="center" wrapText="1"/>
    </xf>
    <xf numFmtId="1" fontId="92" fillId="0" borderId="12" xfId="0" applyNumberFormat="1" applyFont="1" applyFill="1" applyBorder="1" applyAlignment="1">
      <alignment horizontal="left" vertical="center" wrapText="1"/>
    </xf>
    <xf numFmtId="1" fontId="92" fillId="0" borderId="11" xfId="0" applyNumberFormat="1" applyFont="1" applyFill="1" applyBorder="1" applyAlignment="1">
      <alignment horizontal="left" vertical="center" wrapText="1"/>
    </xf>
    <xf numFmtId="1" fontId="92"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85" fillId="0" borderId="12" xfId="0" applyNumberFormat="1" applyFont="1" applyFill="1" applyBorder="1" applyAlignment="1">
      <alignment horizontal="left" vertical="center" wrapText="1"/>
    </xf>
    <xf numFmtId="1" fontId="85" fillId="0" borderId="11" xfId="0" applyNumberFormat="1" applyFont="1" applyFill="1" applyBorder="1" applyAlignment="1">
      <alignment horizontal="left" vertical="center" wrapText="1"/>
    </xf>
    <xf numFmtId="1" fontId="85" fillId="0" borderId="13" xfId="0" applyNumberFormat="1" applyFont="1" applyFill="1" applyBorder="1" applyAlignment="1">
      <alignment horizontal="left" vertical="center" wrapText="1"/>
    </xf>
    <xf numFmtId="0" fontId="7" fillId="0" borderId="0" xfId="0" applyFont="1" applyFill="1" applyAlignment="1">
      <alignment horizontal="justify" vertical="top" wrapText="1"/>
    </xf>
    <xf numFmtId="216" fontId="5" fillId="33" borderId="0" xfId="0" applyNumberFormat="1" applyFont="1" applyFill="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61"/>
  <sheetViews>
    <sheetView tabSelected="1" zoomScale="80" zoomScaleNormal="80" zoomScaleSheetLayoutView="70" zoomScalePageLayoutView="0" workbookViewId="0" topLeftCell="A231">
      <selection activeCell="J254" sqref="J254"/>
    </sheetView>
  </sheetViews>
  <sheetFormatPr defaultColWidth="9.140625" defaultRowHeight="12.75"/>
  <cols>
    <col min="1" max="1" width="72.140625" style="76" customWidth="1"/>
    <col min="2" max="2" width="14.7109375" style="1" customWidth="1"/>
    <col min="3" max="3" width="16.140625" style="33" customWidth="1"/>
    <col min="4" max="4" width="16.57421875" style="33" customWidth="1"/>
    <col min="5" max="5" width="14.140625" style="33" customWidth="1"/>
    <col min="6" max="6" width="16.28125" style="77" customWidth="1"/>
    <col min="7" max="7" width="16.421875" style="77" customWidth="1"/>
    <col min="8" max="8" width="13.7109375" style="77" customWidth="1"/>
    <col min="9" max="9" width="16.421875" style="76" customWidth="1"/>
    <col min="10" max="10" width="16.57421875" style="76" customWidth="1"/>
    <col min="11" max="11" width="16.28125" style="76" customWidth="1"/>
    <col min="12" max="54" width="9.140625" style="77" customWidth="1"/>
    <col min="55" max="16384" width="9.140625" style="76" customWidth="1"/>
  </cols>
  <sheetData>
    <row r="1" spans="8:11" ht="20.25" customHeight="1">
      <c r="H1" s="203" t="s">
        <v>155</v>
      </c>
      <c r="I1" s="203"/>
      <c r="J1" s="203"/>
      <c r="K1" s="203"/>
    </row>
    <row r="2" spans="1:11" ht="123" customHeight="1">
      <c r="A2" s="78"/>
      <c r="H2" s="212" t="s">
        <v>147</v>
      </c>
      <c r="I2" s="212"/>
      <c r="J2" s="212"/>
      <c r="K2" s="212"/>
    </row>
    <row r="3" spans="1:11" ht="18.75">
      <c r="A3" s="79"/>
      <c r="H3" s="184" t="s">
        <v>156</v>
      </c>
      <c r="I3" s="184"/>
      <c r="J3" s="184"/>
      <c r="K3" s="184"/>
    </row>
    <row r="4" spans="8:10" ht="15.75">
      <c r="H4" s="80"/>
      <c r="I4" s="81"/>
      <c r="J4" s="81"/>
    </row>
    <row r="5" spans="1:11" ht="42" customHeight="1">
      <c r="A5" s="204" t="s">
        <v>74</v>
      </c>
      <c r="B5" s="204"/>
      <c r="C5" s="204"/>
      <c r="D5" s="204"/>
      <c r="E5" s="204"/>
      <c r="F5" s="204"/>
      <c r="G5" s="204"/>
      <c r="H5" s="204"/>
      <c r="I5" s="204"/>
      <c r="J5" s="204"/>
      <c r="K5" s="204"/>
    </row>
    <row r="6" ht="12.75">
      <c r="A6" s="82"/>
    </row>
    <row r="7" spans="1:13" s="77" customFormat="1" ht="14.25" customHeight="1">
      <c r="A7" s="185" t="s">
        <v>39</v>
      </c>
      <c r="B7" s="185" t="s">
        <v>23</v>
      </c>
      <c r="C7" s="185" t="s">
        <v>37</v>
      </c>
      <c r="D7" s="185"/>
      <c r="E7" s="185"/>
      <c r="F7" s="185" t="s">
        <v>107</v>
      </c>
      <c r="G7" s="185"/>
      <c r="H7" s="185"/>
      <c r="I7" s="185" t="s">
        <v>108</v>
      </c>
      <c r="J7" s="185"/>
      <c r="K7" s="185"/>
      <c r="L7" s="155"/>
      <c r="M7" s="155"/>
    </row>
    <row r="8" spans="1:13" s="77" customFormat="1" ht="15" customHeight="1">
      <c r="A8" s="185"/>
      <c r="B8" s="185"/>
      <c r="C8" s="185"/>
      <c r="D8" s="185"/>
      <c r="E8" s="185"/>
      <c r="F8" s="185"/>
      <c r="G8" s="185"/>
      <c r="H8" s="185"/>
      <c r="I8" s="185"/>
      <c r="J8" s="185"/>
      <c r="K8" s="185"/>
      <c r="L8" s="155"/>
      <c r="M8" s="155"/>
    </row>
    <row r="9" spans="1:13" s="77" customFormat="1" ht="18.75" customHeight="1">
      <c r="A9" s="185"/>
      <c r="B9" s="185"/>
      <c r="C9" s="185" t="s">
        <v>0</v>
      </c>
      <c r="D9" s="185" t="s">
        <v>1</v>
      </c>
      <c r="E9" s="185"/>
      <c r="F9" s="185" t="s">
        <v>0</v>
      </c>
      <c r="G9" s="185" t="s">
        <v>1</v>
      </c>
      <c r="H9" s="185"/>
      <c r="I9" s="185" t="s">
        <v>0</v>
      </c>
      <c r="J9" s="185" t="s">
        <v>1</v>
      </c>
      <c r="K9" s="185"/>
      <c r="L9" s="155"/>
      <c r="M9" s="155"/>
    </row>
    <row r="10" spans="1:13" s="77" customFormat="1" ht="36.75" customHeight="1">
      <c r="A10" s="185"/>
      <c r="B10" s="185"/>
      <c r="C10" s="185"/>
      <c r="D10" s="149" t="s">
        <v>2</v>
      </c>
      <c r="E10" s="149" t="s">
        <v>3</v>
      </c>
      <c r="F10" s="185"/>
      <c r="G10" s="149" t="s">
        <v>2</v>
      </c>
      <c r="H10" s="149" t="s">
        <v>3</v>
      </c>
      <c r="I10" s="185"/>
      <c r="J10" s="149" t="s">
        <v>2</v>
      </c>
      <c r="K10" s="149" t="s">
        <v>3</v>
      </c>
      <c r="L10" s="155"/>
      <c r="M10" s="155"/>
    </row>
    <row r="11" spans="1:13" s="77" customFormat="1" ht="15.75" customHeight="1">
      <c r="A11" s="149">
        <v>1</v>
      </c>
      <c r="B11" s="150">
        <v>2</v>
      </c>
      <c r="C11" s="133">
        <v>3</v>
      </c>
      <c r="D11" s="133">
        <v>4</v>
      </c>
      <c r="E11" s="133">
        <v>5</v>
      </c>
      <c r="F11" s="133">
        <v>6</v>
      </c>
      <c r="G11" s="133">
        <v>7</v>
      </c>
      <c r="H11" s="133">
        <v>8</v>
      </c>
      <c r="I11" s="133">
        <v>9</v>
      </c>
      <c r="J11" s="133">
        <v>10</v>
      </c>
      <c r="K11" s="133">
        <v>11</v>
      </c>
      <c r="L11" s="155"/>
      <c r="M11" s="155"/>
    </row>
    <row r="12" spans="1:13" s="77" customFormat="1" ht="21" customHeight="1">
      <c r="A12" s="156" t="s">
        <v>35</v>
      </c>
      <c r="B12" s="157"/>
      <c r="C12" s="144">
        <f>D12+E12</f>
        <v>32425454</v>
      </c>
      <c r="D12" s="144">
        <f>D17+D76+D95+D218+D117+D166+D223</f>
        <v>32425454</v>
      </c>
      <c r="E12" s="144">
        <f>E17+E76+E218+E117+E166</f>
        <v>0</v>
      </c>
      <c r="F12" s="144">
        <f>G12+H12</f>
        <v>37480055</v>
      </c>
      <c r="G12" s="144">
        <f>G17+G76+G95+G218+G117+G166+G223</f>
        <v>37480055</v>
      </c>
      <c r="H12" s="144">
        <f>+H17+H76+H218+H117+H166</f>
        <v>0</v>
      </c>
      <c r="I12" s="144">
        <f>J12+K12</f>
        <v>34490997</v>
      </c>
      <c r="J12" s="144">
        <f>J17+J76+J95+J218+J117+J166+J223</f>
        <v>34490997</v>
      </c>
      <c r="K12" s="144">
        <f>+K17+K76+K218+K117+K166</f>
        <v>0</v>
      </c>
      <c r="L12" s="155"/>
      <c r="M12" s="155"/>
    </row>
    <row r="13" spans="1:13" s="77" customFormat="1" ht="17.25" customHeight="1">
      <c r="A13" s="158" t="s">
        <v>62</v>
      </c>
      <c r="B13" s="152"/>
      <c r="C13" s="159"/>
      <c r="D13" s="159"/>
      <c r="E13" s="159"/>
      <c r="F13" s="159"/>
      <c r="G13" s="159"/>
      <c r="H13" s="159"/>
      <c r="I13" s="159"/>
      <c r="J13" s="159"/>
      <c r="K13" s="159"/>
      <c r="L13" s="155"/>
      <c r="M13" s="155"/>
    </row>
    <row r="14" spans="1:13" s="77" customFormat="1" ht="33" customHeight="1">
      <c r="A14" s="151" t="s">
        <v>33</v>
      </c>
      <c r="B14" s="152"/>
      <c r="C14" s="159"/>
      <c r="D14" s="159"/>
      <c r="E14" s="159"/>
      <c r="F14" s="159"/>
      <c r="G14" s="159"/>
      <c r="H14" s="159"/>
      <c r="I14" s="159"/>
      <c r="J14" s="159"/>
      <c r="K14" s="159"/>
      <c r="L14" s="155"/>
      <c r="M14" s="155"/>
    </row>
    <row r="15" spans="1:13" s="77" customFormat="1" ht="29.25" customHeight="1">
      <c r="A15" s="209" t="s">
        <v>75</v>
      </c>
      <c r="B15" s="210"/>
      <c r="C15" s="210"/>
      <c r="D15" s="210"/>
      <c r="E15" s="210"/>
      <c r="F15" s="210"/>
      <c r="G15" s="210"/>
      <c r="H15" s="210"/>
      <c r="I15" s="210"/>
      <c r="J15" s="210"/>
      <c r="K15" s="211"/>
      <c r="L15" s="155"/>
      <c r="M15" s="155"/>
    </row>
    <row r="16" spans="1:13" s="77" customFormat="1" ht="31.5" customHeight="1">
      <c r="A16" s="205" t="s">
        <v>20</v>
      </c>
      <c r="B16" s="206"/>
      <c r="C16" s="206"/>
      <c r="D16" s="206"/>
      <c r="E16" s="206"/>
      <c r="F16" s="206"/>
      <c r="G16" s="206"/>
      <c r="H16" s="206"/>
      <c r="I16" s="206"/>
      <c r="J16" s="206"/>
      <c r="K16" s="207"/>
      <c r="L16" s="155"/>
      <c r="M16" s="155"/>
    </row>
    <row r="17" spans="1:11" s="88" customFormat="1" ht="23.25" customHeight="1">
      <c r="A17" s="197" t="s">
        <v>36</v>
      </c>
      <c r="B17" s="30" t="s">
        <v>18</v>
      </c>
      <c r="C17" s="7">
        <f>D17+E17</f>
        <v>24653644</v>
      </c>
      <c r="D17" s="7">
        <f>D18+D19</f>
        <v>24653644</v>
      </c>
      <c r="E17" s="7">
        <f>E18+E19</f>
        <v>0</v>
      </c>
      <c r="F17" s="7">
        <f>G17+H17</f>
        <v>25458091</v>
      </c>
      <c r="G17" s="7">
        <f>SUM(G18:G19)</f>
        <v>25458091</v>
      </c>
      <c r="H17" s="7">
        <f>SUM(H18:H19)</f>
        <v>0</v>
      </c>
      <c r="I17" s="125">
        <f>J17+K17</f>
        <v>24057971</v>
      </c>
      <c r="J17" s="125">
        <f>SUM(J18:J19)</f>
        <v>24057971</v>
      </c>
      <c r="K17" s="125">
        <f>SUM(K18:K19)</f>
        <v>0</v>
      </c>
    </row>
    <row r="18" spans="1:11" s="88" customFormat="1" ht="31.5" customHeight="1">
      <c r="A18" s="197"/>
      <c r="B18" s="10" t="s">
        <v>63</v>
      </c>
      <c r="C18" s="7">
        <f>D18+E18</f>
        <v>24569644</v>
      </c>
      <c r="D18" s="7">
        <f>D20+D28+D46+D54</f>
        <v>24569644</v>
      </c>
      <c r="E18" s="7">
        <f>E20+E28</f>
        <v>0</v>
      </c>
      <c r="F18" s="7">
        <f>F20+F28+F46+F54</f>
        <v>25405291</v>
      </c>
      <c r="G18" s="7">
        <f>G20+G28+G46+G54</f>
        <v>25405291</v>
      </c>
      <c r="H18" s="7">
        <f>H20+H28+H38</f>
        <v>0</v>
      </c>
      <c r="I18" s="125">
        <f>I20+I28+I46+I54+I64</f>
        <v>23992051</v>
      </c>
      <c r="J18" s="125">
        <f>J20+J28+J46+J54+J64</f>
        <v>23992051</v>
      </c>
      <c r="K18" s="125">
        <f>K20+K28+K38</f>
        <v>0</v>
      </c>
    </row>
    <row r="19" spans="1:11" s="88" customFormat="1" ht="29.25" customHeight="1">
      <c r="A19" s="197"/>
      <c r="B19" s="10" t="s">
        <v>64</v>
      </c>
      <c r="C19" s="7">
        <f>+C38</f>
        <v>84000</v>
      </c>
      <c r="D19" s="7">
        <f>D38</f>
        <v>84000</v>
      </c>
      <c r="E19" s="7">
        <f>+E38</f>
        <v>0</v>
      </c>
      <c r="F19" s="7">
        <f>+F38</f>
        <v>52800</v>
      </c>
      <c r="G19" s="7">
        <f>+G38</f>
        <v>52800</v>
      </c>
      <c r="H19" s="7">
        <f>H38</f>
        <v>0</v>
      </c>
      <c r="I19" s="125">
        <f>+I38</f>
        <v>65920</v>
      </c>
      <c r="J19" s="125">
        <f>+J38</f>
        <v>65920</v>
      </c>
      <c r="K19" s="125">
        <f>K38</f>
        <v>0</v>
      </c>
    </row>
    <row r="20" spans="1:11" ht="31.5" customHeight="1">
      <c r="A20" s="36" t="s">
        <v>38</v>
      </c>
      <c r="B20" s="49" t="s">
        <v>63</v>
      </c>
      <c r="C20" s="3">
        <f>E20+D20</f>
        <v>3018200</v>
      </c>
      <c r="D20" s="3">
        <v>3018200</v>
      </c>
      <c r="E20" s="3">
        <v>0</v>
      </c>
      <c r="F20" s="3">
        <f>H20+G20</f>
        <v>3646170</v>
      </c>
      <c r="G20" s="7">
        <v>3646170</v>
      </c>
      <c r="H20" s="7">
        <f>E20*1.05</f>
        <v>0</v>
      </c>
      <c r="I20" s="124">
        <f>K20+J20</f>
        <v>2012910</v>
      </c>
      <c r="J20" s="125">
        <v>2012910</v>
      </c>
      <c r="K20" s="125">
        <f>H20*1.043</f>
        <v>0</v>
      </c>
    </row>
    <row r="21" spans="1:11" ht="18" customHeight="1">
      <c r="A21" s="23" t="s">
        <v>4</v>
      </c>
      <c r="B21" s="56"/>
      <c r="C21" s="4"/>
      <c r="D21" s="4"/>
      <c r="E21" s="4"/>
      <c r="F21" s="4"/>
      <c r="G21" s="4"/>
      <c r="H21" s="66"/>
      <c r="I21" s="66"/>
      <c r="J21" s="66"/>
      <c r="K21" s="66"/>
    </row>
    <row r="22" spans="1:11" ht="15">
      <c r="A22" s="37" t="s">
        <v>5</v>
      </c>
      <c r="B22" s="56"/>
      <c r="C22" s="4"/>
      <c r="D22" s="4"/>
      <c r="E22" s="4"/>
      <c r="F22" s="4"/>
      <c r="G22" s="4"/>
      <c r="H22" s="66"/>
      <c r="I22" s="66"/>
      <c r="J22" s="66"/>
      <c r="K22" s="66"/>
    </row>
    <row r="23" spans="1:11" ht="18" customHeight="1">
      <c r="A23" s="53" t="s">
        <v>9</v>
      </c>
      <c r="B23" s="56"/>
      <c r="C23" s="5">
        <f>D23+E23</f>
        <v>996</v>
      </c>
      <c r="D23" s="5">
        <v>996</v>
      </c>
      <c r="E23" s="5">
        <v>0</v>
      </c>
      <c r="F23" s="5">
        <f>G23+H23</f>
        <v>388</v>
      </c>
      <c r="G23" s="5">
        <v>388</v>
      </c>
      <c r="H23" s="5">
        <v>0</v>
      </c>
      <c r="I23" s="126">
        <f>J23+K23</f>
        <v>340</v>
      </c>
      <c r="J23" s="127">
        <v>340</v>
      </c>
      <c r="K23" s="126">
        <v>0</v>
      </c>
    </row>
    <row r="24" spans="1:11" ht="17.25" customHeight="1">
      <c r="A24" s="38" t="s">
        <v>13</v>
      </c>
      <c r="B24" s="56"/>
      <c r="C24" s="6"/>
      <c r="D24" s="6"/>
      <c r="E24" s="6"/>
      <c r="F24" s="6"/>
      <c r="G24" s="6"/>
      <c r="H24" s="6"/>
      <c r="I24" s="128"/>
      <c r="J24" s="128"/>
      <c r="K24" s="128"/>
    </row>
    <row r="25" spans="1:11" ht="16.5">
      <c r="A25" s="47" t="s">
        <v>11</v>
      </c>
      <c r="B25" s="56"/>
      <c r="C25" s="8">
        <f>D25+E25</f>
        <v>3030.3212851405624</v>
      </c>
      <c r="D25" s="8">
        <f>D20/D23</f>
        <v>3030.3212851405624</v>
      </c>
      <c r="E25" s="8">
        <v>0</v>
      </c>
      <c r="F25" s="8">
        <f>G25+H25</f>
        <v>9397.345360824742</v>
      </c>
      <c r="G25" s="8">
        <f>G20/G23</f>
        <v>9397.345360824742</v>
      </c>
      <c r="H25" s="8">
        <v>0</v>
      </c>
      <c r="I25" s="129">
        <f>I20/I23</f>
        <v>5920.323529411765</v>
      </c>
      <c r="J25" s="129">
        <f>J20/J23</f>
        <v>5920.323529411765</v>
      </c>
      <c r="K25" s="129">
        <v>0</v>
      </c>
    </row>
    <row r="26" spans="1:11" ht="16.5">
      <c r="A26" s="35" t="s">
        <v>12</v>
      </c>
      <c r="B26" s="56"/>
      <c r="C26" s="8"/>
      <c r="D26" s="8"/>
      <c r="E26" s="8"/>
      <c r="F26" s="8"/>
      <c r="G26" s="9"/>
      <c r="H26" s="8"/>
      <c r="I26" s="129"/>
      <c r="J26" s="130"/>
      <c r="K26" s="129"/>
    </row>
    <row r="27" spans="1:11" ht="38.25" customHeight="1">
      <c r="A27" s="47" t="s">
        <v>24</v>
      </c>
      <c r="B27" s="56"/>
      <c r="C27" s="15">
        <f>D27+E27</f>
        <v>0</v>
      </c>
      <c r="D27" s="15">
        <v>0</v>
      </c>
      <c r="E27" s="15">
        <v>0</v>
      </c>
      <c r="F27" s="15">
        <f>G27+H27</f>
        <v>120.80610960174938</v>
      </c>
      <c r="G27" s="29">
        <f>G20/D20*100</f>
        <v>120.80610960174938</v>
      </c>
      <c r="H27" s="15">
        <v>0</v>
      </c>
      <c r="I27" s="131">
        <f>J27+K27</f>
        <v>55.20614782086408</v>
      </c>
      <c r="J27" s="132">
        <f>J20/G20*100</f>
        <v>55.20614782086408</v>
      </c>
      <c r="K27" s="131">
        <v>0</v>
      </c>
    </row>
    <row r="28" spans="1:11" ht="39.75" customHeight="1">
      <c r="A28" s="36" t="s">
        <v>21</v>
      </c>
      <c r="B28" s="49" t="s">
        <v>63</v>
      </c>
      <c r="C28" s="3">
        <f>D28+E28</f>
        <v>540314</v>
      </c>
      <c r="D28" s="3">
        <v>540314</v>
      </c>
      <c r="E28" s="3">
        <v>0</v>
      </c>
      <c r="F28" s="3">
        <f>G28+H28</f>
        <v>747991</v>
      </c>
      <c r="G28" s="7">
        <v>747991</v>
      </c>
      <c r="H28" s="7">
        <v>0</v>
      </c>
      <c r="I28" s="124">
        <f>J28+K28</f>
        <v>936581</v>
      </c>
      <c r="J28" s="125">
        <v>936581</v>
      </c>
      <c r="K28" s="125">
        <v>0</v>
      </c>
    </row>
    <row r="29" spans="1:11" ht="22.5" customHeight="1">
      <c r="A29" s="23" t="s">
        <v>4</v>
      </c>
      <c r="B29" s="30"/>
      <c r="C29" s="6"/>
      <c r="D29" s="6"/>
      <c r="E29" s="6"/>
      <c r="F29" s="6"/>
      <c r="G29" s="6"/>
      <c r="H29" s="6"/>
      <c r="I29" s="89"/>
      <c r="J29" s="89"/>
      <c r="K29" s="89"/>
    </row>
    <row r="30" spans="1:11" ht="23.25" customHeight="1">
      <c r="A30" s="37" t="s">
        <v>5</v>
      </c>
      <c r="B30" s="30"/>
      <c r="C30" s="6"/>
      <c r="D30" s="6"/>
      <c r="E30" s="6"/>
      <c r="F30" s="6"/>
      <c r="G30" s="6"/>
      <c r="H30" s="6"/>
      <c r="I30" s="89"/>
      <c r="J30" s="89"/>
      <c r="K30" s="89"/>
    </row>
    <row r="31" spans="1:11" ht="17.25" customHeight="1">
      <c r="A31" s="53" t="s">
        <v>10</v>
      </c>
      <c r="B31" s="30"/>
      <c r="C31" s="5">
        <f>D31+E31</f>
        <v>27</v>
      </c>
      <c r="D31" s="5">
        <v>27</v>
      </c>
      <c r="E31" s="5">
        <v>0</v>
      </c>
      <c r="F31" s="5">
        <f>G31+H31</f>
        <v>42</v>
      </c>
      <c r="G31" s="5">
        <v>42</v>
      </c>
      <c r="H31" s="5">
        <v>0</v>
      </c>
      <c r="I31" s="126">
        <f>J31+K31</f>
        <v>112</v>
      </c>
      <c r="J31" s="126">
        <v>112</v>
      </c>
      <c r="K31" s="126">
        <v>0</v>
      </c>
    </row>
    <row r="32" spans="1:54" s="93" customFormat="1" ht="26.25" customHeight="1">
      <c r="A32" s="146"/>
      <c r="B32" s="147"/>
      <c r="C32" s="148"/>
      <c r="D32" s="148"/>
      <c r="E32" s="148"/>
      <c r="F32" s="148"/>
      <c r="G32" s="148"/>
      <c r="H32" s="148"/>
      <c r="I32" s="199" t="s">
        <v>58</v>
      </c>
      <c r="J32" s="199"/>
      <c r="K32" s="199"/>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row>
    <row r="33" spans="1:11" ht="14.25">
      <c r="A33" s="149">
        <v>1</v>
      </c>
      <c r="B33" s="150">
        <v>2</v>
      </c>
      <c r="C33" s="133">
        <v>3</v>
      </c>
      <c r="D33" s="133">
        <v>4</v>
      </c>
      <c r="E33" s="133">
        <v>5</v>
      </c>
      <c r="F33" s="133">
        <v>6</v>
      </c>
      <c r="G33" s="133">
        <v>7</v>
      </c>
      <c r="H33" s="133">
        <v>8</v>
      </c>
      <c r="I33" s="133">
        <v>9</v>
      </c>
      <c r="J33" s="133">
        <v>10</v>
      </c>
      <c r="K33" s="133">
        <v>11</v>
      </c>
    </row>
    <row r="34" spans="1:11" ht="18.75" customHeight="1">
      <c r="A34" s="38" t="s">
        <v>13</v>
      </c>
      <c r="B34" s="30"/>
      <c r="C34" s="6"/>
      <c r="D34" s="6"/>
      <c r="E34" s="6"/>
      <c r="F34" s="89"/>
      <c r="G34" s="89"/>
      <c r="H34" s="6"/>
      <c r="I34" s="128"/>
      <c r="J34" s="128"/>
      <c r="K34" s="128"/>
    </row>
    <row r="35" spans="1:11" ht="15.75" customHeight="1">
      <c r="A35" s="47" t="s">
        <v>97</v>
      </c>
      <c r="B35" s="30"/>
      <c r="C35" s="8">
        <f>D35+E35</f>
        <v>1667.635802469136</v>
      </c>
      <c r="D35" s="8">
        <f>D28/D31/12</f>
        <v>1667.635802469136</v>
      </c>
      <c r="E35" s="8">
        <v>0</v>
      </c>
      <c r="F35" s="8">
        <f>G35+H35</f>
        <v>1484.109126984127</v>
      </c>
      <c r="G35" s="9">
        <f>G28/G31/12</f>
        <v>1484.109126984127</v>
      </c>
      <c r="H35" s="9">
        <v>0</v>
      </c>
      <c r="I35" s="134">
        <f>J35+K35</f>
        <v>696.8608630952381</v>
      </c>
      <c r="J35" s="130">
        <f>J28/J31/12</f>
        <v>696.8608630952381</v>
      </c>
      <c r="K35" s="130">
        <v>0</v>
      </c>
    </row>
    <row r="36" spans="1:11" ht="16.5">
      <c r="A36" s="35" t="s">
        <v>12</v>
      </c>
      <c r="B36" s="30"/>
      <c r="C36" s="8"/>
      <c r="D36" s="8"/>
      <c r="E36" s="8"/>
      <c r="F36" s="8"/>
      <c r="G36" s="9"/>
      <c r="H36" s="9"/>
      <c r="I36" s="129"/>
      <c r="J36" s="130"/>
      <c r="K36" s="130"/>
    </row>
    <row r="37" spans="1:11" ht="31.5" customHeight="1">
      <c r="A37" s="47" t="s">
        <v>24</v>
      </c>
      <c r="B37" s="30"/>
      <c r="C37" s="15">
        <v>0</v>
      </c>
      <c r="D37" s="15">
        <v>0</v>
      </c>
      <c r="E37" s="15">
        <v>0</v>
      </c>
      <c r="F37" s="15">
        <f>G37+H37</f>
        <v>138.43635367582553</v>
      </c>
      <c r="G37" s="29">
        <f>G28/D28*100</f>
        <v>138.43635367582553</v>
      </c>
      <c r="H37" s="29">
        <v>0</v>
      </c>
      <c r="I37" s="131">
        <f>J37+K37</f>
        <v>125.21287020833138</v>
      </c>
      <c r="J37" s="132">
        <f>J28/G28*100</f>
        <v>125.21287020833138</v>
      </c>
      <c r="K37" s="132">
        <v>0</v>
      </c>
    </row>
    <row r="38" spans="1:11" ht="42.75" customHeight="1">
      <c r="A38" s="36" t="s">
        <v>76</v>
      </c>
      <c r="B38" s="49" t="s">
        <v>64</v>
      </c>
      <c r="C38" s="3">
        <f>D38+E38</f>
        <v>84000</v>
      </c>
      <c r="D38" s="3">
        <v>84000</v>
      </c>
      <c r="E38" s="3">
        <v>0</v>
      </c>
      <c r="F38" s="3">
        <f>G38+H38</f>
        <v>52800</v>
      </c>
      <c r="G38" s="7">
        <v>52800</v>
      </c>
      <c r="H38" s="3">
        <v>0</v>
      </c>
      <c r="I38" s="124">
        <f>J38+K38</f>
        <v>65920</v>
      </c>
      <c r="J38" s="125">
        <v>65920</v>
      </c>
      <c r="K38" s="124">
        <v>0</v>
      </c>
    </row>
    <row r="39" spans="1:11" ht="19.5" customHeight="1">
      <c r="A39" s="23" t="s">
        <v>4</v>
      </c>
      <c r="B39" s="30"/>
      <c r="C39" s="12"/>
      <c r="D39" s="12"/>
      <c r="E39" s="12"/>
      <c r="F39" s="12"/>
      <c r="G39" s="12"/>
      <c r="H39" s="94"/>
      <c r="I39" s="135"/>
      <c r="J39" s="135"/>
      <c r="K39" s="135"/>
    </row>
    <row r="40" spans="1:11" ht="14.25">
      <c r="A40" s="50" t="s">
        <v>5</v>
      </c>
      <c r="B40" s="13"/>
      <c r="C40" s="2"/>
      <c r="D40" s="2"/>
      <c r="E40" s="2"/>
      <c r="F40" s="2"/>
      <c r="G40" s="2"/>
      <c r="H40" s="83"/>
      <c r="I40" s="133"/>
      <c r="J40" s="133"/>
      <c r="K40" s="133"/>
    </row>
    <row r="41" spans="1:11" ht="24" customHeight="1">
      <c r="A41" s="40" t="s">
        <v>77</v>
      </c>
      <c r="B41" s="13"/>
      <c r="C41" s="14">
        <f>D41+E41</f>
        <v>7</v>
      </c>
      <c r="D41" s="14">
        <v>7</v>
      </c>
      <c r="E41" s="14">
        <v>0</v>
      </c>
      <c r="F41" s="14">
        <f>H41+G41</f>
        <v>4</v>
      </c>
      <c r="G41" s="14">
        <v>4</v>
      </c>
      <c r="H41" s="14">
        <v>0</v>
      </c>
      <c r="I41" s="136">
        <f>J41+K41</f>
        <v>4</v>
      </c>
      <c r="J41" s="136">
        <v>4</v>
      </c>
      <c r="K41" s="136">
        <v>0</v>
      </c>
    </row>
    <row r="42" spans="1:11" ht="15" customHeight="1">
      <c r="A42" s="38" t="s">
        <v>13</v>
      </c>
      <c r="B42" s="30"/>
      <c r="C42" s="12"/>
      <c r="D42" s="12"/>
      <c r="E42" s="12"/>
      <c r="F42" s="12"/>
      <c r="G42" s="12"/>
      <c r="H42" s="12"/>
      <c r="I42" s="135"/>
      <c r="J42" s="135"/>
      <c r="K42" s="135"/>
    </row>
    <row r="43" spans="1:11" ht="19.5" customHeight="1">
      <c r="A43" s="39" t="s">
        <v>28</v>
      </c>
      <c r="B43" s="30"/>
      <c r="C43" s="8">
        <f>D43+E43</f>
        <v>12000</v>
      </c>
      <c r="D43" s="8">
        <f>D38/D41</f>
        <v>12000</v>
      </c>
      <c r="E43" s="8">
        <v>0</v>
      </c>
      <c r="F43" s="8">
        <f>G43+H43</f>
        <v>13200</v>
      </c>
      <c r="G43" s="8">
        <f>G38/G41</f>
        <v>13200</v>
      </c>
      <c r="H43" s="8">
        <v>0</v>
      </c>
      <c r="I43" s="129">
        <f>J43+K43</f>
        <v>16480</v>
      </c>
      <c r="J43" s="129">
        <f>J38/J41</f>
        <v>16480</v>
      </c>
      <c r="K43" s="129">
        <v>0</v>
      </c>
    </row>
    <row r="44" spans="1:11" ht="19.5" customHeight="1">
      <c r="A44" s="35" t="s">
        <v>12</v>
      </c>
      <c r="B44" s="30"/>
      <c r="C44" s="8"/>
      <c r="D44" s="8"/>
      <c r="E44" s="8"/>
      <c r="F44" s="8"/>
      <c r="G44" s="8"/>
      <c r="H44" s="8"/>
      <c r="I44" s="129"/>
      <c r="J44" s="129"/>
      <c r="K44" s="129"/>
    </row>
    <row r="45" spans="1:11" ht="29.25" customHeight="1">
      <c r="A45" s="39" t="s">
        <v>24</v>
      </c>
      <c r="B45" s="30"/>
      <c r="C45" s="15">
        <f>+D45+E45</f>
        <v>0</v>
      </c>
      <c r="D45" s="15">
        <v>0</v>
      </c>
      <c r="E45" s="15">
        <v>0</v>
      </c>
      <c r="F45" s="15">
        <f>+G45</f>
        <v>62.857142857142854</v>
      </c>
      <c r="G45" s="15">
        <f>+G38/D38*100</f>
        <v>62.857142857142854</v>
      </c>
      <c r="H45" s="15">
        <v>0</v>
      </c>
      <c r="I45" s="131">
        <f>J45+K45</f>
        <v>124.84848484848486</v>
      </c>
      <c r="J45" s="131">
        <f>+J38/G38*100</f>
        <v>124.84848484848486</v>
      </c>
      <c r="K45" s="131">
        <v>0</v>
      </c>
    </row>
    <row r="46" spans="1:11" ht="73.5" customHeight="1">
      <c r="A46" s="36" t="s">
        <v>98</v>
      </c>
      <c r="B46" s="49" t="s">
        <v>63</v>
      </c>
      <c r="C46" s="3">
        <f>D46+E46</f>
        <v>21000000</v>
      </c>
      <c r="D46" s="3">
        <v>21000000</v>
      </c>
      <c r="E46" s="3">
        <v>0</v>
      </c>
      <c r="F46" s="3">
        <f>G46+H46</f>
        <v>21000000</v>
      </c>
      <c r="G46" s="3">
        <v>21000000</v>
      </c>
      <c r="H46" s="3">
        <v>0</v>
      </c>
      <c r="I46" s="124">
        <f>J46+K46</f>
        <v>21000000</v>
      </c>
      <c r="J46" s="124">
        <v>21000000</v>
      </c>
      <c r="K46" s="124">
        <v>0</v>
      </c>
    </row>
    <row r="47" spans="1:11" ht="16.5" customHeight="1">
      <c r="A47" s="41" t="s">
        <v>4</v>
      </c>
      <c r="B47" s="30"/>
      <c r="C47" s="15"/>
      <c r="D47" s="15"/>
      <c r="E47" s="15"/>
      <c r="F47" s="15"/>
      <c r="G47" s="15"/>
      <c r="H47" s="15"/>
      <c r="I47" s="131"/>
      <c r="J47" s="131"/>
      <c r="K47" s="131"/>
    </row>
    <row r="48" spans="1:11" ht="20.25" customHeight="1">
      <c r="A48" s="54" t="s">
        <v>5</v>
      </c>
      <c r="B48" s="30"/>
      <c r="C48" s="15"/>
      <c r="D48" s="15"/>
      <c r="E48" s="15"/>
      <c r="F48" s="15"/>
      <c r="G48" s="15"/>
      <c r="H48" s="15"/>
      <c r="I48" s="131"/>
      <c r="J48" s="131"/>
      <c r="K48" s="131"/>
    </row>
    <row r="49" spans="1:11" ht="39.75" customHeight="1">
      <c r="A49" s="39" t="s">
        <v>78</v>
      </c>
      <c r="B49" s="30"/>
      <c r="C49" s="22">
        <f>D49+E49</f>
        <v>60</v>
      </c>
      <c r="D49" s="22">
        <v>60</v>
      </c>
      <c r="E49" s="22">
        <v>0</v>
      </c>
      <c r="F49" s="22">
        <f>G49+H49</f>
        <v>60</v>
      </c>
      <c r="G49" s="22">
        <v>60</v>
      </c>
      <c r="H49" s="22">
        <v>0</v>
      </c>
      <c r="I49" s="137">
        <f>J49+K49</f>
        <v>60</v>
      </c>
      <c r="J49" s="137">
        <v>60</v>
      </c>
      <c r="K49" s="137">
        <v>0</v>
      </c>
    </row>
    <row r="50" spans="1:11" ht="18" customHeight="1">
      <c r="A50" s="55" t="s">
        <v>13</v>
      </c>
      <c r="B50" s="30"/>
      <c r="C50" s="15"/>
      <c r="D50" s="15"/>
      <c r="E50" s="15"/>
      <c r="F50" s="15"/>
      <c r="G50" s="15"/>
      <c r="H50" s="15"/>
      <c r="I50" s="131"/>
      <c r="J50" s="131"/>
      <c r="K50" s="131"/>
    </row>
    <row r="51" spans="1:11" ht="21" customHeight="1">
      <c r="A51" s="39" t="s">
        <v>40</v>
      </c>
      <c r="B51" s="30"/>
      <c r="C51" s="15">
        <f>D51+E51</f>
        <v>350000</v>
      </c>
      <c r="D51" s="15">
        <v>350000</v>
      </c>
      <c r="E51" s="15">
        <v>0</v>
      </c>
      <c r="F51" s="15">
        <f>G51+H51</f>
        <v>350000</v>
      </c>
      <c r="G51" s="15">
        <v>350000</v>
      </c>
      <c r="H51" s="15">
        <v>0</v>
      </c>
      <c r="I51" s="131">
        <f>J51+K51</f>
        <v>350000</v>
      </c>
      <c r="J51" s="131">
        <v>350000</v>
      </c>
      <c r="K51" s="131">
        <v>0</v>
      </c>
    </row>
    <row r="52" spans="1:11" ht="19.5" customHeight="1">
      <c r="A52" s="35" t="s">
        <v>12</v>
      </c>
      <c r="B52" s="30"/>
      <c r="C52" s="15"/>
      <c r="D52" s="15"/>
      <c r="E52" s="15"/>
      <c r="F52" s="15"/>
      <c r="G52" s="15"/>
      <c r="H52" s="15"/>
      <c r="I52" s="131"/>
      <c r="J52" s="131"/>
      <c r="K52" s="131"/>
    </row>
    <row r="53" spans="1:11" ht="35.25" customHeight="1">
      <c r="A53" s="47" t="s">
        <v>24</v>
      </c>
      <c r="B53" s="30"/>
      <c r="C53" s="15">
        <f>D53+E53</f>
        <v>0</v>
      </c>
      <c r="D53" s="15">
        <v>0</v>
      </c>
      <c r="E53" s="15">
        <v>0</v>
      </c>
      <c r="F53" s="15">
        <f>G53+H53</f>
        <v>100</v>
      </c>
      <c r="G53" s="15">
        <f>G46/D46*100</f>
        <v>100</v>
      </c>
      <c r="H53" s="15">
        <v>0</v>
      </c>
      <c r="I53" s="131">
        <f>J53+K53</f>
        <v>100</v>
      </c>
      <c r="J53" s="131">
        <f>J46/G46*100</f>
        <v>100</v>
      </c>
      <c r="K53" s="131">
        <v>0</v>
      </c>
    </row>
    <row r="54" spans="1:54" s="93" customFormat="1" ht="84.75" customHeight="1">
      <c r="A54" s="68" t="s">
        <v>79</v>
      </c>
      <c r="B54" s="49" t="s">
        <v>63</v>
      </c>
      <c r="C54" s="69">
        <f>+D54</f>
        <v>11130</v>
      </c>
      <c r="D54" s="69">
        <v>11130</v>
      </c>
      <c r="E54" s="69">
        <v>0</v>
      </c>
      <c r="F54" s="69">
        <f>G54+H54</f>
        <v>11130</v>
      </c>
      <c r="G54" s="69">
        <v>11130</v>
      </c>
      <c r="H54" s="69">
        <v>0</v>
      </c>
      <c r="I54" s="138">
        <f>J54+K54</f>
        <v>8960</v>
      </c>
      <c r="J54" s="139">
        <v>8960</v>
      </c>
      <c r="K54" s="139">
        <v>0</v>
      </c>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row>
    <row r="55" spans="1:11" s="77" customFormat="1" ht="17.25" customHeight="1">
      <c r="A55" s="40" t="s">
        <v>4</v>
      </c>
      <c r="B55" s="23"/>
      <c r="C55" s="31"/>
      <c r="D55" s="31"/>
      <c r="E55" s="31"/>
      <c r="F55" s="31"/>
      <c r="G55" s="31"/>
      <c r="H55" s="31"/>
      <c r="I55" s="140"/>
      <c r="J55" s="140"/>
      <c r="K55" s="140"/>
    </row>
    <row r="56" spans="1:11" s="77" customFormat="1" ht="17.25" customHeight="1">
      <c r="A56" s="36" t="s">
        <v>5</v>
      </c>
      <c r="B56" s="23"/>
      <c r="C56" s="31"/>
      <c r="D56" s="31"/>
      <c r="E56" s="31"/>
      <c r="F56" s="31"/>
      <c r="G56" s="31"/>
      <c r="H56" s="31"/>
      <c r="I56" s="140"/>
      <c r="J56" s="140"/>
      <c r="K56" s="140"/>
    </row>
    <row r="57" spans="1:11" s="77" customFormat="1" ht="84" customHeight="1">
      <c r="A57" s="48" t="s">
        <v>80</v>
      </c>
      <c r="B57" s="23"/>
      <c r="C57" s="14">
        <f>D57+E57</f>
        <v>159</v>
      </c>
      <c r="D57" s="14">
        <v>159</v>
      </c>
      <c r="E57" s="14">
        <v>0</v>
      </c>
      <c r="F57" s="14">
        <f>G57+H57</f>
        <v>159</v>
      </c>
      <c r="G57" s="14">
        <v>159</v>
      </c>
      <c r="H57" s="14">
        <v>0</v>
      </c>
      <c r="I57" s="136">
        <f>J57+K57</f>
        <v>112</v>
      </c>
      <c r="J57" s="136">
        <v>112</v>
      </c>
      <c r="K57" s="136">
        <v>0</v>
      </c>
    </row>
    <row r="58" spans="1:54" s="93" customFormat="1" ht="26.25" customHeight="1">
      <c r="A58" s="146"/>
      <c r="B58" s="147"/>
      <c r="C58" s="148"/>
      <c r="D58" s="148"/>
      <c r="E58" s="148"/>
      <c r="F58" s="148"/>
      <c r="G58" s="148"/>
      <c r="H58" s="148"/>
      <c r="I58" s="199" t="s">
        <v>58</v>
      </c>
      <c r="J58" s="199"/>
      <c r="K58" s="199"/>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row>
    <row r="59" spans="1:11" ht="14.25">
      <c r="A59" s="149">
        <v>1</v>
      </c>
      <c r="B59" s="150">
        <v>2</v>
      </c>
      <c r="C59" s="133">
        <v>3</v>
      </c>
      <c r="D59" s="133">
        <v>4</v>
      </c>
      <c r="E59" s="133">
        <v>5</v>
      </c>
      <c r="F59" s="133">
        <v>6</v>
      </c>
      <c r="G59" s="133">
        <v>7</v>
      </c>
      <c r="H59" s="133">
        <v>8</v>
      </c>
      <c r="I59" s="133">
        <v>9</v>
      </c>
      <c r="J59" s="133">
        <v>10</v>
      </c>
      <c r="K59" s="133">
        <v>11</v>
      </c>
    </row>
    <row r="60" spans="1:11" s="77" customFormat="1" ht="17.25" customHeight="1">
      <c r="A60" s="36" t="s">
        <v>13</v>
      </c>
      <c r="B60" s="23"/>
      <c r="C60" s="31"/>
      <c r="D60" s="31"/>
      <c r="E60" s="31"/>
      <c r="F60" s="31"/>
      <c r="G60" s="31"/>
      <c r="H60" s="31"/>
      <c r="I60" s="95"/>
      <c r="J60" s="95"/>
      <c r="K60" s="95"/>
    </row>
    <row r="61" spans="1:11" s="77" customFormat="1" ht="25.5" customHeight="1">
      <c r="A61" s="40" t="s">
        <v>41</v>
      </c>
      <c r="B61" s="23"/>
      <c r="C61" s="31">
        <f>D61+E61</f>
        <v>70</v>
      </c>
      <c r="D61" s="31">
        <f>+D54/D57</f>
        <v>70</v>
      </c>
      <c r="E61" s="31">
        <v>0</v>
      </c>
      <c r="F61" s="31">
        <f>G61+H61</f>
        <v>70</v>
      </c>
      <c r="G61" s="31">
        <v>70</v>
      </c>
      <c r="H61" s="31">
        <v>0</v>
      </c>
      <c r="I61" s="140">
        <f>J61+K61</f>
        <v>80</v>
      </c>
      <c r="J61" s="140">
        <f>J54/J57</f>
        <v>80</v>
      </c>
      <c r="K61" s="140">
        <v>0</v>
      </c>
    </row>
    <row r="62" spans="1:11" s="77" customFormat="1" ht="17.25" customHeight="1">
      <c r="A62" s="43" t="s">
        <v>12</v>
      </c>
      <c r="B62" s="23"/>
      <c r="C62" s="31"/>
      <c r="D62" s="31"/>
      <c r="E62" s="31"/>
      <c r="F62" s="31"/>
      <c r="G62" s="31"/>
      <c r="H62" s="31"/>
      <c r="I62" s="140"/>
      <c r="J62" s="140"/>
      <c r="K62" s="140"/>
    </row>
    <row r="63" spans="1:11" s="77" customFormat="1" ht="17.25" customHeight="1">
      <c r="A63" s="40" t="s">
        <v>32</v>
      </c>
      <c r="B63" s="23"/>
      <c r="C63" s="31">
        <v>0</v>
      </c>
      <c r="D63" s="31">
        <v>0</v>
      </c>
      <c r="E63" s="31">
        <v>0</v>
      </c>
      <c r="F63" s="31">
        <f>+G63</f>
        <v>100</v>
      </c>
      <c r="G63" s="31">
        <f>G54/D54*100</f>
        <v>100</v>
      </c>
      <c r="H63" s="31">
        <v>0</v>
      </c>
      <c r="I63" s="140">
        <f>J63+K63</f>
        <v>80.50314465408806</v>
      </c>
      <c r="J63" s="140">
        <f>J54/G54*100</f>
        <v>80.50314465408806</v>
      </c>
      <c r="K63" s="140">
        <v>0</v>
      </c>
    </row>
    <row r="64" spans="1:14" s="1" customFormat="1" ht="76.5" customHeight="1">
      <c r="A64" s="36" t="s">
        <v>153</v>
      </c>
      <c r="B64" s="49" t="s">
        <v>63</v>
      </c>
      <c r="C64" s="3">
        <f>D64+E64</f>
        <v>0</v>
      </c>
      <c r="D64" s="3">
        <v>0</v>
      </c>
      <c r="E64" s="3">
        <v>0</v>
      </c>
      <c r="F64" s="3">
        <f>G64+H64</f>
        <v>0</v>
      </c>
      <c r="G64" s="7">
        <v>0</v>
      </c>
      <c r="H64" s="3">
        <v>0</v>
      </c>
      <c r="I64" s="3">
        <f>J64+K64</f>
        <v>33600</v>
      </c>
      <c r="J64" s="7">
        <v>33600</v>
      </c>
      <c r="K64" s="3">
        <v>0</v>
      </c>
      <c r="L64" s="179"/>
      <c r="N64" s="180"/>
    </row>
    <row r="65" spans="1:14" s="1" customFormat="1" ht="15">
      <c r="A65" s="23" t="s">
        <v>4</v>
      </c>
      <c r="B65" s="30"/>
      <c r="C65" s="4"/>
      <c r="D65" s="4"/>
      <c r="E65" s="4"/>
      <c r="F65" s="4"/>
      <c r="G65" s="4"/>
      <c r="H65" s="4"/>
      <c r="I65" s="4"/>
      <c r="J65" s="4"/>
      <c r="K65" s="4"/>
      <c r="L65" s="181"/>
      <c r="N65" s="180"/>
    </row>
    <row r="66" spans="1:14" s="1" customFormat="1" ht="15">
      <c r="A66" s="37" t="s">
        <v>5</v>
      </c>
      <c r="B66" s="30"/>
      <c r="C66" s="4"/>
      <c r="D66" s="4"/>
      <c r="E66" s="4"/>
      <c r="F66" s="4"/>
      <c r="G66" s="4"/>
      <c r="H66" s="4"/>
      <c r="I66" s="4"/>
      <c r="J66" s="4"/>
      <c r="K66" s="4"/>
      <c r="L66" s="181"/>
      <c r="N66" s="180"/>
    </row>
    <row r="67" spans="1:14" s="1" customFormat="1" ht="29.25" customHeight="1">
      <c r="A67" s="123" t="s">
        <v>154</v>
      </c>
      <c r="B67" s="30"/>
      <c r="C67" s="5">
        <f>D67+E67</f>
        <v>0</v>
      </c>
      <c r="D67" s="5">
        <v>0</v>
      </c>
      <c r="E67" s="5">
        <v>0</v>
      </c>
      <c r="F67" s="5">
        <f>G67+H67</f>
        <v>0</v>
      </c>
      <c r="G67" s="5">
        <v>0</v>
      </c>
      <c r="H67" s="5">
        <v>0</v>
      </c>
      <c r="I67" s="5">
        <f>J67+K67</f>
        <v>150</v>
      </c>
      <c r="J67" s="5">
        <v>150</v>
      </c>
      <c r="K67" s="5">
        <v>0</v>
      </c>
      <c r="L67" s="182"/>
      <c r="N67" s="180"/>
    </row>
    <row r="68" spans="1:14" s="1" customFormat="1" ht="24.75" customHeight="1">
      <c r="A68" s="38" t="s">
        <v>13</v>
      </c>
      <c r="B68" s="30"/>
      <c r="C68" s="12"/>
      <c r="D68" s="12"/>
      <c r="E68" s="12"/>
      <c r="F68" s="12"/>
      <c r="G68" s="12"/>
      <c r="H68" s="12"/>
      <c r="I68" s="12"/>
      <c r="J68" s="12"/>
      <c r="K68" s="12"/>
      <c r="L68" s="183"/>
      <c r="N68" s="180"/>
    </row>
    <row r="69" spans="1:14" s="1" customFormat="1" ht="27.75" customHeight="1">
      <c r="A69" s="47" t="s">
        <v>152</v>
      </c>
      <c r="B69" s="30"/>
      <c r="C69" s="8">
        <f>D69+E69</f>
        <v>0</v>
      </c>
      <c r="D69" s="8">
        <v>0</v>
      </c>
      <c r="E69" s="8">
        <v>0</v>
      </c>
      <c r="F69" s="8">
        <f>G69+H69</f>
        <v>0</v>
      </c>
      <c r="G69" s="9">
        <v>0</v>
      </c>
      <c r="H69" s="8">
        <v>0</v>
      </c>
      <c r="I69" s="8">
        <f>J69+K69</f>
        <v>224</v>
      </c>
      <c r="J69" s="9">
        <f>J64/J67</f>
        <v>224</v>
      </c>
      <c r="K69" s="8">
        <v>0</v>
      </c>
      <c r="L69" s="183"/>
      <c r="N69" s="180"/>
    </row>
    <row r="70" spans="1:14" s="1" customFormat="1" ht="24.75" customHeight="1">
      <c r="A70" s="35" t="s">
        <v>12</v>
      </c>
      <c r="B70" s="30"/>
      <c r="C70" s="8"/>
      <c r="D70" s="8"/>
      <c r="E70" s="8"/>
      <c r="F70" s="8"/>
      <c r="G70" s="9"/>
      <c r="H70" s="8"/>
      <c r="I70" s="8"/>
      <c r="J70" s="9"/>
      <c r="K70" s="8"/>
      <c r="L70" s="183"/>
      <c r="N70" s="180"/>
    </row>
    <row r="71" spans="1:14" s="1" customFormat="1" ht="34.5" customHeight="1">
      <c r="A71" s="39" t="s">
        <v>24</v>
      </c>
      <c r="B71" s="30"/>
      <c r="C71" s="15">
        <f>D71+E71</f>
        <v>0</v>
      </c>
      <c r="D71" s="15">
        <v>0</v>
      </c>
      <c r="E71" s="15">
        <v>0</v>
      </c>
      <c r="F71" s="15">
        <v>0</v>
      </c>
      <c r="G71" s="29">
        <v>0</v>
      </c>
      <c r="H71" s="15">
        <v>0</v>
      </c>
      <c r="I71" s="15">
        <f>+J71</f>
        <v>0</v>
      </c>
      <c r="J71" s="29">
        <v>0</v>
      </c>
      <c r="K71" s="15">
        <v>0</v>
      </c>
      <c r="L71" s="183"/>
      <c r="N71" s="180"/>
    </row>
    <row r="72" spans="1:11" ht="18.75" customHeight="1">
      <c r="A72" s="42" t="s">
        <v>67</v>
      </c>
      <c r="B72" s="49" t="s">
        <v>65</v>
      </c>
      <c r="C72" s="4"/>
      <c r="D72" s="4"/>
      <c r="E72" s="4"/>
      <c r="F72" s="4"/>
      <c r="G72" s="4"/>
      <c r="H72" s="4"/>
      <c r="I72" s="4"/>
      <c r="J72" s="4"/>
      <c r="K72" s="4"/>
    </row>
    <row r="73" spans="1:11" ht="18" customHeight="1">
      <c r="A73" s="35" t="s">
        <v>34</v>
      </c>
      <c r="B73" s="30"/>
      <c r="C73" s="4"/>
      <c r="D73" s="4"/>
      <c r="E73" s="4"/>
      <c r="F73" s="4"/>
      <c r="G73" s="4"/>
      <c r="H73" s="4"/>
      <c r="I73" s="4"/>
      <c r="J73" s="4"/>
      <c r="K73" s="4"/>
    </row>
    <row r="74" spans="1:11" s="77" customFormat="1" ht="39.75" customHeight="1">
      <c r="A74" s="192" t="s">
        <v>51</v>
      </c>
      <c r="B74" s="192"/>
      <c r="C74" s="192"/>
      <c r="D74" s="192"/>
      <c r="E74" s="192"/>
      <c r="F74" s="192"/>
      <c r="G74" s="192"/>
      <c r="H74" s="192"/>
      <c r="I74" s="192"/>
      <c r="J74" s="192"/>
      <c r="K74" s="192"/>
    </row>
    <row r="75" spans="1:11" ht="34.5" customHeight="1">
      <c r="A75" s="193" t="s">
        <v>52</v>
      </c>
      <c r="B75" s="194"/>
      <c r="C75" s="194"/>
      <c r="D75" s="194"/>
      <c r="E75" s="194"/>
      <c r="F75" s="194"/>
      <c r="G75" s="194"/>
      <c r="H75" s="194"/>
      <c r="I75" s="194"/>
      <c r="J75" s="194"/>
      <c r="K75" s="195"/>
    </row>
    <row r="76" spans="1:11" ht="31.5" customHeight="1">
      <c r="A76" s="51" t="s">
        <v>53</v>
      </c>
      <c r="B76" s="30"/>
      <c r="C76" s="3">
        <f>E76+D76</f>
        <v>114012</v>
      </c>
      <c r="D76" s="3">
        <v>114012</v>
      </c>
      <c r="E76" s="3">
        <v>0</v>
      </c>
      <c r="F76" s="3">
        <f>H76+G76</f>
        <v>153554</v>
      </c>
      <c r="G76" s="7">
        <v>153554</v>
      </c>
      <c r="H76" s="125">
        <f>E76*1.05</f>
        <v>0</v>
      </c>
      <c r="I76" s="124">
        <f>K76+J76</f>
        <v>162376</v>
      </c>
      <c r="J76" s="125">
        <v>162376</v>
      </c>
      <c r="K76" s="125">
        <f>H76*1.043</f>
        <v>0</v>
      </c>
    </row>
    <row r="77" spans="1:11" ht="16.5">
      <c r="A77" s="47" t="s">
        <v>4</v>
      </c>
      <c r="B77" s="30"/>
      <c r="C77" s="6"/>
      <c r="D77" s="6"/>
      <c r="E77" s="6"/>
      <c r="F77" s="6"/>
      <c r="G77" s="6"/>
      <c r="H77" s="128"/>
      <c r="I77" s="128"/>
      <c r="J77" s="128"/>
      <c r="K77" s="128"/>
    </row>
    <row r="78" spans="1:11" ht="16.5">
      <c r="A78" s="35" t="s">
        <v>5</v>
      </c>
      <c r="B78" s="30"/>
      <c r="C78" s="6"/>
      <c r="D78" s="6"/>
      <c r="E78" s="6"/>
      <c r="F78" s="6"/>
      <c r="G78" s="6"/>
      <c r="H78" s="128"/>
      <c r="I78" s="128"/>
      <c r="J78" s="128"/>
      <c r="K78" s="128"/>
    </row>
    <row r="79" spans="1:11" ht="16.5" customHeight="1">
      <c r="A79" s="47" t="s">
        <v>14</v>
      </c>
      <c r="B79" s="18"/>
      <c r="C79" s="5">
        <f>D79+E79</f>
        <v>214</v>
      </c>
      <c r="D79" s="5">
        <f>SUM(D80:D81)</f>
        <v>214</v>
      </c>
      <c r="E79" s="5">
        <v>0</v>
      </c>
      <c r="F79" s="5">
        <f>G79+H79</f>
        <v>210</v>
      </c>
      <c r="G79" s="5">
        <f>SUM(G80:G81)</f>
        <v>210</v>
      </c>
      <c r="H79" s="126">
        <v>0</v>
      </c>
      <c r="I79" s="126">
        <f>J79+K79</f>
        <v>147</v>
      </c>
      <c r="J79" s="126">
        <f>SUM(J80:J81)</f>
        <v>147</v>
      </c>
      <c r="K79" s="126">
        <f>SUM(K80:K81)</f>
        <v>0</v>
      </c>
    </row>
    <row r="80" spans="1:11" ht="64.5" customHeight="1">
      <c r="A80" s="52" t="s">
        <v>81</v>
      </c>
      <c r="B80" s="30"/>
      <c r="C80" s="5">
        <f>D80+E80</f>
        <v>205</v>
      </c>
      <c r="D80" s="5">
        <v>205</v>
      </c>
      <c r="E80" s="5">
        <v>0</v>
      </c>
      <c r="F80" s="5">
        <f>G80+H80</f>
        <v>181</v>
      </c>
      <c r="G80" s="5">
        <v>181</v>
      </c>
      <c r="H80" s="126">
        <v>0</v>
      </c>
      <c r="I80" s="126">
        <f>J80+K80</f>
        <v>120</v>
      </c>
      <c r="J80" s="126">
        <v>120</v>
      </c>
      <c r="K80" s="126">
        <v>0</v>
      </c>
    </row>
    <row r="81" spans="1:11" ht="33.75" customHeight="1">
      <c r="A81" s="52" t="s">
        <v>82</v>
      </c>
      <c r="B81" s="30"/>
      <c r="C81" s="5">
        <f>D81+E81</f>
        <v>9</v>
      </c>
      <c r="D81" s="5">
        <v>9</v>
      </c>
      <c r="E81" s="5">
        <v>0</v>
      </c>
      <c r="F81" s="5">
        <f>G81+H81</f>
        <v>29</v>
      </c>
      <c r="G81" s="5">
        <v>29</v>
      </c>
      <c r="H81" s="126">
        <v>0</v>
      </c>
      <c r="I81" s="126">
        <f>J81+K81</f>
        <v>27</v>
      </c>
      <c r="J81" s="126">
        <v>27</v>
      </c>
      <c r="K81" s="126">
        <v>0</v>
      </c>
    </row>
    <row r="82" spans="1:11" ht="15">
      <c r="A82" s="35" t="s">
        <v>13</v>
      </c>
      <c r="B82" s="30"/>
      <c r="C82" s="12"/>
      <c r="D82" s="12"/>
      <c r="E82" s="12"/>
      <c r="F82" s="94"/>
      <c r="G82" s="94"/>
      <c r="H82" s="94"/>
      <c r="I82" s="94"/>
      <c r="J82" s="94"/>
      <c r="K82" s="94"/>
    </row>
    <row r="83" spans="1:11" ht="43.5" customHeight="1">
      <c r="A83" s="39" t="s">
        <v>54</v>
      </c>
      <c r="B83" s="30"/>
      <c r="C83" s="8">
        <f>D83+E83</f>
        <v>532.7663551401869</v>
      </c>
      <c r="D83" s="8">
        <f>D76/D79</f>
        <v>532.7663551401869</v>
      </c>
      <c r="E83" s="8">
        <v>0</v>
      </c>
      <c r="F83" s="8">
        <f>G83+H83</f>
        <v>731.2095238095238</v>
      </c>
      <c r="G83" s="8">
        <f>G76/G79</f>
        <v>731.2095238095238</v>
      </c>
      <c r="H83" s="129">
        <v>0</v>
      </c>
      <c r="I83" s="129">
        <f>J83+K83</f>
        <v>1104.5986394557824</v>
      </c>
      <c r="J83" s="129">
        <f>J76/J79</f>
        <v>1104.5986394557824</v>
      </c>
      <c r="K83" s="129">
        <v>0</v>
      </c>
    </row>
    <row r="84" spans="1:11" ht="44.25" customHeight="1">
      <c r="A84" s="39" t="s">
        <v>99</v>
      </c>
      <c r="B84" s="30"/>
      <c r="C84" s="11">
        <f>D84+E84</f>
        <v>428.6829268292683</v>
      </c>
      <c r="D84" s="11">
        <f>87880/D80</f>
        <v>428.6829268292683</v>
      </c>
      <c r="E84" s="11">
        <v>0</v>
      </c>
      <c r="F84" s="11">
        <f>G84+H84</f>
        <v>412.31491712707185</v>
      </c>
      <c r="G84" s="11">
        <f>74629/G80</f>
        <v>412.31491712707185</v>
      </c>
      <c r="H84" s="134">
        <v>0</v>
      </c>
      <c r="I84" s="134">
        <f>J84+K84</f>
        <v>351.46666666666664</v>
      </c>
      <c r="J84" s="134">
        <f>42176/J80</f>
        <v>351.46666666666664</v>
      </c>
      <c r="K84" s="134">
        <v>0</v>
      </c>
    </row>
    <row r="85" spans="1:11" ht="49.5" customHeight="1">
      <c r="A85" s="39" t="s">
        <v>100</v>
      </c>
      <c r="B85" s="30"/>
      <c r="C85" s="8">
        <f>D85+E85</f>
        <v>2903.5555555555557</v>
      </c>
      <c r="D85" s="8">
        <f>26132/D81</f>
        <v>2903.5555555555557</v>
      </c>
      <c r="E85" s="11">
        <v>0</v>
      </c>
      <c r="F85" s="11">
        <f>G85+H85</f>
        <v>2721.55</v>
      </c>
      <c r="G85" s="8">
        <v>2721.55</v>
      </c>
      <c r="H85" s="134">
        <v>0</v>
      </c>
      <c r="I85" s="129">
        <f>J85+K85</f>
        <v>4451.851851851852</v>
      </c>
      <c r="J85" s="129">
        <f>120200/J81</f>
        <v>4451.851851851852</v>
      </c>
      <c r="K85" s="134">
        <v>0</v>
      </c>
    </row>
    <row r="86" spans="1:11" ht="17.25" customHeight="1">
      <c r="A86" s="35" t="s">
        <v>15</v>
      </c>
      <c r="B86" s="30"/>
      <c r="C86" s="8"/>
      <c r="D86" s="8"/>
      <c r="E86" s="8"/>
      <c r="F86" s="8"/>
      <c r="G86" s="8"/>
      <c r="H86" s="129"/>
      <c r="I86" s="129"/>
      <c r="J86" s="129"/>
      <c r="K86" s="129"/>
    </row>
    <row r="87" spans="1:11" ht="19.5" customHeight="1">
      <c r="A87" s="44" t="s">
        <v>19</v>
      </c>
      <c r="B87" s="30"/>
      <c r="C87" s="8">
        <f>D87+E87</f>
        <v>100</v>
      </c>
      <c r="D87" s="8">
        <v>100</v>
      </c>
      <c r="E87" s="8">
        <v>0</v>
      </c>
      <c r="F87" s="8">
        <f>G87+H87</f>
        <v>100</v>
      </c>
      <c r="G87" s="8">
        <v>100</v>
      </c>
      <c r="H87" s="129">
        <v>0</v>
      </c>
      <c r="I87" s="129">
        <f>J87+K87</f>
        <v>100</v>
      </c>
      <c r="J87" s="129">
        <v>100</v>
      </c>
      <c r="K87" s="129">
        <v>0</v>
      </c>
    </row>
    <row r="88" spans="1:11" ht="27.75" customHeight="1">
      <c r="A88" s="73" t="s">
        <v>25</v>
      </c>
      <c r="B88" s="30"/>
      <c r="C88" s="19">
        <f>D88+E88</f>
        <v>0</v>
      </c>
      <c r="D88" s="19">
        <v>0</v>
      </c>
      <c r="E88" s="19">
        <v>0</v>
      </c>
      <c r="F88" s="19">
        <f>G88+H88</f>
        <v>134.68231414237098</v>
      </c>
      <c r="G88" s="19">
        <f>G76/D76*100</f>
        <v>134.68231414237098</v>
      </c>
      <c r="H88" s="141">
        <v>0</v>
      </c>
      <c r="I88" s="141">
        <f>J88+K88</f>
        <v>105.7452101540826</v>
      </c>
      <c r="J88" s="141">
        <f>J76/G76*100</f>
        <v>105.7452101540826</v>
      </c>
      <c r="K88" s="141">
        <v>0</v>
      </c>
    </row>
    <row r="89" spans="1:54" s="93" customFormat="1" ht="26.25" customHeight="1">
      <c r="A89" s="70"/>
      <c r="B89" s="71"/>
      <c r="C89" s="72"/>
      <c r="D89" s="72"/>
      <c r="E89" s="72"/>
      <c r="F89" s="92"/>
      <c r="G89" s="92"/>
      <c r="H89" s="92"/>
      <c r="I89" s="199" t="s">
        <v>58</v>
      </c>
      <c r="J89" s="199"/>
      <c r="K89" s="199"/>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row>
    <row r="90" spans="1:11" ht="14.25">
      <c r="A90" s="34">
        <v>1</v>
      </c>
      <c r="B90" s="13">
        <v>2</v>
      </c>
      <c r="C90" s="2">
        <v>3</v>
      </c>
      <c r="D90" s="2">
        <v>4</v>
      </c>
      <c r="E90" s="2">
        <v>5</v>
      </c>
      <c r="F90" s="133">
        <v>6</v>
      </c>
      <c r="G90" s="133">
        <v>7</v>
      </c>
      <c r="H90" s="133">
        <v>8</v>
      </c>
      <c r="I90" s="133">
        <v>9</v>
      </c>
      <c r="J90" s="133">
        <v>10</v>
      </c>
      <c r="K90" s="133">
        <v>11</v>
      </c>
    </row>
    <row r="91" spans="1:11" ht="15.75">
      <c r="A91" s="42" t="s">
        <v>68</v>
      </c>
      <c r="B91" s="10" t="s">
        <v>66</v>
      </c>
      <c r="C91" s="4"/>
      <c r="D91" s="4"/>
      <c r="E91" s="4"/>
      <c r="F91" s="4"/>
      <c r="G91" s="4"/>
      <c r="H91" s="4"/>
      <c r="I91" s="4"/>
      <c r="J91" s="4"/>
      <c r="K91" s="4"/>
    </row>
    <row r="92" spans="1:11" ht="22.5" customHeight="1">
      <c r="A92" s="35" t="s">
        <v>34</v>
      </c>
      <c r="B92" s="30"/>
      <c r="C92" s="4"/>
      <c r="D92" s="4"/>
      <c r="E92" s="4"/>
      <c r="F92" s="4"/>
      <c r="G92" s="4"/>
      <c r="H92" s="4"/>
      <c r="I92" s="4"/>
      <c r="J92" s="4"/>
      <c r="K92" s="4"/>
    </row>
    <row r="93" spans="1:11" ht="20.25" customHeight="1">
      <c r="A93" s="190" t="s">
        <v>56</v>
      </c>
      <c r="B93" s="190"/>
      <c r="C93" s="190"/>
      <c r="D93" s="190"/>
      <c r="E93" s="190"/>
      <c r="F93" s="190"/>
      <c r="G93" s="190"/>
      <c r="H93" s="190"/>
      <c r="I93" s="190"/>
      <c r="J93" s="190"/>
      <c r="K93" s="190"/>
    </row>
    <row r="94" spans="1:11" ht="21" customHeight="1">
      <c r="A94" s="208" t="s">
        <v>57</v>
      </c>
      <c r="B94" s="208"/>
      <c r="C94" s="208"/>
      <c r="D94" s="208"/>
      <c r="E94" s="208"/>
      <c r="F94" s="208"/>
      <c r="G94" s="208"/>
      <c r="H94" s="208"/>
      <c r="I94" s="208"/>
      <c r="J94" s="208"/>
      <c r="K94" s="208"/>
    </row>
    <row r="95" spans="1:11" ht="19.5" customHeight="1">
      <c r="A95" s="46" t="s">
        <v>36</v>
      </c>
      <c r="B95" s="20"/>
      <c r="C95" s="21">
        <f aca="true" t="shared" si="0" ref="C95:K95">C96+C106</f>
        <v>747531</v>
      </c>
      <c r="D95" s="21">
        <f t="shared" si="0"/>
        <v>747531</v>
      </c>
      <c r="E95" s="21">
        <f t="shared" si="0"/>
        <v>0</v>
      </c>
      <c r="F95" s="21">
        <f t="shared" si="0"/>
        <v>999473</v>
      </c>
      <c r="G95" s="21">
        <f t="shared" si="0"/>
        <v>999473</v>
      </c>
      <c r="H95" s="21">
        <f t="shared" si="0"/>
        <v>0</v>
      </c>
      <c r="I95" s="142">
        <f t="shared" si="0"/>
        <v>1174088</v>
      </c>
      <c r="J95" s="142">
        <f t="shared" si="0"/>
        <v>1174088</v>
      </c>
      <c r="K95" s="142">
        <f t="shared" si="0"/>
        <v>0</v>
      </c>
    </row>
    <row r="96" spans="1:11" ht="33" customHeight="1">
      <c r="A96" s="35" t="s">
        <v>27</v>
      </c>
      <c r="B96" s="30"/>
      <c r="C96" s="3">
        <f>E96+D96</f>
        <v>319620</v>
      </c>
      <c r="D96" s="3">
        <f>320820-1200</f>
        <v>319620</v>
      </c>
      <c r="E96" s="3">
        <v>0</v>
      </c>
      <c r="F96" s="3">
        <f>H96+G96</f>
        <v>417951</v>
      </c>
      <c r="G96" s="7">
        <v>417951</v>
      </c>
      <c r="H96" s="7">
        <f>E96*1.05</f>
        <v>0</v>
      </c>
      <c r="I96" s="124">
        <f>K96+J96</f>
        <v>444342</v>
      </c>
      <c r="J96" s="125">
        <f>-20000+464342</f>
        <v>444342</v>
      </c>
      <c r="K96" s="125">
        <f>H96*1.043</f>
        <v>0</v>
      </c>
    </row>
    <row r="97" spans="1:11" ht="18" customHeight="1">
      <c r="A97" s="47" t="s">
        <v>7</v>
      </c>
      <c r="B97" s="30"/>
      <c r="C97" s="6"/>
      <c r="D97" s="6"/>
      <c r="E97" s="6"/>
      <c r="F97" s="89"/>
      <c r="G97" s="89"/>
      <c r="H97" s="89"/>
      <c r="I97" s="89"/>
      <c r="J97" s="89"/>
      <c r="K97" s="89"/>
    </row>
    <row r="98" spans="1:11" ht="16.5">
      <c r="A98" s="35" t="s">
        <v>8</v>
      </c>
      <c r="B98" s="30"/>
      <c r="C98" s="6"/>
      <c r="D98" s="6"/>
      <c r="E98" s="6"/>
      <c r="F98" s="128"/>
      <c r="G98" s="128"/>
      <c r="H98" s="128"/>
      <c r="I98" s="128"/>
      <c r="J98" s="128"/>
      <c r="K98" s="128"/>
    </row>
    <row r="99" spans="1:11" s="77" customFormat="1" ht="19.5" customHeight="1">
      <c r="A99" s="47" t="s">
        <v>14</v>
      </c>
      <c r="B99" s="30"/>
      <c r="C99" s="5"/>
      <c r="D99" s="5"/>
      <c r="E99" s="5"/>
      <c r="F99" s="126"/>
      <c r="G99" s="126"/>
      <c r="H99" s="126"/>
      <c r="I99" s="126"/>
      <c r="J99" s="126"/>
      <c r="K99" s="126"/>
    </row>
    <row r="100" spans="1:11" s="77" customFormat="1" ht="56.25" customHeight="1">
      <c r="A100" s="48" t="s">
        <v>83</v>
      </c>
      <c r="B100" s="30"/>
      <c r="C100" s="5">
        <f>D100+E100</f>
        <v>95</v>
      </c>
      <c r="D100" s="5">
        <v>95</v>
      </c>
      <c r="E100" s="5">
        <v>0</v>
      </c>
      <c r="F100" s="126">
        <f>G100+H100</f>
        <v>98</v>
      </c>
      <c r="G100" s="126">
        <v>98</v>
      </c>
      <c r="H100" s="126">
        <v>0</v>
      </c>
      <c r="I100" s="126">
        <f>J100+K100</f>
        <v>94</v>
      </c>
      <c r="J100" s="126">
        <v>94</v>
      </c>
      <c r="K100" s="126">
        <v>0</v>
      </c>
    </row>
    <row r="101" spans="1:11" s="77" customFormat="1" ht="16.5">
      <c r="A101" s="35" t="s">
        <v>13</v>
      </c>
      <c r="B101" s="30"/>
      <c r="C101" s="6"/>
      <c r="D101" s="6"/>
      <c r="E101" s="6"/>
      <c r="F101" s="128"/>
      <c r="G101" s="128"/>
      <c r="H101" s="128"/>
      <c r="I101" s="128"/>
      <c r="J101" s="128"/>
      <c r="K101" s="128"/>
    </row>
    <row r="102" spans="1:11" s="77" customFormat="1" ht="45" customHeight="1">
      <c r="A102" s="39" t="s">
        <v>84</v>
      </c>
      <c r="B102" s="30"/>
      <c r="C102" s="8">
        <f>D102+E102</f>
        <v>3364.4210526315787</v>
      </c>
      <c r="D102" s="8">
        <f>D96/D100</f>
        <v>3364.4210526315787</v>
      </c>
      <c r="E102" s="8">
        <v>0</v>
      </c>
      <c r="F102" s="129">
        <f>G102+H102</f>
        <v>4264.806122448979</v>
      </c>
      <c r="G102" s="130">
        <f>G96/G100</f>
        <v>4264.806122448979</v>
      </c>
      <c r="H102" s="129">
        <v>0</v>
      </c>
      <c r="I102" s="129">
        <f>J102+K102</f>
        <v>4727.04255319149</v>
      </c>
      <c r="J102" s="130">
        <f>J96/J100</f>
        <v>4727.04255319149</v>
      </c>
      <c r="K102" s="129">
        <v>0</v>
      </c>
    </row>
    <row r="103" spans="1:11" s="77" customFormat="1" ht="15" customHeight="1">
      <c r="A103" s="35" t="s">
        <v>12</v>
      </c>
      <c r="B103" s="30"/>
      <c r="C103" s="6"/>
      <c r="D103" s="6"/>
      <c r="E103" s="6"/>
      <c r="F103" s="128"/>
      <c r="G103" s="128"/>
      <c r="H103" s="128"/>
      <c r="I103" s="128"/>
      <c r="J103" s="128"/>
      <c r="K103" s="128"/>
    </row>
    <row r="104" spans="1:11" s="77" customFormat="1" ht="17.25" customHeight="1">
      <c r="A104" s="45" t="s">
        <v>19</v>
      </c>
      <c r="B104" s="30"/>
      <c r="C104" s="8">
        <f>D104+E104</f>
        <v>100</v>
      </c>
      <c r="D104" s="8">
        <v>100</v>
      </c>
      <c r="E104" s="8">
        <v>0</v>
      </c>
      <c r="F104" s="129">
        <f>G104+H104</f>
        <v>100</v>
      </c>
      <c r="G104" s="129">
        <v>100</v>
      </c>
      <c r="H104" s="129">
        <v>0</v>
      </c>
      <c r="I104" s="129">
        <f>J104+K104</f>
        <v>100</v>
      </c>
      <c r="J104" s="129">
        <v>100</v>
      </c>
      <c r="K104" s="129">
        <v>0</v>
      </c>
    </row>
    <row r="105" spans="1:11" s="77" customFormat="1" ht="33" customHeight="1">
      <c r="A105" s="40" t="s">
        <v>26</v>
      </c>
      <c r="B105" s="30"/>
      <c r="C105" s="15">
        <f>D105+E105</f>
        <v>0</v>
      </c>
      <c r="D105" s="15">
        <v>0</v>
      </c>
      <c r="E105" s="15">
        <v>0</v>
      </c>
      <c r="F105" s="131">
        <f>G105+H105</f>
        <v>130.76497090294725</v>
      </c>
      <c r="G105" s="131">
        <f>G96/D96*100</f>
        <v>130.76497090294725</v>
      </c>
      <c r="H105" s="131">
        <v>0</v>
      </c>
      <c r="I105" s="131">
        <f>J105+K105</f>
        <v>106.31437656567397</v>
      </c>
      <c r="J105" s="131">
        <f>J96/G96*100</f>
        <v>106.31437656567397</v>
      </c>
      <c r="K105" s="131">
        <v>0</v>
      </c>
    </row>
    <row r="106" spans="1:11" ht="33" customHeight="1">
      <c r="A106" s="43" t="s">
        <v>22</v>
      </c>
      <c r="B106" s="30"/>
      <c r="C106" s="3">
        <f>E106+D106</f>
        <v>427911</v>
      </c>
      <c r="D106" s="3">
        <v>427911</v>
      </c>
      <c r="E106" s="3">
        <v>0</v>
      </c>
      <c r="F106" s="124">
        <f>H106+G106</f>
        <v>581522</v>
      </c>
      <c r="G106" s="125">
        <v>581522</v>
      </c>
      <c r="H106" s="125">
        <f>E106*1.05</f>
        <v>0</v>
      </c>
      <c r="I106" s="124">
        <f>K106+J106</f>
        <v>729746</v>
      </c>
      <c r="J106" s="125">
        <f>4390+705356+20000</f>
        <v>729746</v>
      </c>
      <c r="K106" s="125">
        <f>H106*1.043</f>
        <v>0</v>
      </c>
    </row>
    <row r="107" spans="1:11" ht="17.25" customHeight="1">
      <c r="A107" s="47" t="s">
        <v>7</v>
      </c>
      <c r="B107" s="30"/>
      <c r="C107" s="4"/>
      <c r="D107" s="4"/>
      <c r="E107" s="4"/>
      <c r="F107" s="4"/>
      <c r="G107" s="4"/>
      <c r="H107" s="4"/>
      <c r="I107" s="66"/>
      <c r="J107" s="66"/>
      <c r="K107" s="66"/>
    </row>
    <row r="108" spans="1:11" ht="15" customHeight="1">
      <c r="A108" s="35" t="s">
        <v>8</v>
      </c>
      <c r="B108" s="30"/>
      <c r="C108" s="4"/>
      <c r="D108" s="4"/>
      <c r="E108" s="4"/>
      <c r="F108" s="4"/>
      <c r="G108" s="4"/>
      <c r="H108" s="4"/>
      <c r="I108" s="66"/>
      <c r="J108" s="66"/>
      <c r="K108" s="66"/>
    </row>
    <row r="109" spans="1:11" ht="23.25" customHeight="1">
      <c r="A109" s="47" t="s">
        <v>16</v>
      </c>
      <c r="B109" s="30"/>
      <c r="C109" s="5">
        <f>D109+E109</f>
        <v>223</v>
      </c>
      <c r="D109" s="5">
        <v>223</v>
      </c>
      <c r="E109" s="5">
        <v>0</v>
      </c>
      <c r="F109" s="5">
        <f>G109+H109</f>
        <v>263</v>
      </c>
      <c r="G109" s="5">
        <v>263</v>
      </c>
      <c r="H109" s="5">
        <v>0</v>
      </c>
      <c r="I109" s="126">
        <f>J109+K109</f>
        <v>320</v>
      </c>
      <c r="J109" s="126">
        <f>1+299+20</f>
        <v>320</v>
      </c>
      <c r="K109" s="126">
        <v>0</v>
      </c>
    </row>
    <row r="110" spans="1:11" ht="19.5" customHeight="1">
      <c r="A110" s="35" t="s">
        <v>13</v>
      </c>
      <c r="B110" s="30"/>
      <c r="C110" s="6"/>
      <c r="D110" s="6"/>
      <c r="E110" s="6"/>
      <c r="F110" s="6"/>
      <c r="G110" s="6"/>
      <c r="H110" s="6"/>
      <c r="I110" s="128"/>
      <c r="J110" s="128"/>
      <c r="K110" s="128"/>
    </row>
    <row r="111" spans="1:11" ht="21" customHeight="1">
      <c r="A111" s="47" t="s">
        <v>17</v>
      </c>
      <c r="B111" s="30"/>
      <c r="C111" s="8">
        <f>D111+E111</f>
        <v>1918.8834080717488</v>
      </c>
      <c r="D111" s="8">
        <f>D106/D109</f>
        <v>1918.8834080717488</v>
      </c>
      <c r="E111" s="8">
        <v>0</v>
      </c>
      <c r="F111" s="8">
        <f>G111+H111</f>
        <v>2211.110266159696</v>
      </c>
      <c r="G111" s="8">
        <f>G106/G109</f>
        <v>2211.110266159696</v>
      </c>
      <c r="H111" s="8">
        <v>0</v>
      </c>
      <c r="I111" s="129">
        <f>J111+K111</f>
        <v>2280.45625</v>
      </c>
      <c r="J111" s="129">
        <f>J106/J109</f>
        <v>2280.45625</v>
      </c>
      <c r="K111" s="129">
        <v>0</v>
      </c>
    </row>
    <row r="112" spans="1:11" ht="18.75" customHeight="1">
      <c r="A112" s="35" t="s">
        <v>12</v>
      </c>
      <c r="B112" s="30"/>
      <c r="C112" s="4"/>
      <c r="D112" s="4"/>
      <c r="E112" s="4"/>
      <c r="F112" s="4"/>
      <c r="G112" s="4"/>
      <c r="H112" s="4"/>
      <c r="I112" s="143"/>
      <c r="J112" s="143"/>
      <c r="K112" s="143"/>
    </row>
    <row r="113" spans="1:11" ht="33.75" customHeight="1">
      <c r="A113" s="45" t="s">
        <v>26</v>
      </c>
      <c r="B113" s="30"/>
      <c r="C113" s="15">
        <f>D113+E113</f>
        <v>0</v>
      </c>
      <c r="D113" s="15">
        <v>0</v>
      </c>
      <c r="E113" s="15">
        <v>0</v>
      </c>
      <c r="F113" s="15">
        <f>G113+H113</f>
        <v>135.8978853079262</v>
      </c>
      <c r="G113" s="15">
        <f>G106/D106*100</f>
        <v>135.8978853079262</v>
      </c>
      <c r="H113" s="15">
        <v>0</v>
      </c>
      <c r="I113" s="131">
        <f>J113+K113</f>
        <v>125.4889754815811</v>
      </c>
      <c r="J113" s="131">
        <f>J106/G106*100</f>
        <v>125.4889754815811</v>
      </c>
      <c r="K113" s="131">
        <v>0</v>
      </c>
    </row>
    <row r="114" spans="1:11" ht="29.25" customHeight="1">
      <c r="A114" s="35" t="s">
        <v>29</v>
      </c>
      <c r="B114" s="23"/>
      <c r="C114" s="23"/>
      <c r="D114" s="23"/>
      <c r="E114" s="23"/>
      <c r="F114" s="84"/>
      <c r="G114" s="84"/>
      <c r="H114" s="84"/>
      <c r="I114" s="84"/>
      <c r="J114" s="84"/>
      <c r="K114" s="84"/>
    </row>
    <row r="115" spans="1:11" ht="41.25" customHeight="1">
      <c r="A115" s="191" t="s">
        <v>85</v>
      </c>
      <c r="B115" s="191"/>
      <c r="C115" s="191"/>
      <c r="D115" s="191"/>
      <c r="E115" s="191"/>
      <c r="F115" s="191"/>
      <c r="G115" s="191"/>
      <c r="H115" s="191"/>
      <c r="I115" s="191"/>
      <c r="J115" s="191"/>
      <c r="K115" s="191"/>
    </row>
    <row r="116" spans="1:11" ht="45" customHeight="1">
      <c r="A116" s="189" t="s">
        <v>86</v>
      </c>
      <c r="B116" s="189"/>
      <c r="C116" s="189"/>
      <c r="D116" s="189"/>
      <c r="E116" s="189"/>
      <c r="F116" s="189"/>
      <c r="G116" s="189"/>
      <c r="H116" s="189"/>
      <c r="I116" s="189"/>
      <c r="J116" s="189"/>
      <c r="K116" s="189"/>
    </row>
    <row r="117" spans="1:11" ht="21" customHeight="1">
      <c r="A117" s="109" t="s">
        <v>36</v>
      </c>
      <c r="B117" s="24"/>
      <c r="C117" s="25">
        <f>D117+E117</f>
        <v>1625540</v>
      </c>
      <c r="D117" s="25">
        <f>D119+D130+D140</f>
        <v>1625540</v>
      </c>
      <c r="E117" s="25">
        <f>E119+E130</f>
        <v>0</v>
      </c>
      <c r="F117" s="144">
        <f>G117+H117</f>
        <v>2198940</v>
      </c>
      <c r="G117" s="144">
        <f>G119+G130+G140+G149</f>
        <v>2198940</v>
      </c>
      <c r="H117" s="144">
        <f>H119+H130</f>
        <v>0</v>
      </c>
      <c r="I117" s="144">
        <f>J117+K117</f>
        <v>1413352</v>
      </c>
      <c r="J117" s="144">
        <f>J119+J130+J140+J149</f>
        <v>1413352</v>
      </c>
      <c r="K117" s="144">
        <f>K119+K130</f>
        <v>0</v>
      </c>
    </row>
    <row r="118" spans="1:11" ht="21" customHeight="1">
      <c r="A118" s="110" t="s">
        <v>44</v>
      </c>
      <c r="B118" s="67" t="s">
        <v>45</v>
      </c>
      <c r="C118" s="25"/>
      <c r="D118" s="25"/>
      <c r="E118" s="25"/>
      <c r="F118" s="85"/>
      <c r="G118" s="85"/>
      <c r="H118" s="85"/>
      <c r="I118" s="85"/>
      <c r="J118" s="85"/>
      <c r="K118" s="85"/>
    </row>
    <row r="119" spans="1:11" ht="72" customHeight="1">
      <c r="A119" s="108" t="s">
        <v>87</v>
      </c>
      <c r="B119" s="30"/>
      <c r="C119" s="7">
        <f>D119+E119</f>
        <v>294840</v>
      </c>
      <c r="D119" s="7">
        <f>116424+178416</f>
        <v>294840</v>
      </c>
      <c r="E119" s="7">
        <v>0</v>
      </c>
      <c r="F119" s="7">
        <f>G119+H119</f>
        <v>408240</v>
      </c>
      <c r="G119" s="3">
        <f>294840+113400</f>
        <v>408240</v>
      </c>
      <c r="H119" s="7">
        <f>E119*1.05</f>
        <v>0</v>
      </c>
      <c r="I119" s="7">
        <f>J119+K119</f>
        <v>259200</v>
      </c>
      <c r="J119" s="7">
        <v>259200</v>
      </c>
      <c r="K119" s="7">
        <f>H119*1.043</f>
        <v>0</v>
      </c>
    </row>
    <row r="120" spans="1:54" s="33" customFormat="1" ht="15">
      <c r="A120" s="23" t="s">
        <v>4</v>
      </c>
      <c r="B120" s="23"/>
      <c r="C120" s="26"/>
      <c r="D120" s="26"/>
      <c r="E120" s="26"/>
      <c r="F120" s="26"/>
      <c r="G120" s="26"/>
      <c r="H120" s="26"/>
      <c r="I120" s="26"/>
      <c r="J120" s="26"/>
      <c r="K120" s="26"/>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s="93" customFormat="1" ht="26.25" customHeight="1">
      <c r="A121" s="91"/>
      <c r="B121" s="71"/>
      <c r="C121" s="72"/>
      <c r="D121" s="72"/>
      <c r="E121" s="72"/>
      <c r="F121" s="92"/>
      <c r="G121" s="92"/>
      <c r="H121" s="92"/>
      <c r="I121" s="199" t="s">
        <v>58</v>
      </c>
      <c r="J121" s="199"/>
      <c r="K121" s="199"/>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row>
    <row r="122" spans="1:11" ht="14.25">
      <c r="A122" s="34">
        <v>1</v>
      </c>
      <c r="B122" s="13">
        <v>2</v>
      </c>
      <c r="C122" s="2">
        <v>3</v>
      </c>
      <c r="D122" s="2">
        <v>4</v>
      </c>
      <c r="E122" s="2">
        <v>5</v>
      </c>
      <c r="F122" s="2">
        <v>6</v>
      </c>
      <c r="G122" s="2">
        <v>7</v>
      </c>
      <c r="H122" s="2">
        <v>8</v>
      </c>
      <c r="I122" s="2">
        <v>9</v>
      </c>
      <c r="J122" s="2">
        <v>10</v>
      </c>
      <c r="K122" s="2">
        <v>11</v>
      </c>
    </row>
    <row r="123" spans="1:11" s="1" customFormat="1" ht="15">
      <c r="A123" s="37" t="s">
        <v>5</v>
      </c>
      <c r="B123" s="23"/>
      <c r="C123" s="26"/>
      <c r="D123" s="26"/>
      <c r="E123" s="26"/>
      <c r="F123" s="26"/>
      <c r="G123" s="26"/>
      <c r="H123" s="26"/>
      <c r="I123" s="26"/>
      <c r="J123" s="26"/>
      <c r="K123" s="26"/>
    </row>
    <row r="124" spans="1:11" s="1" customFormat="1" ht="69.75" customHeight="1">
      <c r="A124" s="40" t="s">
        <v>90</v>
      </c>
      <c r="B124" s="23"/>
      <c r="C124" s="27">
        <f>D124+E124</f>
        <v>150</v>
      </c>
      <c r="D124" s="27">
        <f>70+80</f>
        <v>150</v>
      </c>
      <c r="E124" s="27">
        <v>0</v>
      </c>
      <c r="F124" s="27">
        <f>+G124</f>
        <v>150</v>
      </c>
      <c r="G124" s="27">
        <v>150</v>
      </c>
      <c r="H124" s="27">
        <v>0</v>
      </c>
      <c r="I124" s="27">
        <f>J124+K124</f>
        <v>150</v>
      </c>
      <c r="J124" s="27">
        <v>150</v>
      </c>
      <c r="K124" s="27">
        <v>0</v>
      </c>
    </row>
    <row r="125" spans="1:11" s="1" customFormat="1" ht="21" customHeight="1">
      <c r="A125" s="44" t="s">
        <v>73</v>
      </c>
      <c r="B125" s="23"/>
      <c r="C125" s="27">
        <f>D125+E125</f>
        <v>252</v>
      </c>
      <c r="D125" s="27">
        <v>252</v>
      </c>
      <c r="E125" s="27">
        <v>0</v>
      </c>
      <c r="F125" s="27">
        <f>+G125</f>
        <v>252</v>
      </c>
      <c r="G125" s="27">
        <v>252</v>
      </c>
      <c r="H125" s="27">
        <v>0</v>
      </c>
      <c r="I125" s="27">
        <f>J125+K125</f>
        <v>160</v>
      </c>
      <c r="J125" s="27">
        <v>160</v>
      </c>
      <c r="K125" s="27">
        <v>0</v>
      </c>
    </row>
    <row r="126" spans="1:11" s="1" customFormat="1" ht="15" customHeight="1">
      <c r="A126" s="111" t="s">
        <v>13</v>
      </c>
      <c r="B126" s="23"/>
      <c r="C126" s="27"/>
      <c r="D126" s="27"/>
      <c r="E126" s="27"/>
      <c r="F126" s="27"/>
      <c r="G126" s="27"/>
      <c r="H126" s="27"/>
      <c r="I126" s="27"/>
      <c r="J126" s="27"/>
      <c r="K126" s="27"/>
    </row>
    <row r="127" spans="1:11" s="1" customFormat="1" ht="17.25" customHeight="1">
      <c r="A127" s="112" t="s">
        <v>31</v>
      </c>
      <c r="B127" s="23"/>
      <c r="C127" s="9">
        <f>D127+E127</f>
        <v>7.8</v>
      </c>
      <c r="D127" s="9">
        <v>7.8</v>
      </c>
      <c r="E127" s="9">
        <v>0</v>
      </c>
      <c r="F127" s="9">
        <f>+G127</f>
        <v>10.8</v>
      </c>
      <c r="G127" s="9">
        <v>10.8</v>
      </c>
      <c r="H127" s="9">
        <v>0</v>
      </c>
      <c r="I127" s="9">
        <f>J127+K127</f>
        <v>10.8</v>
      </c>
      <c r="J127" s="9">
        <v>10.8</v>
      </c>
      <c r="K127" s="9">
        <v>0</v>
      </c>
    </row>
    <row r="128" spans="1:11" s="1" customFormat="1" ht="17.25" customHeight="1">
      <c r="A128" s="35" t="s">
        <v>12</v>
      </c>
      <c r="B128" s="23"/>
      <c r="C128" s="9"/>
      <c r="D128" s="9"/>
      <c r="E128" s="9"/>
      <c r="F128" s="9"/>
      <c r="G128" s="9"/>
      <c r="H128" s="9"/>
      <c r="I128" s="9"/>
      <c r="J128" s="9"/>
      <c r="K128" s="9"/>
    </row>
    <row r="129" spans="1:11" s="1" customFormat="1" ht="17.25" customHeight="1">
      <c r="A129" s="40" t="s">
        <v>32</v>
      </c>
      <c r="B129" s="23"/>
      <c r="C129" s="29">
        <f>D129+E129</f>
        <v>0</v>
      </c>
      <c r="D129" s="29">
        <v>0</v>
      </c>
      <c r="E129" s="29">
        <v>0</v>
      </c>
      <c r="F129" s="29">
        <f>+G129</f>
        <v>138.46153846153845</v>
      </c>
      <c r="G129" s="29">
        <f>G119/D119*100</f>
        <v>138.46153846153845</v>
      </c>
      <c r="H129" s="29">
        <v>0</v>
      </c>
      <c r="I129" s="29">
        <f>J129+K129</f>
        <v>63.49206349206349</v>
      </c>
      <c r="J129" s="29">
        <f>J119/G119*100</f>
        <v>63.49206349206349</v>
      </c>
      <c r="K129" s="29">
        <v>0</v>
      </c>
    </row>
    <row r="130" spans="1:11" s="77" customFormat="1" ht="75.75" customHeight="1">
      <c r="A130" s="108" t="s">
        <v>88</v>
      </c>
      <c r="B130" s="23"/>
      <c r="C130" s="7">
        <f>D130+E130</f>
        <v>1285200</v>
      </c>
      <c r="D130" s="7">
        <f>635040+650160</f>
        <v>1285200</v>
      </c>
      <c r="E130" s="7">
        <v>0</v>
      </c>
      <c r="F130" s="7">
        <f>G130+H130</f>
        <v>1663200</v>
      </c>
      <c r="G130" s="7">
        <f>1285200+378000</f>
        <v>1663200</v>
      </c>
      <c r="H130" s="7">
        <v>0</v>
      </c>
      <c r="I130" s="7">
        <f>J130+K130</f>
        <v>1056000</v>
      </c>
      <c r="J130" s="7">
        <v>1056000</v>
      </c>
      <c r="K130" s="7">
        <v>0</v>
      </c>
    </row>
    <row r="131" spans="1:11" ht="17.25" customHeight="1">
      <c r="A131" s="23" t="s">
        <v>4</v>
      </c>
      <c r="B131" s="23"/>
      <c r="C131" s="9"/>
      <c r="D131" s="9"/>
      <c r="E131" s="9"/>
      <c r="F131" s="9"/>
      <c r="G131" s="9"/>
      <c r="H131" s="9"/>
      <c r="I131" s="9"/>
      <c r="J131" s="9"/>
      <c r="K131" s="9"/>
    </row>
    <row r="132" spans="1:11" ht="17.25" customHeight="1">
      <c r="A132" s="37" t="s">
        <v>5</v>
      </c>
      <c r="B132" s="23"/>
      <c r="C132" s="9"/>
      <c r="D132" s="9"/>
      <c r="E132" s="9"/>
      <c r="F132" s="9"/>
      <c r="G132" s="9"/>
      <c r="H132" s="9"/>
      <c r="I132" s="9"/>
      <c r="J132" s="9"/>
      <c r="K132" s="9"/>
    </row>
    <row r="133" spans="1:11" ht="66.75" customHeight="1">
      <c r="A133" s="40" t="s">
        <v>89</v>
      </c>
      <c r="B133" s="23"/>
      <c r="C133" s="27">
        <f>D133+E133</f>
        <v>500</v>
      </c>
      <c r="D133" s="27">
        <f>280+220</f>
        <v>500</v>
      </c>
      <c r="E133" s="27">
        <v>0</v>
      </c>
      <c r="F133" s="27">
        <f>G133+H133</f>
        <v>500</v>
      </c>
      <c r="G133" s="27">
        <v>500</v>
      </c>
      <c r="H133" s="27">
        <v>0</v>
      </c>
      <c r="I133" s="113">
        <f>J133+K133</f>
        <v>500</v>
      </c>
      <c r="J133" s="113">
        <v>500</v>
      </c>
      <c r="K133" s="113">
        <v>0</v>
      </c>
    </row>
    <row r="134" spans="1:11" ht="17.25" customHeight="1">
      <c r="A134" s="44" t="s">
        <v>73</v>
      </c>
      <c r="B134" s="23"/>
      <c r="C134" s="27">
        <f>D134+E134</f>
        <v>252</v>
      </c>
      <c r="D134" s="27">
        <v>252</v>
      </c>
      <c r="E134" s="27">
        <v>0</v>
      </c>
      <c r="F134" s="27">
        <f>G134+H134</f>
        <v>252</v>
      </c>
      <c r="G134" s="27">
        <v>252</v>
      </c>
      <c r="H134" s="27">
        <v>0</v>
      </c>
      <c r="I134" s="113">
        <f>J134+K134</f>
        <v>160</v>
      </c>
      <c r="J134" s="113">
        <v>160</v>
      </c>
      <c r="K134" s="113">
        <v>0</v>
      </c>
    </row>
    <row r="135" spans="1:11" ht="17.25" customHeight="1">
      <c r="A135" s="111" t="s">
        <v>13</v>
      </c>
      <c r="B135" s="23"/>
      <c r="C135" s="9"/>
      <c r="D135" s="9"/>
      <c r="E135" s="9"/>
      <c r="F135" s="27">
        <f>G135+H135</f>
        <v>0</v>
      </c>
      <c r="G135" s="27"/>
      <c r="H135" s="27"/>
      <c r="I135" s="9"/>
      <c r="J135" s="9"/>
      <c r="K135" s="9"/>
    </row>
    <row r="136" spans="1:11" ht="17.25" customHeight="1">
      <c r="A136" s="112" t="s">
        <v>31</v>
      </c>
      <c r="B136" s="23"/>
      <c r="C136" s="9">
        <f>D136+E136</f>
        <v>10.2</v>
      </c>
      <c r="D136" s="9">
        <v>10.2</v>
      </c>
      <c r="E136" s="9">
        <v>0</v>
      </c>
      <c r="F136" s="114">
        <f>G136+H136</f>
        <v>13.2</v>
      </c>
      <c r="G136" s="9">
        <v>13.2</v>
      </c>
      <c r="H136" s="9">
        <v>0</v>
      </c>
      <c r="I136" s="9">
        <f>J136+K136</f>
        <v>13.2</v>
      </c>
      <c r="J136" s="9">
        <v>13.2</v>
      </c>
      <c r="K136" s="9">
        <v>0</v>
      </c>
    </row>
    <row r="137" spans="1:11" ht="17.25" customHeight="1">
      <c r="A137" s="35" t="s">
        <v>12</v>
      </c>
      <c r="B137" s="23"/>
      <c r="C137" s="9"/>
      <c r="D137" s="9"/>
      <c r="E137" s="9"/>
      <c r="F137" s="114"/>
      <c r="G137" s="9"/>
      <c r="H137" s="9"/>
      <c r="I137" s="9"/>
      <c r="J137" s="9"/>
      <c r="K137" s="9"/>
    </row>
    <row r="138" spans="1:11" ht="17.25" customHeight="1">
      <c r="A138" s="40" t="s">
        <v>32</v>
      </c>
      <c r="B138" s="23"/>
      <c r="C138" s="31">
        <f>D138+E138</f>
        <v>0</v>
      </c>
      <c r="D138" s="31">
        <v>0</v>
      </c>
      <c r="E138" s="31">
        <v>0</v>
      </c>
      <c r="F138" s="31">
        <f>G138+H138</f>
        <v>129.41176470588235</v>
      </c>
      <c r="G138" s="31">
        <f>G130/D130*100</f>
        <v>129.41176470588235</v>
      </c>
      <c r="H138" s="31">
        <v>0</v>
      </c>
      <c r="I138" s="31">
        <f>J138+K138</f>
        <v>63.49206349206349</v>
      </c>
      <c r="J138" s="31">
        <f>J130/G130*100</f>
        <v>63.49206349206349</v>
      </c>
      <c r="K138" s="31">
        <v>0</v>
      </c>
    </row>
    <row r="139" spans="1:11" ht="12" customHeight="1">
      <c r="A139" s="97"/>
      <c r="B139" s="57"/>
      <c r="C139" s="17"/>
      <c r="D139" s="17"/>
      <c r="E139" s="17"/>
      <c r="F139" s="98"/>
      <c r="G139" s="98"/>
      <c r="H139" s="98"/>
      <c r="I139" s="98"/>
      <c r="J139" s="98"/>
      <c r="K139" s="98"/>
    </row>
    <row r="140" spans="1:11" s="77" customFormat="1" ht="80.25" customHeight="1">
      <c r="A140" s="115" t="s">
        <v>101</v>
      </c>
      <c r="B140" s="23"/>
      <c r="C140" s="7">
        <f>D140+E140</f>
        <v>45500</v>
      </c>
      <c r="D140" s="7">
        <v>45500</v>
      </c>
      <c r="E140" s="7">
        <v>0</v>
      </c>
      <c r="F140" s="7">
        <f>G140+H140</f>
        <v>42000</v>
      </c>
      <c r="G140" s="7">
        <v>42000</v>
      </c>
      <c r="H140" s="7">
        <v>0</v>
      </c>
      <c r="I140" s="7">
        <f>J140+K140</f>
        <v>52000</v>
      </c>
      <c r="J140" s="7">
        <v>52000</v>
      </c>
      <c r="K140" s="7">
        <v>0</v>
      </c>
    </row>
    <row r="141" spans="1:11" s="77" customFormat="1" ht="17.25" customHeight="1">
      <c r="A141" s="40" t="s">
        <v>4</v>
      </c>
      <c r="B141" s="23"/>
      <c r="C141" s="31"/>
      <c r="D141" s="31"/>
      <c r="E141" s="31"/>
      <c r="F141" s="31"/>
      <c r="G141" s="31"/>
      <c r="H141" s="31"/>
      <c r="I141" s="31"/>
      <c r="J141" s="31"/>
      <c r="K141" s="31"/>
    </row>
    <row r="142" spans="1:11" s="77" customFormat="1" ht="17.25" customHeight="1">
      <c r="A142" s="36" t="s">
        <v>5</v>
      </c>
      <c r="B142" s="23"/>
      <c r="C142" s="31"/>
      <c r="D142" s="31"/>
      <c r="E142" s="31"/>
      <c r="F142" s="31"/>
      <c r="G142" s="31"/>
      <c r="H142" s="31"/>
      <c r="I142" s="31"/>
      <c r="J142" s="31"/>
      <c r="K142" s="31"/>
    </row>
    <row r="143" spans="1:11" s="77" customFormat="1" ht="74.25" customHeight="1">
      <c r="A143" s="48" t="s">
        <v>102</v>
      </c>
      <c r="B143" s="23"/>
      <c r="C143" s="14">
        <f>D143+E143</f>
        <v>650</v>
      </c>
      <c r="D143" s="14">
        <v>650</v>
      </c>
      <c r="E143" s="14">
        <v>0</v>
      </c>
      <c r="F143" s="14">
        <f>G143+H143</f>
        <v>600</v>
      </c>
      <c r="G143" s="14">
        <v>600</v>
      </c>
      <c r="H143" s="14">
        <v>0</v>
      </c>
      <c r="I143" s="14">
        <f>J143+K143</f>
        <v>650</v>
      </c>
      <c r="J143" s="14">
        <v>650</v>
      </c>
      <c r="K143" s="14">
        <v>0</v>
      </c>
    </row>
    <row r="144" spans="1:11" s="77" customFormat="1" ht="17.25" customHeight="1">
      <c r="A144" s="36" t="s">
        <v>13</v>
      </c>
      <c r="B144" s="23"/>
      <c r="C144" s="31"/>
      <c r="D144" s="31"/>
      <c r="E144" s="31"/>
      <c r="F144" s="31"/>
      <c r="G144" s="31"/>
      <c r="H144" s="31"/>
      <c r="I144" s="31"/>
      <c r="J144" s="31"/>
      <c r="K144" s="31"/>
    </row>
    <row r="145" spans="1:11" s="77" customFormat="1" ht="17.25" customHeight="1">
      <c r="A145" s="40" t="s">
        <v>41</v>
      </c>
      <c r="B145" s="23"/>
      <c r="C145" s="31">
        <f>D145+E145</f>
        <v>70</v>
      </c>
      <c r="D145" s="31">
        <v>70</v>
      </c>
      <c r="E145" s="31">
        <v>0</v>
      </c>
      <c r="F145" s="31">
        <f>G145+H145</f>
        <v>70</v>
      </c>
      <c r="G145" s="31">
        <f>+G140/G143</f>
        <v>70</v>
      </c>
      <c r="H145" s="31">
        <v>0</v>
      </c>
      <c r="I145" s="31">
        <f>J145+K145</f>
        <v>80</v>
      </c>
      <c r="J145" s="31">
        <f>+J140/J143</f>
        <v>80</v>
      </c>
      <c r="K145" s="31">
        <v>0</v>
      </c>
    </row>
    <row r="146" spans="1:11" s="77" customFormat="1" ht="17.25" customHeight="1">
      <c r="A146" s="43" t="s">
        <v>12</v>
      </c>
      <c r="B146" s="23"/>
      <c r="C146" s="31"/>
      <c r="D146" s="31"/>
      <c r="E146" s="31"/>
      <c r="F146" s="31"/>
      <c r="G146" s="31"/>
      <c r="H146" s="31"/>
      <c r="I146" s="31"/>
      <c r="J146" s="31"/>
      <c r="K146" s="31"/>
    </row>
    <row r="147" spans="1:11" s="77" customFormat="1" ht="17.25" customHeight="1">
      <c r="A147" s="40" t="s">
        <v>32</v>
      </c>
      <c r="B147" s="23"/>
      <c r="C147" s="31">
        <v>0</v>
      </c>
      <c r="D147" s="31">
        <v>0</v>
      </c>
      <c r="E147" s="31">
        <v>0</v>
      </c>
      <c r="F147" s="31">
        <f>+G147</f>
        <v>92.3076923076923</v>
      </c>
      <c r="G147" s="31">
        <f>G140/D140*100</f>
        <v>92.3076923076923</v>
      </c>
      <c r="H147" s="31">
        <v>0</v>
      </c>
      <c r="I147" s="31">
        <f>J147+K147</f>
        <v>123.80952380952381</v>
      </c>
      <c r="J147" s="31">
        <f>J140/G140*100</f>
        <v>123.80952380952381</v>
      </c>
      <c r="K147" s="31">
        <v>0</v>
      </c>
    </row>
    <row r="148" spans="1:54" s="117" customFormat="1" ht="17.25" customHeight="1">
      <c r="A148" s="116" t="s">
        <v>69</v>
      </c>
      <c r="B148" s="74" t="s">
        <v>70</v>
      </c>
      <c r="C148" s="75"/>
      <c r="D148" s="75"/>
      <c r="E148" s="75"/>
      <c r="F148" s="75"/>
      <c r="G148" s="75"/>
      <c r="H148" s="75"/>
      <c r="I148" s="75"/>
      <c r="J148" s="75"/>
      <c r="K148" s="75"/>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row>
    <row r="149" spans="1:11" s="1" customFormat="1" ht="54.75" customHeight="1">
      <c r="A149" s="36" t="s">
        <v>106</v>
      </c>
      <c r="B149" s="23"/>
      <c r="C149" s="7">
        <f>D149+E149</f>
        <v>0</v>
      </c>
      <c r="D149" s="7">
        <v>0</v>
      </c>
      <c r="E149" s="7">
        <v>0</v>
      </c>
      <c r="F149" s="7">
        <f>G149+H149</f>
        <v>85500</v>
      </c>
      <c r="G149" s="7">
        <v>85500</v>
      </c>
      <c r="H149" s="7">
        <v>0</v>
      </c>
      <c r="I149" s="7">
        <f>J149+K149</f>
        <v>46152</v>
      </c>
      <c r="J149" s="7">
        <v>46152</v>
      </c>
      <c r="K149" s="7">
        <v>0</v>
      </c>
    </row>
    <row r="150" spans="1:11" s="1" customFormat="1" ht="17.25" customHeight="1">
      <c r="A150" s="40" t="s">
        <v>4</v>
      </c>
      <c r="B150" s="23"/>
      <c r="C150" s="31"/>
      <c r="D150" s="31"/>
      <c r="E150" s="31"/>
      <c r="F150" s="31"/>
      <c r="G150" s="31"/>
      <c r="H150" s="31"/>
      <c r="I150" s="31"/>
      <c r="J150" s="31"/>
      <c r="K150" s="31"/>
    </row>
    <row r="151" spans="1:11" s="1" customFormat="1" ht="17.25" customHeight="1">
      <c r="A151" s="36" t="s">
        <v>5</v>
      </c>
      <c r="B151" s="23"/>
      <c r="C151" s="31"/>
      <c r="D151" s="31"/>
      <c r="E151" s="31"/>
      <c r="F151" s="31"/>
      <c r="G151" s="31"/>
      <c r="H151" s="31"/>
      <c r="I151" s="31"/>
      <c r="J151" s="31"/>
      <c r="K151" s="31"/>
    </row>
    <row r="152" spans="1:54" s="117" customFormat="1" ht="21.75" customHeight="1">
      <c r="A152" s="70"/>
      <c r="B152" s="71"/>
      <c r="C152" s="72"/>
      <c r="D152" s="72"/>
      <c r="E152" s="72"/>
      <c r="F152" s="72"/>
      <c r="G152" s="72"/>
      <c r="H152" s="72"/>
      <c r="I152" s="213" t="s">
        <v>58</v>
      </c>
      <c r="J152" s="213"/>
      <c r="K152" s="213"/>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row>
    <row r="153" spans="1:54" s="33" customFormat="1" ht="14.25">
      <c r="A153" s="34">
        <v>1</v>
      </c>
      <c r="B153" s="13">
        <v>2</v>
      </c>
      <c r="C153" s="2">
        <v>3</v>
      </c>
      <c r="D153" s="2">
        <v>4</v>
      </c>
      <c r="E153" s="2">
        <v>5</v>
      </c>
      <c r="F153" s="2">
        <v>6</v>
      </c>
      <c r="G153" s="2">
        <v>7</v>
      </c>
      <c r="H153" s="2">
        <v>8</v>
      </c>
      <c r="I153" s="2">
        <v>9</v>
      </c>
      <c r="J153" s="2">
        <v>10</v>
      </c>
      <c r="K153" s="2">
        <v>11</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row>
    <row r="154" spans="1:11" s="1" customFormat="1" ht="79.5" customHeight="1">
      <c r="A154" s="48" t="s">
        <v>91</v>
      </c>
      <c r="B154" s="23"/>
      <c r="C154" s="14">
        <f>D154+E154</f>
        <v>0</v>
      </c>
      <c r="D154" s="14">
        <v>0</v>
      </c>
      <c r="E154" s="14">
        <v>0</v>
      </c>
      <c r="F154" s="14">
        <f>G154+H154</f>
        <v>6</v>
      </c>
      <c r="G154" s="14">
        <v>6</v>
      </c>
      <c r="H154" s="14">
        <v>0</v>
      </c>
      <c r="I154" s="14">
        <f>J154+K154</f>
        <v>3</v>
      </c>
      <c r="J154" s="14">
        <v>3</v>
      </c>
      <c r="K154" s="14">
        <v>0</v>
      </c>
    </row>
    <row r="155" spans="1:11" s="1" customFormat="1" ht="75.75" customHeight="1">
      <c r="A155" s="48" t="s">
        <v>92</v>
      </c>
      <c r="B155" s="23"/>
      <c r="C155" s="14">
        <f>D155+E155</f>
        <v>0</v>
      </c>
      <c r="D155" s="14">
        <v>0</v>
      </c>
      <c r="E155" s="14">
        <v>0</v>
      </c>
      <c r="F155" s="14">
        <f>G155+H155</f>
        <v>21</v>
      </c>
      <c r="G155" s="14">
        <v>21</v>
      </c>
      <c r="H155" s="14">
        <v>0</v>
      </c>
      <c r="I155" s="14">
        <f>J155+K155</f>
        <v>16</v>
      </c>
      <c r="J155" s="14">
        <v>16</v>
      </c>
      <c r="K155" s="14">
        <v>0</v>
      </c>
    </row>
    <row r="156" spans="1:11" s="1" customFormat="1" ht="17.25" customHeight="1">
      <c r="A156" s="44" t="s">
        <v>148</v>
      </c>
      <c r="B156" s="23"/>
      <c r="C156" s="14">
        <f>D156+E156</f>
        <v>0</v>
      </c>
      <c r="D156" s="14">
        <v>0</v>
      </c>
      <c r="E156" s="14">
        <v>0</v>
      </c>
      <c r="F156" s="14">
        <f>G156+H156</f>
        <v>150</v>
      </c>
      <c r="G156" s="14">
        <v>150</v>
      </c>
      <c r="H156" s="14">
        <v>0</v>
      </c>
      <c r="I156" s="14">
        <f>J156+K156</f>
        <v>92</v>
      </c>
      <c r="J156" s="14">
        <v>92</v>
      </c>
      <c r="K156" s="14">
        <v>0</v>
      </c>
    </row>
    <row r="157" spans="1:11" s="1" customFormat="1" ht="17.25" customHeight="1">
      <c r="A157" s="44" t="s">
        <v>149</v>
      </c>
      <c r="B157" s="23"/>
      <c r="C157" s="14">
        <f>D157+E157</f>
        <v>0</v>
      </c>
      <c r="D157" s="14">
        <v>0</v>
      </c>
      <c r="E157" s="14">
        <v>0</v>
      </c>
      <c r="F157" s="14">
        <f>G157+H157</f>
        <v>150</v>
      </c>
      <c r="G157" s="14">
        <v>150</v>
      </c>
      <c r="H157" s="14">
        <v>0</v>
      </c>
      <c r="I157" s="14">
        <f>J157+K157</f>
        <v>117</v>
      </c>
      <c r="J157" s="14">
        <v>117</v>
      </c>
      <c r="K157" s="14">
        <v>0</v>
      </c>
    </row>
    <row r="158" spans="1:11" s="1" customFormat="1" ht="17.25" customHeight="1">
      <c r="A158" s="36" t="s">
        <v>13</v>
      </c>
      <c r="B158" s="23"/>
      <c r="C158" s="31"/>
      <c r="D158" s="31"/>
      <c r="E158" s="31"/>
      <c r="F158" s="31"/>
      <c r="G158" s="31"/>
      <c r="H158" s="31"/>
      <c r="I158" s="31"/>
      <c r="J158" s="31"/>
      <c r="K158" s="31"/>
    </row>
    <row r="159" spans="1:11" s="1" customFormat="1" ht="17.25" customHeight="1">
      <c r="A159" s="112" t="s">
        <v>71</v>
      </c>
      <c r="B159" s="23"/>
      <c r="C159" s="31">
        <f>D159+E159</f>
        <v>0</v>
      </c>
      <c r="D159" s="31">
        <v>0</v>
      </c>
      <c r="E159" s="31">
        <v>0</v>
      </c>
      <c r="F159" s="31">
        <f>G159+H159</f>
        <v>18</v>
      </c>
      <c r="G159" s="31">
        <v>18</v>
      </c>
      <c r="H159" s="31">
        <v>0</v>
      </c>
      <c r="I159" s="31">
        <f>J159+K159</f>
        <v>18</v>
      </c>
      <c r="J159" s="31">
        <v>18</v>
      </c>
      <c r="K159" s="31">
        <v>0</v>
      </c>
    </row>
    <row r="160" spans="1:11" s="1" customFormat="1" ht="21" customHeight="1">
      <c r="A160" s="112" t="s">
        <v>72</v>
      </c>
      <c r="B160" s="23"/>
      <c r="C160" s="31">
        <f>D160+E160</f>
        <v>0</v>
      </c>
      <c r="D160" s="31">
        <v>0</v>
      </c>
      <c r="E160" s="31">
        <v>0</v>
      </c>
      <c r="F160" s="31">
        <f>G160+H160</f>
        <v>22</v>
      </c>
      <c r="G160" s="31">
        <v>22</v>
      </c>
      <c r="H160" s="31">
        <v>0</v>
      </c>
      <c r="I160" s="31">
        <f>J160+K160</f>
        <v>22</v>
      </c>
      <c r="J160" s="31">
        <v>22</v>
      </c>
      <c r="K160" s="31">
        <v>0</v>
      </c>
    </row>
    <row r="161" spans="1:11" s="1" customFormat="1" ht="17.25" customHeight="1">
      <c r="A161" s="43" t="s">
        <v>12</v>
      </c>
      <c r="B161" s="23"/>
      <c r="C161" s="31"/>
      <c r="D161" s="31"/>
      <c r="E161" s="31"/>
      <c r="F161" s="31"/>
      <c r="G161" s="31"/>
      <c r="H161" s="31"/>
      <c r="I161" s="31"/>
      <c r="J161" s="31"/>
      <c r="K161" s="31"/>
    </row>
    <row r="162" spans="1:11" s="1" customFormat="1" ht="17.25" customHeight="1">
      <c r="A162" s="40" t="s">
        <v>32</v>
      </c>
      <c r="B162" s="23"/>
      <c r="C162" s="31">
        <f>D162+E162</f>
        <v>0</v>
      </c>
      <c r="D162" s="31">
        <v>0</v>
      </c>
      <c r="E162" s="31">
        <v>0</v>
      </c>
      <c r="F162" s="31">
        <f>G162+H162</f>
        <v>0</v>
      </c>
      <c r="G162" s="31">
        <v>0</v>
      </c>
      <c r="H162" s="31">
        <v>0</v>
      </c>
      <c r="I162" s="31">
        <f>J162+K162</f>
        <v>53.978947368421046</v>
      </c>
      <c r="J162" s="31">
        <f>J149/G149*100</f>
        <v>53.978947368421046</v>
      </c>
      <c r="K162" s="31">
        <v>0</v>
      </c>
    </row>
    <row r="163" spans="1:54" s="33" customFormat="1" ht="33" customHeight="1">
      <c r="A163" s="43" t="s">
        <v>30</v>
      </c>
      <c r="B163" s="30"/>
      <c r="C163" s="16"/>
      <c r="D163" s="16"/>
      <c r="E163" s="16"/>
      <c r="F163" s="16"/>
      <c r="G163" s="16"/>
      <c r="H163" s="16"/>
      <c r="I163" s="16"/>
      <c r="J163" s="16"/>
      <c r="K163" s="16"/>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row>
    <row r="164" spans="1:11" ht="34.5" customHeight="1">
      <c r="A164" s="191" t="s">
        <v>109</v>
      </c>
      <c r="B164" s="191"/>
      <c r="C164" s="191"/>
      <c r="D164" s="191"/>
      <c r="E164" s="191"/>
      <c r="F164" s="191"/>
      <c r="G164" s="191"/>
      <c r="H164" s="191"/>
      <c r="I164" s="191"/>
      <c r="J164" s="191"/>
      <c r="K164" s="191"/>
    </row>
    <row r="165" spans="1:11" ht="37.5" customHeight="1">
      <c r="A165" s="198" t="s">
        <v>110</v>
      </c>
      <c r="B165" s="198"/>
      <c r="C165" s="198"/>
      <c r="D165" s="198"/>
      <c r="E165" s="198"/>
      <c r="F165" s="198"/>
      <c r="G165" s="198"/>
      <c r="H165" s="198"/>
      <c r="I165" s="198"/>
      <c r="J165" s="198"/>
      <c r="K165" s="198"/>
    </row>
    <row r="166" spans="1:11" ht="18.75" customHeight="1">
      <c r="A166" s="109" t="s">
        <v>6</v>
      </c>
      <c r="B166" s="24"/>
      <c r="C166" s="25">
        <f>D166+E166</f>
        <v>4748227</v>
      </c>
      <c r="D166" s="25">
        <f>D168+D202+D184+D193</f>
        <v>4748227</v>
      </c>
      <c r="E166" s="25">
        <f>E168+E202</f>
        <v>0</v>
      </c>
      <c r="F166" s="144">
        <f>G166+H166</f>
        <v>7164730</v>
      </c>
      <c r="G166" s="144">
        <f>+G168+G184+G193+G202</f>
        <v>7164730</v>
      </c>
      <c r="H166" s="145">
        <v>0</v>
      </c>
      <c r="I166" s="144">
        <f>J166+K166</f>
        <v>6096560</v>
      </c>
      <c r="J166" s="144">
        <f>+J168+J184+J193+J202</f>
        <v>6096560</v>
      </c>
      <c r="K166" s="145">
        <v>0</v>
      </c>
    </row>
    <row r="167" spans="1:11" ht="18.75" customHeight="1">
      <c r="A167" s="110" t="s">
        <v>46</v>
      </c>
      <c r="B167" s="67" t="s">
        <v>47</v>
      </c>
      <c r="C167" s="24"/>
      <c r="D167" s="24"/>
      <c r="E167" s="24"/>
      <c r="F167" s="96"/>
      <c r="G167" s="96"/>
      <c r="H167" s="96"/>
      <c r="I167" s="96"/>
      <c r="J167" s="96"/>
      <c r="K167" s="96"/>
    </row>
    <row r="168" spans="1:11" ht="90" customHeight="1">
      <c r="A168" s="118" t="s">
        <v>111</v>
      </c>
      <c r="B168" s="30"/>
      <c r="C168" s="7">
        <f>D168+E168</f>
        <v>1470000</v>
      </c>
      <c r="D168" s="7">
        <f>857500+612500</f>
        <v>1470000</v>
      </c>
      <c r="E168" s="7">
        <v>0</v>
      </c>
      <c r="F168" s="7">
        <f>G168</f>
        <v>3113880</v>
      </c>
      <c r="G168" s="7">
        <f>1602300+1511580</f>
        <v>3113880</v>
      </c>
      <c r="H168" s="7">
        <f>E168*1.05</f>
        <v>0</v>
      </c>
      <c r="I168" s="7">
        <f>J168+K168</f>
        <v>2570960</v>
      </c>
      <c r="J168" s="7">
        <v>2570960</v>
      </c>
      <c r="K168" s="7">
        <f>H168*1.043</f>
        <v>0</v>
      </c>
    </row>
    <row r="169" spans="1:11" ht="15">
      <c r="A169" s="23" t="s">
        <v>4</v>
      </c>
      <c r="B169" s="23"/>
      <c r="C169" s="26"/>
      <c r="D169" s="26"/>
      <c r="E169" s="26"/>
      <c r="F169" s="26"/>
      <c r="G169" s="26"/>
      <c r="H169" s="26"/>
      <c r="I169" s="26"/>
      <c r="J169" s="26"/>
      <c r="K169" s="26"/>
    </row>
    <row r="170" spans="1:11" ht="15">
      <c r="A170" s="37" t="s">
        <v>5</v>
      </c>
      <c r="B170" s="23"/>
      <c r="C170" s="26"/>
      <c r="D170" s="26"/>
      <c r="E170" s="26"/>
      <c r="F170" s="26"/>
      <c r="G170" s="26"/>
      <c r="H170" s="26"/>
      <c r="I170" s="26"/>
      <c r="J170" s="26"/>
      <c r="K170" s="26"/>
    </row>
    <row r="171" spans="1:11" ht="82.5" customHeight="1">
      <c r="A171" s="40" t="s">
        <v>112</v>
      </c>
      <c r="B171" s="23"/>
      <c r="C171" s="64">
        <f>D171+E171</f>
        <v>1200</v>
      </c>
      <c r="D171" s="64">
        <f>300+400+500</f>
        <v>1200</v>
      </c>
      <c r="E171" s="64">
        <v>0</v>
      </c>
      <c r="F171" s="64">
        <f>G171</f>
        <v>1200</v>
      </c>
      <c r="G171" s="64">
        <v>1200</v>
      </c>
      <c r="H171" s="64">
        <v>0</v>
      </c>
      <c r="I171" s="64">
        <f>J171+K171</f>
        <v>1250</v>
      </c>
      <c r="J171" s="64">
        <v>1250</v>
      </c>
      <c r="K171" s="27">
        <v>0</v>
      </c>
    </row>
    <row r="172" spans="1:11" ht="78.75" customHeight="1">
      <c r="A172" s="40" t="s">
        <v>113</v>
      </c>
      <c r="B172" s="23"/>
      <c r="C172" s="27">
        <v>0</v>
      </c>
      <c r="D172" s="27">
        <v>0</v>
      </c>
      <c r="E172" s="27">
        <v>0</v>
      </c>
      <c r="F172" s="27">
        <f>+G172</f>
        <v>15</v>
      </c>
      <c r="G172" s="27">
        <v>15</v>
      </c>
      <c r="H172" s="27">
        <v>0</v>
      </c>
      <c r="I172" s="27">
        <f>J172+K172</f>
        <v>15</v>
      </c>
      <c r="J172" s="27">
        <v>15</v>
      </c>
      <c r="K172" s="27">
        <v>0</v>
      </c>
    </row>
    <row r="173" spans="1:54" s="33" customFormat="1" ht="77.25" customHeight="1">
      <c r="A173" s="40" t="s">
        <v>103</v>
      </c>
      <c r="B173" s="23"/>
      <c r="C173" s="27">
        <v>0</v>
      </c>
      <c r="D173" s="27">
        <v>0</v>
      </c>
      <c r="E173" s="27">
        <v>0</v>
      </c>
      <c r="F173" s="27">
        <f>+G173</f>
        <v>40</v>
      </c>
      <c r="G173" s="27">
        <v>40</v>
      </c>
      <c r="H173" s="27">
        <v>0</v>
      </c>
      <c r="I173" s="27">
        <f>J173+K173</f>
        <v>45</v>
      </c>
      <c r="J173" s="27">
        <v>45</v>
      </c>
      <c r="K173" s="27">
        <v>0</v>
      </c>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row>
    <row r="174" spans="1:11" ht="33.75" customHeight="1">
      <c r="A174" s="41" t="s">
        <v>114</v>
      </c>
      <c r="B174" s="23"/>
      <c r="C174" s="27">
        <f>D174+E174</f>
        <v>175</v>
      </c>
      <c r="D174" s="27">
        <v>175</v>
      </c>
      <c r="E174" s="27">
        <v>0</v>
      </c>
      <c r="F174" s="27">
        <f>G174</f>
        <v>175</v>
      </c>
      <c r="G174" s="27">
        <v>175</v>
      </c>
      <c r="H174" s="27">
        <v>0</v>
      </c>
      <c r="I174" s="27">
        <f>J174+K174</f>
        <v>140</v>
      </c>
      <c r="J174" s="27">
        <v>140</v>
      </c>
      <c r="K174" s="27">
        <v>0</v>
      </c>
    </row>
    <row r="175" spans="1:11" ht="34.5" customHeight="1">
      <c r="A175" s="41" t="s">
        <v>115</v>
      </c>
      <c r="B175" s="23"/>
      <c r="C175" s="27">
        <v>0</v>
      </c>
      <c r="D175" s="27">
        <v>0</v>
      </c>
      <c r="E175" s="27">
        <v>0</v>
      </c>
      <c r="F175" s="27">
        <f>+G175</f>
        <v>252</v>
      </c>
      <c r="G175" s="27">
        <v>252</v>
      </c>
      <c r="H175" s="27">
        <v>0</v>
      </c>
      <c r="I175" s="27">
        <f>J175+K175</f>
        <v>160</v>
      </c>
      <c r="J175" s="27">
        <v>160</v>
      </c>
      <c r="K175" s="27">
        <v>0</v>
      </c>
    </row>
    <row r="176" spans="1:54" s="93" customFormat="1" ht="26.25" customHeight="1">
      <c r="A176" s="91"/>
      <c r="B176" s="71"/>
      <c r="C176" s="72"/>
      <c r="D176" s="72"/>
      <c r="E176" s="72"/>
      <c r="F176" s="92"/>
      <c r="G176" s="92"/>
      <c r="H176" s="92"/>
      <c r="I176" s="199" t="s">
        <v>58</v>
      </c>
      <c r="J176" s="199"/>
      <c r="K176" s="199"/>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row>
    <row r="177" spans="1:11" ht="14.25">
      <c r="A177" s="34">
        <v>1</v>
      </c>
      <c r="B177" s="13">
        <v>2</v>
      </c>
      <c r="C177" s="2">
        <v>3</v>
      </c>
      <c r="D177" s="2">
        <v>4</v>
      </c>
      <c r="E177" s="2">
        <v>5</v>
      </c>
      <c r="F177" s="133">
        <v>6</v>
      </c>
      <c r="G177" s="133">
        <v>7</v>
      </c>
      <c r="H177" s="133">
        <v>8</v>
      </c>
      <c r="I177" s="133">
        <v>9</v>
      </c>
      <c r="J177" s="133">
        <v>10</v>
      </c>
      <c r="K177" s="133">
        <v>11</v>
      </c>
    </row>
    <row r="178" spans="1:11" ht="15" customHeight="1">
      <c r="A178" s="111" t="s">
        <v>13</v>
      </c>
      <c r="B178" s="23"/>
      <c r="C178" s="27"/>
      <c r="D178" s="27"/>
      <c r="E178" s="27"/>
      <c r="F178" s="27"/>
      <c r="G178" s="27"/>
      <c r="H178" s="27"/>
      <c r="I178" s="27"/>
      <c r="J178" s="27"/>
      <c r="K178" s="27"/>
    </row>
    <row r="179" spans="1:11" ht="34.5" customHeight="1">
      <c r="A179" s="112" t="s">
        <v>116</v>
      </c>
      <c r="B179" s="23"/>
      <c r="C179" s="9">
        <f>D179+E179</f>
        <v>7</v>
      </c>
      <c r="D179" s="9">
        <v>7</v>
      </c>
      <c r="E179" s="9">
        <v>0</v>
      </c>
      <c r="F179" s="9">
        <f>G179</f>
        <v>14</v>
      </c>
      <c r="G179" s="9">
        <v>14</v>
      </c>
      <c r="H179" s="9">
        <v>0</v>
      </c>
      <c r="I179" s="9">
        <f>J179+K179</f>
        <v>14</v>
      </c>
      <c r="J179" s="9">
        <v>14</v>
      </c>
      <c r="K179" s="9">
        <v>0</v>
      </c>
    </row>
    <row r="180" spans="1:11" ht="33.75" customHeight="1">
      <c r="A180" s="112" t="s">
        <v>42</v>
      </c>
      <c r="B180" s="23"/>
      <c r="C180" s="9">
        <v>0</v>
      </c>
      <c r="D180" s="9">
        <v>0</v>
      </c>
      <c r="E180" s="9">
        <v>0</v>
      </c>
      <c r="F180" s="9">
        <f>+G180</f>
        <v>10.8</v>
      </c>
      <c r="G180" s="9">
        <v>10.8</v>
      </c>
      <c r="H180" s="9">
        <v>0</v>
      </c>
      <c r="I180" s="9">
        <f>J180+K180</f>
        <v>10.8</v>
      </c>
      <c r="J180" s="9">
        <v>10.8</v>
      </c>
      <c r="K180" s="9">
        <v>0</v>
      </c>
    </row>
    <row r="181" spans="1:11" ht="33.75" customHeight="1">
      <c r="A181" s="112" t="s">
        <v>43</v>
      </c>
      <c r="B181" s="23"/>
      <c r="C181" s="9">
        <v>0</v>
      </c>
      <c r="D181" s="9">
        <v>0</v>
      </c>
      <c r="E181" s="9">
        <v>0</v>
      </c>
      <c r="F181" s="9">
        <f>+G181</f>
        <v>13.2</v>
      </c>
      <c r="G181" s="9">
        <v>13.2</v>
      </c>
      <c r="H181" s="9">
        <v>0</v>
      </c>
      <c r="I181" s="9">
        <f>J181+K181</f>
        <v>13.2</v>
      </c>
      <c r="J181" s="9">
        <v>13.2</v>
      </c>
      <c r="K181" s="9">
        <v>0</v>
      </c>
    </row>
    <row r="182" spans="1:11" ht="16.5" customHeight="1">
      <c r="A182" s="35" t="s">
        <v>12</v>
      </c>
      <c r="B182" s="23"/>
      <c r="C182" s="9"/>
      <c r="D182" s="9"/>
      <c r="E182" s="9"/>
      <c r="F182" s="9"/>
      <c r="G182" s="9"/>
      <c r="H182" s="9"/>
      <c r="I182" s="9"/>
      <c r="J182" s="9"/>
      <c r="K182" s="9"/>
    </row>
    <row r="183" spans="1:11" ht="16.5" customHeight="1">
      <c r="A183" s="40" t="s">
        <v>32</v>
      </c>
      <c r="B183" s="23"/>
      <c r="C183" s="29">
        <f>D183+E183</f>
        <v>0</v>
      </c>
      <c r="D183" s="29">
        <v>0</v>
      </c>
      <c r="E183" s="29">
        <v>0</v>
      </c>
      <c r="F183" s="29">
        <f>G183+H183</f>
        <v>211.82857142857142</v>
      </c>
      <c r="G183" s="29">
        <f>G168/D168*100</f>
        <v>211.82857142857142</v>
      </c>
      <c r="H183" s="29">
        <v>0</v>
      </c>
      <c r="I183" s="29">
        <f>J183+K183</f>
        <v>82.56451757935437</v>
      </c>
      <c r="J183" s="29">
        <f>J168/G168*100</f>
        <v>82.56451757935437</v>
      </c>
      <c r="K183" s="29">
        <v>0</v>
      </c>
    </row>
    <row r="184" spans="1:11" s="77" customFormat="1" ht="81.75" customHeight="1">
      <c r="A184" s="115" t="s">
        <v>104</v>
      </c>
      <c r="B184" s="23"/>
      <c r="C184" s="7">
        <f>D184+E184</f>
        <v>97370</v>
      </c>
      <c r="D184" s="7">
        <v>97370</v>
      </c>
      <c r="E184" s="7">
        <v>0</v>
      </c>
      <c r="F184" s="7">
        <f>G184+H184</f>
        <v>108850</v>
      </c>
      <c r="G184" s="7">
        <v>108850</v>
      </c>
      <c r="H184" s="7">
        <v>0</v>
      </c>
      <c r="I184" s="7">
        <f>J184+K184</f>
        <v>120000</v>
      </c>
      <c r="J184" s="7">
        <v>120000</v>
      </c>
      <c r="K184" s="7">
        <v>0</v>
      </c>
    </row>
    <row r="185" spans="1:11" s="77" customFormat="1" ht="17.25" customHeight="1">
      <c r="A185" s="40" t="s">
        <v>4</v>
      </c>
      <c r="B185" s="23"/>
      <c r="C185" s="31"/>
      <c r="D185" s="31"/>
      <c r="E185" s="31"/>
      <c r="F185" s="95"/>
      <c r="G185" s="95"/>
      <c r="H185" s="95"/>
      <c r="I185" s="95"/>
      <c r="J185" s="95"/>
      <c r="K185" s="95"/>
    </row>
    <row r="186" spans="1:11" s="77" customFormat="1" ht="17.25" customHeight="1">
      <c r="A186" s="36" t="s">
        <v>5</v>
      </c>
      <c r="B186" s="23"/>
      <c r="C186" s="31"/>
      <c r="D186" s="31"/>
      <c r="E186" s="31"/>
      <c r="F186" s="95"/>
      <c r="G186" s="95"/>
      <c r="H186" s="95"/>
      <c r="I186" s="95"/>
      <c r="J186" s="95"/>
      <c r="K186" s="95"/>
    </row>
    <row r="187" spans="1:12" s="77" customFormat="1" ht="81" customHeight="1">
      <c r="A187" s="48" t="s">
        <v>117</v>
      </c>
      <c r="B187" s="23"/>
      <c r="C187" s="64">
        <f>D187+E187</f>
        <v>1391</v>
      </c>
      <c r="D187" s="64">
        <v>1391</v>
      </c>
      <c r="E187" s="14">
        <v>0</v>
      </c>
      <c r="F187" s="64">
        <f>G187+H187</f>
        <v>1555</v>
      </c>
      <c r="G187" s="64">
        <v>1555</v>
      </c>
      <c r="H187" s="14">
        <v>0</v>
      </c>
      <c r="I187" s="64">
        <f>J187+K187</f>
        <v>1500</v>
      </c>
      <c r="J187" s="64">
        <v>1500</v>
      </c>
      <c r="K187" s="14">
        <v>0</v>
      </c>
      <c r="L187" s="1"/>
    </row>
    <row r="188" spans="1:11" s="77" customFormat="1" ht="17.25" customHeight="1">
      <c r="A188" s="36" t="s">
        <v>13</v>
      </c>
      <c r="B188" s="23"/>
      <c r="C188" s="31"/>
      <c r="D188" s="31"/>
      <c r="E188" s="31"/>
      <c r="F188" s="31"/>
      <c r="G188" s="31"/>
      <c r="H188" s="31"/>
      <c r="I188" s="31"/>
      <c r="J188" s="31"/>
      <c r="K188" s="31"/>
    </row>
    <row r="189" spans="1:11" s="77" customFormat="1" ht="17.25" customHeight="1">
      <c r="A189" s="40" t="s">
        <v>41</v>
      </c>
      <c r="B189" s="23"/>
      <c r="C189" s="31">
        <f>D189+E189</f>
        <v>70</v>
      </c>
      <c r="D189" s="31">
        <v>70</v>
      </c>
      <c r="E189" s="31">
        <v>0</v>
      </c>
      <c r="F189" s="31">
        <f>G189+H189</f>
        <v>70</v>
      </c>
      <c r="G189" s="31">
        <f>+G184/G187</f>
        <v>70</v>
      </c>
      <c r="H189" s="31">
        <v>0</v>
      </c>
      <c r="I189" s="31">
        <f>J189+K189</f>
        <v>80</v>
      </c>
      <c r="J189" s="31">
        <v>80</v>
      </c>
      <c r="K189" s="31">
        <v>0</v>
      </c>
    </row>
    <row r="190" spans="1:11" s="77" customFormat="1" ht="17.25" customHeight="1">
      <c r="A190" s="43" t="s">
        <v>12</v>
      </c>
      <c r="B190" s="23"/>
      <c r="C190" s="31"/>
      <c r="D190" s="31"/>
      <c r="E190" s="31"/>
      <c r="F190" s="31"/>
      <c r="G190" s="31"/>
      <c r="H190" s="31"/>
      <c r="I190" s="31"/>
      <c r="J190" s="31"/>
      <c r="K190" s="31"/>
    </row>
    <row r="191" spans="1:11" s="77" customFormat="1" ht="17.25" customHeight="1">
      <c r="A191" s="40" t="s">
        <v>32</v>
      </c>
      <c r="B191" s="23"/>
      <c r="C191" s="31">
        <v>0</v>
      </c>
      <c r="D191" s="31">
        <v>0</v>
      </c>
      <c r="E191" s="31">
        <v>0</v>
      </c>
      <c r="F191" s="31">
        <f>+G191</f>
        <v>111.7900790797987</v>
      </c>
      <c r="G191" s="31">
        <f>G184/D184*100</f>
        <v>111.7900790797987</v>
      </c>
      <c r="H191" s="31">
        <v>0</v>
      </c>
      <c r="I191" s="31">
        <f>J191+K191</f>
        <v>110.24345429490123</v>
      </c>
      <c r="J191" s="31">
        <f>J184/G184*100</f>
        <v>110.24345429490123</v>
      </c>
      <c r="K191" s="31">
        <v>0</v>
      </c>
    </row>
    <row r="192" spans="1:11" s="77" customFormat="1" ht="17.25" customHeight="1">
      <c r="A192" s="42" t="s">
        <v>48</v>
      </c>
      <c r="B192" s="67" t="s">
        <v>60</v>
      </c>
      <c r="C192" s="31"/>
      <c r="D192" s="31"/>
      <c r="E192" s="31"/>
      <c r="F192" s="31"/>
      <c r="G192" s="31"/>
      <c r="H192" s="31"/>
      <c r="I192" s="31"/>
      <c r="J192" s="31"/>
      <c r="K192" s="31"/>
    </row>
    <row r="193" spans="1:11" s="77" customFormat="1" ht="75.75" customHeight="1">
      <c r="A193" s="115" t="s">
        <v>93</v>
      </c>
      <c r="B193" s="23" t="s">
        <v>61</v>
      </c>
      <c r="C193" s="7">
        <f>D193+E193</f>
        <v>490</v>
      </c>
      <c r="D193" s="7">
        <v>490</v>
      </c>
      <c r="E193" s="7">
        <v>0</v>
      </c>
      <c r="F193" s="7">
        <f>G193+H193</f>
        <v>0</v>
      </c>
      <c r="G193" s="7">
        <v>0</v>
      </c>
      <c r="H193" s="7">
        <v>0</v>
      </c>
      <c r="I193" s="7">
        <f>J193+K193</f>
        <v>0</v>
      </c>
      <c r="J193" s="7">
        <v>0</v>
      </c>
      <c r="K193" s="7">
        <v>0</v>
      </c>
    </row>
    <row r="194" spans="1:11" s="77" customFormat="1" ht="22.5" customHeight="1">
      <c r="A194" s="40" t="s">
        <v>4</v>
      </c>
      <c r="B194" s="23"/>
      <c r="C194" s="31"/>
      <c r="D194" s="31"/>
      <c r="E194" s="31"/>
      <c r="F194" s="31"/>
      <c r="G194" s="31"/>
      <c r="H194" s="31"/>
      <c r="I194" s="31"/>
      <c r="J194" s="31"/>
      <c r="K194" s="31"/>
    </row>
    <row r="195" spans="1:11" s="77" customFormat="1" ht="20.25" customHeight="1">
      <c r="A195" s="36" t="s">
        <v>5</v>
      </c>
      <c r="B195" s="23"/>
      <c r="C195" s="31"/>
      <c r="D195" s="31"/>
      <c r="E195" s="31"/>
      <c r="F195" s="31"/>
      <c r="G195" s="31"/>
      <c r="H195" s="31"/>
      <c r="I195" s="31"/>
      <c r="J195" s="31"/>
      <c r="K195" s="31"/>
    </row>
    <row r="196" spans="1:11" s="77" customFormat="1" ht="89.25" customHeight="1">
      <c r="A196" s="48" t="s">
        <v>105</v>
      </c>
      <c r="B196" s="23"/>
      <c r="C196" s="14">
        <f>D196+E196</f>
        <v>7</v>
      </c>
      <c r="D196" s="14">
        <v>7</v>
      </c>
      <c r="E196" s="14">
        <v>0</v>
      </c>
      <c r="F196" s="14">
        <f>G196+H196</f>
        <v>0</v>
      </c>
      <c r="G196" s="14">
        <v>0</v>
      </c>
      <c r="H196" s="14">
        <v>0</v>
      </c>
      <c r="I196" s="14">
        <f>J196+K196</f>
        <v>0</v>
      </c>
      <c r="J196" s="14">
        <v>0</v>
      </c>
      <c r="K196" s="14">
        <v>0</v>
      </c>
    </row>
    <row r="197" spans="1:11" s="77" customFormat="1" ht="17.25" customHeight="1">
      <c r="A197" s="36" t="s">
        <v>13</v>
      </c>
      <c r="B197" s="23"/>
      <c r="C197" s="31"/>
      <c r="D197" s="31"/>
      <c r="E197" s="31"/>
      <c r="F197" s="31"/>
      <c r="G197" s="31"/>
      <c r="H197" s="31"/>
      <c r="I197" s="31"/>
      <c r="J197" s="31"/>
      <c r="K197" s="31"/>
    </row>
    <row r="198" spans="1:11" s="77" customFormat="1" ht="17.25" customHeight="1">
      <c r="A198" s="40" t="s">
        <v>41</v>
      </c>
      <c r="B198" s="23"/>
      <c r="C198" s="31">
        <f>D198+E198</f>
        <v>70</v>
      </c>
      <c r="D198" s="31">
        <v>70</v>
      </c>
      <c r="E198" s="31">
        <v>0</v>
      </c>
      <c r="F198" s="31">
        <f>G198+H198</f>
        <v>0</v>
      </c>
      <c r="G198" s="31">
        <v>0</v>
      </c>
      <c r="H198" s="31">
        <v>0</v>
      </c>
      <c r="I198" s="31">
        <f>J198+K198</f>
        <v>0</v>
      </c>
      <c r="J198" s="31">
        <v>0</v>
      </c>
      <c r="K198" s="31">
        <v>0</v>
      </c>
    </row>
    <row r="199" spans="1:11" s="77" customFormat="1" ht="17.25" customHeight="1">
      <c r="A199" s="43" t="s">
        <v>12</v>
      </c>
      <c r="B199" s="23"/>
      <c r="C199" s="31"/>
      <c r="D199" s="31"/>
      <c r="E199" s="31"/>
      <c r="F199" s="31"/>
      <c r="G199" s="31"/>
      <c r="H199" s="31"/>
      <c r="I199" s="31"/>
      <c r="J199" s="31"/>
      <c r="K199" s="31"/>
    </row>
    <row r="200" spans="1:11" s="77" customFormat="1" ht="17.25" customHeight="1">
      <c r="A200" s="40" t="s">
        <v>32</v>
      </c>
      <c r="B200" s="23"/>
      <c r="C200" s="31">
        <v>0</v>
      </c>
      <c r="D200" s="31">
        <v>0</v>
      </c>
      <c r="E200" s="31">
        <v>0</v>
      </c>
      <c r="F200" s="31">
        <f>+G200</f>
        <v>0</v>
      </c>
      <c r="G200" s="31">
        <f>G193/D193*100</f>
        <v>0</v>
      </c>
      <c r="H200" s="31">
        <v>0</v>
      </c>
      <c r="I200" s="31">
        <v>0</v>
      </c>
      <c r="J200" s="31">
        <v>0</v>
      </c>
      <c r="K200" s="31">
        <v>0</v>
      </c>
    </row>
    <row r="201" spans="1:11" ht="22.5" customHeight="1">
      <c r="A201" s="119" t="s">
        <v>49</v>
      </c>
      <c r="B201" s="67" t="s">
        <v>50</v>
      </c>
      <c r="C201" s="9"/>
      <c r="D201" s="9"/>
      <c r="E201" s="9"/>
      <c r="F201" s="90"/>
      <c r="G201" s="90"/>
      <c r="H201" s="90"/>
      <c r="I201" s="90"/>
      <c r="J201" s="90"/>
      <c r="K201" s="90"/>
    </row>
    <row r="202" spans="1:11" ht="78" customHeight="1">
      <c r="A202" s="43" t="s">
        <v>118</v>
      </c>
      <c r="B202" s="30"/>
      <c r="C202" s="3">
        <f>D202+E202</f>
        <v>3180367</v>
      </c>
      <c r="D202" s="3">
        <v>3180367</v>
      </c>
      <c r="E202" s="3">
        <v>0</v>
      </c>
      <c r="F202" s="3">
        <f>+G202</f>
        <v>3942000</v>
      </c>
      <c r="G202" s="3">
        <v>3942000</v>
      </c>
      <c r="H202" s="3">
        <v>0</v>
      </c>
      <c r="I202" s="3">
        <f>J202+K202</f>
        <v>3405600</v>
      </c>
      <c r="J202" s="3">
        <v>3405600</v>
      </c>
      <c r="K202" s="3">
        <v>0</v>
      </c>
    </row>
    <row r="203" spans="1:54" s="93" customFormat="1" ht="26.25" customHeight="1">
      <c r="A203" s="146"/>
      <c r="B203" s="147"/>
      <c r="C203" s="148"/>
      <c r="D203" s="148"/>
      <c r="E203" s="148"/>
      <c r="F203" s="148"/>
      <c r="G203" s="148"/>
      <c r="H203" s="148"/>
      <c r="I203" s="199" t="s">
        <v>58</v>
      </c>
      <c r="J203" s="199"/>
      <c r="K203" s="199"/>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row>
    <row r="204" spans="1:11" ht="14.25">
      <c r="A204" s="149">
        <v>1</v>
      </c>
      <c r="B204" s="150">
        <v>2</v>
      </c>
      <c r="C204" s="133">
        <v>3</v>
      </c>
      <c r="D204" s="133">
        <v>4</v>
      </c>
      <c r="E204" s="133">
        <v>5</v>
      </c>
      <c r="F204" s="133">
        <v>6</v>
      </c>
      <c r="G204" s="133">
        <v>7</v>
      </c>
      <c r="H204" s="133">
        <v>8</v>
      </c>
      <c r="I204" s="133">
        <v>9</v>
      </c>
      <c r="J204" s="133">
        <v>10</v>
      </c>
      <c r="K204" s="133">
        <v>11</v>
      </c>
    </row>
    <row r="205" spans="1:11" ht="15">
      <c r="A205" s="23" t="s">
        <v>4</v>
      </c>
      <c r="B205" s="30"/>
      <c r="C205" s="30"/>
      <c r="D205" s="30"/>
      <c r="E205" s="30"/>
      <c r="F205" s="86"/>
      <c r="G205" s="86"/>
      <c r="H205" s="86"/>
      <c r="I205" s="86"/>
      <c r="J205" s="86"/>
      <c r="K205" s="86"/>
    </row>
    <row r="206" spans="1:11" ht="14.25">
      <c r="A206" s="37" t="s">
        <v>5</v>
      </c>
      <c r="B206" s="30"/>
      <c r="C206" s="30"/>
      <c r="D206" s="30"/>
      <c r="E206" s="30"/>
      <c r="F206" s="86"/>
      <c r="G206" s="86"/>
      <c r="H206" s="86"/>
      <c r="I206" s="86"/>
      <c r="J206" s="86"/>
      <c r="K206" s="86"/>
    </row>
    <row r="207" spans="1:11" ht="71.25" customHeight="1">
      <c r="A207" s="120" t="s">
        <v>119</v>
      </c>
      <c r="B207" s="30"/>
      <c r="C207" s="22">
        <f>D207+E207</f>
        <v>5</v>
      </c>
      <c r="D207" s="22">
        <v>5</v>
      </c>
      <c r="E207" s="22">
        <v>0</v>
      </c>
      <c r="F207" s="22">
        <f>+G207</f>
        <v>8</v>
      </c>
      <c r="G207" s="22">
        <v>8</v>
      </c>
      <c r="H207" s="22">
        <v>0</v>
      </c>
      <c r="I207" s="22">
        <f>J207+K207</f>
        <v>8</v>
      </c>
      <c r="J207" s="22">
        <v>8</v>
      </c>
      <c r="K207" s="22">
        <v>0</v>
      </c>
    </row>
    <row r="208" spans="1:11" ht="80.25" customHeight="1">
      <c r="A208" s="120" t="s">
        <v>120</v>
      </c>
      <c r="B208" s="30"/>
      <c r="C208" s="22">
        <f>D208+E208</f>
        <v>630</v>
      </c>
      <c r="D208" s="22">
        <v>630</v>
      </c>
      <c r="E208" s="22">
        <v>0</v>
      </c>
      <c r="F208" s="22">
        <f>+G208</f>
        <v>700</v>
      </c>
      <c r="G208" s="22">
        <v>700</v>
      </c>
      <c r="H208" s="22">
        <v>0</v>
      </c>
      <c r="I208" s="22">
        <f>J208+K208</f>
        <v>472</v>
      </c>
      <c r="J208" s="22">
        <v>472</v>
      </c>
      <c r="K208" s="22">
        <v>0</v>
      </c>
    </row>
    <row r="209" spans="1:11" ht="22.5" customHeight="1">
      <c r="A209" s="35" t="s">
        <v>13</v>
      </c>
      <c r="B209" s="30"/>
      <c r="C209" s="28"/>
      <c r="D209" s="28"/>
      <c r="E209" s="28"/>
      <c r="F209" s="28"/>
      <c r="G209" s="28"/>
      <c r="H209" s="28"/>
      <c r="I209" s="28"/>
      <c r="J209" s="28"/>
      <c r="K209" s="28"/>
    </row>
    <row r="210" spans="1:11" ht="35.25" customHeight="1">
      <c r="A210" s="121" t="s">
        <v>121</v>
      </c>
      <c r="B210" s="30"/>
      <c r="C210" s="8">
        <f>D210+E210</f>
        <v>9328</v>
      </c>
      <c r="D210" s="8">
        <v>9328</v>
      </c>
      <c r="E210" s="8">
        <v>0</v>
      </c>
      <c r="F210" s="8">
        <f>+G210</f>
        <v>11500</v>
      </c>
      <c r="G210" s="8">
        <v>11500</v>
      </c>
      <c r="H210" s="8">
        <v>0</v>
      </c>
      <c r="I210" s="8">
        <f>J210+K210</f>
        <v>12700</v>
      </c>
      <c r="J210" s="8">
        <v>12700</v>
      </c>
      <c r="K210" s="8">
        <v>0</v>
      </c>
    </row>
    <row r="211" spans="1:11" ht="31.5" customHeight="1">
      <c r="A211" s="121" t="s">
        <v>122</v>
      </c>
      <c r="B211" s="30"/>
      <c r="C211" s="8">
        <f>D211+E211</f>
        <v>4974.17</v>
      </c>
      <c r="D211" s="8">
        <v>4974.17</v>
      </c>
      <c r="E211" s="8">
        <v>0</v>
      </c>
      <c r="F211" s="8">
        <f>+G211</f>
        <v>5500</v>
      </c>
      <c r="G211" s="8">
        <v>5500</v>
      </c>
      <c r="H211" s="8">
        <v>0</v>
      </c>
      <c r="I211" s="8">
        <f>J211+K211</f>
        <v>7000</v>
      </c>
      <c r="J211" s="8">
        <f>3304000/J208</f>
        <v>7000</v>
      </c>
      <c r="K211" s="8">
        <v>0</v>
      </c>
    </row>
    <row r="212" spans="1:11" ht="15" customHeight="1">
      <c r="A212" s="35" t="s">
        <v>12</v>
      </c>
      <c r="B212" s="30"/>
      <c r="C212" s="30"/>
      <c r="D212" s="30"/>
      <c r="E212" s="30"/>
      <c r="F212" s="30"/>
      <c r="G212" s="30"/>
      <c r="H212" s="30"/>
      <c r="I212" s="30"/>
      <c r="J212" s="30"/>
      <c r="K212" s="30"/>
    </row>
    <row r="213" spans="1:11" ht="16.5">
      <c r="A213" s="40" t="s">
        <v>32</v>
      </c>
      <c r="B213" s="30"/>
      <c r="C213" s="32">
        <f>D213+E213</f>
        <v>0</v>
      </c>
      <c r="D213" s="32">
        <v>0</v>
      </c>
      <c r="E213" s="32">
        <v>0</v>
      </c>
      <c r="F213" s="32">
        <f>G213+H213</f>
        <v>123.94795946505546</v>
      </c>
      <c r="G213" s="32">
        <f>G202/D202*100</f>
        <v>123.94795946505546</v>
      </c>
      <c r="H213" s="32">
        <v>0</v>
      </c>
      <c r="I213" s="32">
        <f>J213+K213</f>
        <v>86.39269406392694</v>
      </c>
      <c r="J213" s="32">
        <f>J202/G202*100</f>
        <v>86.39269406392694</v>
      </c>
      <c r="K213" s="32">
        <v>0</v>
      </c>
    </row>
    <row r="214" spans="1:11" ht="21.75" customHeight="1">
      <c r="A214" s="42" t="s">
        <v>55</v>
      </c>
      <c r="B214" s="10" t="s">
        <v>59</v>
      </c>
      <c r="C214" s="4"/>
      <c r="D214" s="4"/>
      <c r="E214" s="4"/>
      <c r="F214" s="66"/>
      <c r="G214" s="66"/>
      <c r="H214" s="66"/>
      <c r="I214" s="66"/>
      <c r="J214" s="66"/>
      <c r="K214" s="66"/>
    </row>
    <row r="215" spans="1:11" ht="24" customHeight="1">
      <c r="A215" s="151" t="s">
        <v>34</v>
      </c>
      <c r="B215" s="152"/>
      <c r="C215" s="143"/>
      <c r="D215" s="143"/>
      <c r="E215" s="143"/>
      <c r="F215" s="143"/>
      <c r="G215" s="143"/>
      <c r="H215" s="143"/>
      <c r="I215" s="143"/>
      <c r="J215" s="143"/>
      <c r="K215" s="143"/>
    </row>
    <row r="216" spans="1:11" ht="36" customHeight="1">
      <c r="A216" s="200" t="s">
        <v>94</v>
      </c>
      <c r="B216" s="201"/>
      <c r="C216" s="201"/>
      <c r="D216" s="201"/>
      <c r="E216" s="201"/>
      <c r="F216" s="201"/>
      <c r="G216" s="201"/>
      <c r="H216" s="201"/>
      <c r="I216" s="201"/>
      <c r="J216" s="201"/>
      <c r="K216" s="202"/>
    </row>
    <row r="217" spans="1:11" ht="35.25" customHeight="1">
      <c r="A217" s="186" t="s">
        <v>95</v>
      </c>
      <c r="B217" s="187"/>
      <c r="C217" s="187"/>
      <c r="D217" s="187"/>
      <c r="E217" s="187"/>
      <c r="F217" s="187"/>
      <c r="G217" s="187"/>
      <c r="H217" s="187"/>
      <c r="I217" s="187"/>
      <c r="J217" s="187"/>
      <c r="K217" s="188"/>
    </row>
    <row r="218" spans="1:11" ht="28.5" customHeight="1">
      <c r="A218" s="153" t="s">
        <v>36</v>
      </c>
      <c r="B218" s="154"/>
      <c r="C218" s="124">
        <f>D218+E218</f>
        <v>0</v>
      </c>
      <c r="D218" s="124">
        <v>0</v>
      </c>
      <c r="E218" s="124">
        <f>E96+E106</f>
        <v>0</v>
      </c>
      <c r="F218" s="124">
        <f>H218+G218</f>
        <v>943032</v>
      </c>
      <c r="G218" s="125">
        <v>943032</v>
      </c>
      <c r="H218" s="125">
        <f>E218*1.05</f>
        <v>0</v>
      </c>
      <c r="I218" s="124">
        <f>J218+K218</f>
        <v>1025000</v>
      </c>
      <c r="J218" s="124">
        <v>1025000</v>
      </c>
      <c r="K218" s="124">
        <f>K96+K106</f>
        <v>0</v>
      </c>
    </row>
    <row r="219" spans="1:11" s="77" customFormat="1" ht="18.75" customHeight="1">
      <c r="A219" s="42" t="s">
        <v>123</v>
      </c>
      <c r="B219" s="67" t="s">
        <v>124</v>
      </c>
      <c r="C219" s="16"/>
      <c r="D219" s="16"/>
      <c r="E219" s="16"/>
      <c r="F219" s="87"/>
      <c r="G219" s="87"/>
      <c r="H219" s="87"/>
      <c r="I219" s="87"/>
      <c r="J219" s="87"/>
      <c r="K219" s="87"/>
    </row>
    <row r="220" spans="1:11" s="77" customFormat="1" ht="31.5" customHeight="1">
      <c r="A220" s="35" t="s">
        <v>96</v>
      </c>
      <c r="B220" s="67"/>
      <c r="C220" s="16"/>
      <c r="D220" s="16"/>
      <c r="E220" s="16"/>
      <c r="F220" s="87"/>
      <c r="G220" s="87"/>
      <c r="H220" s="87"/>
      <c r="I220" s="87"/>
      <c r="J220" s="87"/>
      <c r="K220" s="87"/>
    </row>
    <row r="221" spans="1:11" s="99" customFormat="1" ht="28.5" customHeight="1">
      <c r="A221" s="196" t="s">
        <v>137</v>
      </c>
      <c r="B221" s="196"/>
      <c r="C221" s="196"/>
      <c r="D221" s="196"/>
      <c r="E221" s="196"/>
      <c r="F221" s="196"/>
      <c r="G221" s="196"/>
      <c r="H221" s="196"/>
      <c r="I221" s="196"/>
      <c r="J221" s="196"/>
      <c r="K221" s="196"/>
    </row>
    <row r="222" spans="1:11" ht="35.25" customHeight="1">
      <c r="A222" s="193" t="s">
        <v>143</v>
      </c>
      <c r="B222" s="194"/>
      <c r="C222" s="194"/>
      <c r="D222" s="194"/>
      <c r="E222" s="194"/>
      <c r="F222" s="194"/>
      <c r="G222" s="194"/>
      <c r="H222" s="194"/>
      <c r="I222" s="194"/>
      <c r="J222" s="194"/>
      <c r="K222" s="195"/>
    </row>
    <row r="223" spans="1:11" s="77" customFormat="1" ht="24.75" customHeight="1">
      <c r="A223" s="109" t="s">
        <v>36</v>
      </c>
      <c r="B223" s="169"/>
      <c r="C223" s="177">
        <f>+D223</f>
        <v>536500</v>
      </c>
      <c r="D223" s="177">
        <f>+D224+D244</f>
        <v>536500</v>
      </c>
      <c r="E223" s="178">
        <v>0</v>
      </c>
      <c r="F223" s="177">
        <f>+G223</f>
        <v>562235</v>
      </c>
      <c r="G223" s="177">
        <f>+G224+G244</f>
        <v>562235</v>
      </c>
      <c r="H223" s="178">
        <v>0</v>
      </c>
      <c r="I223" s="177">
        <f>+J223</f>
        <v>561650</v>
      </c>
      <c r="J223" s="177">
        <f>+J224+J244</f>
        <v>561650</v>
      </c>
      <c r="K223" s="178">
        <v>0</v>
      </c>
    </row>
    <row r="224" spans="1:11" s="77" customFormat="1" ht="48" customHeight="1">
      <c r="A224" s="36" t="s">
        <v>144</v>
      </c>
      <c r="B224" s="165"/>
      <c r="C224" s="3">
        <f>E224+D224</f>
        <v>358750</v>
      </c>
      <c r="D224" s="3">
        <v>358750</v>
      </c>
      <c r="E224" s="3">
        <v>0</v>
      </c>
      <c r="F224" s="3">
        <f>H224+G224</f>
        <v>447035</v>
      </c>
      <c r="G224" s="7">
        <v>447035</v>
      </c>
      <c r="H224" s="7">
        <f>E224*1.05</f>
        <v>0</v>
      </c>
      <c r="I224" s="3">
        <f>K224+J224</f>
        <v>173650</v>
      </c>
      <c r="J224" s="7">
        <v>173650</v>
      </c>
      <c r="K224" s="7">
        <f>H224*1.043</f>
        <v>0</v>
      </c>
    </row>
    <row r="225" spans="1:11" s="77" customFormat="1" ht="18" customHeight="1">
      <c r="A225" s="23" t="s">
        <v>4</v>
      </c>
      <c r="B225" s="56"/>
      <c r="C225" s="4"/>
      <c r="D225" s="4"/>
      <c r="E225" s="4"/>
      <c r="F225" s="66"/>
      <c r="G225" s="66"/>
      <c r="H225" s="66"/>
      <c r="I225" s="66"/>
      <c r="J225" s="66"/>
      <c r="K225" s="66"/>
    </row>
    <row r="226" spans="1:11" s="77" customFormat="1" ht="18.75" customHeight="1">
      <c r="A226" s="37" t="s">
        <v>5</v>
      </c>
      <c r="B226" s="56"/>
      <c r="C226" s="4"/>
      <c r="D226" s="4"/>
      <c r="E226" s="4"/>
      <c r="F226" s="66"/>
      <c r="G226" s="66"/>
      <c r="H226" s="66"/>
      <c r="I226" s="66"/>
      <c r="J226" s="66"/>
      <c r="K226" s="66"/>
    </row>
    <row r="227" spans="1:11" s="77" customFormat="1" ht="42.75" customHeight="1">
      <c r="A227" s="123" t="s">
        <v>145</v>
      </c>
      <c r="B227" s="56"/>
      <c r="C227" s="5">
        <f aca="true" t="shared" si="1" ref="C227:C234">D227+E227</f>
        <v>828</v>
      </c>
      <c r="D227" s="22">
        <f>D228+D229+D230+D234</f>
        <v>828</v>
      </c>
      <c r="E227" s="5">
        <v>0</v>
      </c>
      <c r="F227" s="22">
        <f aca="true" t="shared" si="2" ref="F227:F234">G227+H227</f>
        <v>1338</v>
      </c>
      <c r="G227" s="22">
        <f>G228+G229+G230+G233+G234</f>
        <v>1338</v>
      </c>
      <c r="H227" s="5">
        <v>0</v>
      </c>
      <c r="I227" s="22">
        <f aca="true" t="shared" si="3" ref="I227:I234">J227+K227</f>
        <v>1065</v>
      </c>
      <c r="J227" s="22">
        <f>J228+J229+J230+J233+J234</f>
        <v>1065</v>
      </c>
      <c r="K227" s="5">
        <v>0</v>
      </c>
    </row>
    <row r="228" spans="1:11" s="77" customFormat="1" ht="31.5" customHeight="1">
      <c r="A228" s="122" t="s">
        <v>125</v>
      </c>
      <c r="B228" s="56"/>
      <c r="C228" s="5">
        <f t="shared" si="1"/>
        <v>524</v>
      </c>
      <c r="D228" s="22">
        <v>524</v>
      </c>
      <c r="E228" s="22">
        <v>0</v>
      </c>
      <c r="F228" s="22">
        <f t="shared" si="2"/>
        <v>601</v>
      </c>
      <c r="G228" s="22">
        <v>601</v>
      </c>
      <c r="H228" s="22">
        <v>0</v>
      </c>
      <c r="I228" s="22">
        <f t="shared" si="3"/>
        <v>840</v>
      </c>
      <c r="J228" s="22">
        <v>840</v>
      </c>
      <c r="K228" s="22">
        <v>0</v>
      </c>
    </row>
    <row r="229" spans="1:11" s="77" customFormat="1" ht="33.75" customHeight="1">
      <c r="A229" s="122" t="s">
        <v>126</v>
      </c>
      <c r="B229" s="56"/>
      <c r="C229" s="5">
        <f t="shared" si="1"/>
        <v>20</v>
      </c>
      <c r="D229" s="22">
        <v>20</v>
      </c>
      <c r="E229" s="22">
        <v>0</v>
      </c>
      <c r="F229" s="22">
        <f t="shared" si="2"/>
        <v>30</v>
      </c>
      <c r="G229" s="22">
        <v>30</v>
      </c>
      <c r="H229" s="22">
        <v>0</v>
      </c>
      <c r="I229" s="22">
        <f t="shared" si="3"/>
        <v>25</v>
      </c>
      <c r="J229" s="22">
        <v>25</v>
      </c>
      <c r="K229" s="22">
        <v>0</v>
      </c>
    </row>
    <row r="230" spans="1:11" s="77" customFormat="1" ht="38.25" customHeight="1">
      <c r="A230" s="122" t="s">
        <v>127</v>
      </c>
      <c r="B230" s="56"/>
      <c r="C230" s="5">
        <f t="shared" si="1"/>
        <v>184</v>
      </c>
      <c r="D230" s="22">
        <v>184</v>
      </c>
      <c r="E230" s="22">
        <v>0</v>
      </c>
      <c r="F230" s="22">
        <f t="shared" si="2"/>
        <v>172</v>
      </c>
      <c r="G230" s="22">
        <v>172</v>
      </c>
      <c r="H230" s="22">
        <v>0</v>
      </c>
      <c r="I230" s="22">
        <f t="shared" si="3"/>
        <v>0</v>
      </c>
      <c r="J230" s="22">
        <v>0</v>
      </c>
      <c r="K230" s="22">
        <v>0</v>
      </c>
    </row>
    <row r="231" spans="1:54" s="117" customFormat="1" ht="26.25" customHeight="1">
      <c r="A231" s="70"/>
      <c r="B231" s="71"/>
      <c r="C231" s="72"/>
      <c r="D231" s="72"/>
      <c r="E231" s="72"/>
      <c r="F231" s="72"/>
      <c r="G231" s="72"/>
      <c r="H231" s="72"/>
      <c r="I231" s="213" t="s">
        <v>58</v>
      </c>
      <c r="J231" s="213"/>
      <c r="K231" s="213"/>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row>
    <row r="232" spans="1:54" s="33" customFormat="1" ht="14.25">
      <c r="A232" s="34">
        <v>1</v>
      </c>
      <c r="B232" s="13">
        <v>2</v>
      </c>
      <c r="C232" s="2">
        <v>3</v>
      </c>
      <c r="D232" s="2">
        <v>4</v>
      </c>
      <c r="E232" s="2">
        <v>5</v>
      </c>
      <c r="F232" s="2">
        <v>6</v>
      </c>
      <c r="G232" s="2">
        <v>7</v>
      </c>
      <c r="H232" s="2">
        <v>8</v>
      </c>
      <c r="I232" s="2">
        <v>9</v>
      </c>
      <c r="J232" s="2">
        <v>10</v>
      </c>
      <c r="K232" s="2">
        <v>11</v>
      </c>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row>
    <row r="233" spans="1:11" s="77" customFormat="1" ht="32.25" customHeight="1">
      <c r="A233" s="122" t="s">
        <v>128</v>
      </c>
      <c r="B233" s="56"/>
      <c r="C233" s="5">
        <f t="shared" si="1"/>
        <v>0</v>
      </c>
      <c r="D233" s="22">
        <v>0</v>
      </c>
      <c r="E233" s="22">
        <v>0</v>
      </c>
      <c r="F233" s="22">
        <f t="shared" si="2"/>
        <v>370</v>
      </c>
      <c r="G233" s="22">
        <v>370</v>
      </c>
      <c r="H233" s="22">
        <v>0</v>
      </c>
      <c r="I233" s="22">
        <f t="shared" si="3"/>
        <v>0</v>
      </c>
      <c r="J233" s="22">
        <v>0</v>
      </c>
      <c r="K233" s="22">
        <v>0</v>
      </c>
    </row>
    <row r="234" spans="1:11" s="77" customFormat="1" ht="25.5" customHeight="1">
      <c r="A234" s="122" t="s">
        <v>129</v>
      </c>
      <c r="B234" s="56"/>
      <c r="C234" s="5">
        <f t="shared" si="1"/>
        <v>100</v>
      </c>
      <c r="D234" s="22">
        <v>100</v>
      </c>
      <c r="E234" s="22">
        <v>0</v>
      </c>
      <c r="F234" s="22">
        <f t="shared" si="2"/>
        <v>165</v>
      </c>
      <c r="G234" s="22">
        <v>165</v>
      </c>
      <c r="H234" s="22">
        <v>0</v>
      </c>
      <c r="I234" s="22">
        <f t="shared" si="3"/>
        <v>200</v>
      </c>
      <c r="J234" s="22">
        <v>200</v>
      </c>
      <c r="K234" s="22">
        <v>0</v>
      </c>
    </row>
    <row r="235" spans="1:11" s="77" customFormat="1" ht="17.25" customHeight="1">
      <c r="A235" s="38" t="s">
        <v>13</v>
      </c>
      <c r="B235" s="56"/>
      <c r="C235" s="6"/>
      <c r="D235" s="6"/>
      <c r="E235" s="6"/>
      <c r="F235" s="89"/>
      <c r="G235" s="89"/>
      <c r="H235" s="89"/>
      <c r="I235" s="89"/>
      <c r="J235" s="89"/>
      <c r="K235" s="89"/>
    </row>
    <row r="236" spans="1:11" s="77" customFormat="1" ht="51" customHeight="1">
      <c r="A236" s="39" t="s">
        <v>146</v>
      </c>
      <c r="B236" s="56"/>
      <c r="C236" s="8">
        <f aca="true" t="shared" si="4" ref="C236:C241">D236+E236</f>
        <v>433.27294685990336</v>
      </c>
      <c r="D236" s="8">
        <f>D224/D227</f>
        <v>433.27294685990336</v>
      </c>
      <c r="E236" s="8">
        <v>0</v>
      </c>
      <c r="F236" s="8">
        <f aca="true" t="shared" si="5" ref="F236:F241">G236+H236</f>
        <v>334.1068759342302</v>
      </c>
      <c r="G236" s="8">
        <f>G224/G227</f>
        <v>334.1068759342302</v>
      </c>
      <c r="H236" s="8">
        <v>0</v>
      </c>
      <c r="I236" s="8">
        <f aca="true" t="shared" si="6" ref="I236:I241">J236+K236</f>
        <v>163.05164319248826</v>
      </c>
      <c r="J236" s="9">
        <f>J224/J227</f>
        <v>163.05164319248826</v>
      </c>
      <c r="K236" s="8">
        <v>0</v>
      </c>
    </row>
    <row r="237" spans="1:11" s="100" customFormat="1" ht="33.75" customHeight="1">
      <c r="A237" s="122" t="s">
        <v>130</v>
      </c>
      <c r="B237" s="65"/>
      <c r="C237" s="8">
        <f t="shared" si="4"/>
        <v>455.293893129771</v>
      </c>
      <c r="D237" s="8">
        <f>238574/D228</f>
        <v>455.293893129771</v>
      </c>
      <c r="E237" s="8">
        <v>0</v>
      </c>
      <c r="F237" s="8">
        <f t="shared" si="5"/>
        <v>302.7021630615641</v>
      </c>
      <c r="G237" s="8">
        <f>181924/G228</f>
        <v>302.7021630615641</v>
      </c>
      <c r="H237" s="8">
        <v>0</v>
      </c>
      <c r="I237" s="8">
        <f t="shared" si="6"/>
        <v>156.61904761904762</v>
      </c>
      <c r="J237" s="8">
        <f>131560/J228</f>
        <v>156.61904761904762</v>
      </c>
      <c r="K237" s="8">
        <v>0</v>
      </c>
    </row>
    <row r="238" spans="1:11" s="100" customFormat="1" ht="33" customHeight="1">
      <c r="A238" s="122" t="s">
        <v>131</v>
      </c>
      <c r="B238" s="65"/>
      <c r="C238" s="8">
        <f t="shared" si="4"/>
        <v>2917.2</v>
      </c>
      <c r="D238" s="8">
        <f>58344/D229</f>
        <v>2917.2</v>
      </c>
      <c r="E238" s="8">
        <v>0</v>
      </c>
      <c r="F238" s="8">
        <f t="shared" si="5"/>
        <v>501.6666666666667</v>
      </c>
      <c r="G238" s="8">
        <f>15050/G229</f>
        <v>501.6666666666667</v>
      </c>
      <c r="H238" s="8">
        <v>0</v>
      </c>
      <c r="I238" s="8">
        <f t="shared" si="6"/>
        <v>443.6</v>
      </c>
      <c r="J238" s="8">
        <f>11090/J229</f>
        <v>443.6</v>
      </c>
      <c r="K238" s="8">
        <v>0</v>
      </c>
    </row>
    <row r="239" spans="1:11" s="100" customFormat="1" ht="36.75" customHeight="1">
      <c r="A239" s="122" t="s">
        <v>132</v>
      </c>
      <c r="B239" s="65"/>
      <c r="C239" s="8">
        <f t="shared" si="4"/>
        <v>326.2608695652174</v>
      </c>
      <c r="D239" s="8">
        <f>60032/D230</f>
        <v>326.2608695652174</v>
      </c>
      <c r="E239" s="8">
        <v>0</v>
      </c>
      <c r="F239" s="8">
        <f t="shared" si="5"/>
        <v>381.80232558139534</v>
      </c>
      <c r="G239" s="8">
        <f>65670/G230</f>
        <v>381.80232558139534</v>
      </c>
      <c r="H239" s="8">
        <v>0</v>
      </c>
      <c r="I239" s="8">
        <f t="shared" si="6"/>
        <v>0</v>
      </c>
      <c r="J239" s="8">
        <v>0</v>
      </c>
      <c r="K239" s="8">
        <v>0</v>
      </c>
    </row>
    <row r="240" spans="1:11" s="100" customFormat="1" ht="34.5" customHeight="1">
      <c r="A240" s="122" t="s">
        <v>133</v>
      </c>
      <c r="B240" s="65"/>
      <c r="C240" s="8">
        <f t="shared" si="4"/>
        <v>0</v>
      </c>
      <c r="D240" s="8">
        <v>0</v>
      </c>
      <c r="E240" s="8">
        <v>0</v>
      </c>
      <c r="F240" s="8">
        <f t="shared" si="5"/>
        <v>490.24594594594595</v>
      </c>
      <c r="G240" s="8">
        <f>181391/G233</f>
        <v>490.24594594594595</v>
      </c>
      <c r="H240" s="8">
        <v>0</v>
      </c>
      <c r="I240" s="8">
        <f t="shared" si="6"/>
        <v>0</v>
      </c>
      <c r="J240" s="8">
        <v>0</v>
      </c>
      <c r="K240" s="8">
        <v>0</v>
      </c>
    </row>
    <row r="241" spans="1:11" s="100" customFormat="1" ht="25.5" customHeight="1">
      <c r="A241" s="122" t="s">
        <v>134</v>
      </c>
      <c r="B241" s="65"/>
      <c r="C241" s="8">
        <f t="shared" si="4"/>
        <v>18</v>
      </c>
      <c r="D241" s="8">
        <f>1800/D234</f>
        <v>18</v>
      </c>
      <c r="E241" s="8">
        <v>0</v>
      </c>
      <c r="F241" s="8">
        <f t="shared" si="5"/>
        <v>18.181818181818183</v>
      </c>
      <c r="G241" s="8">
        <f>3000/G234</f>
        <v>18.181818181818183</v>
      </c>
      <c r="H241" s="8">
        <v>0</v>
      </c>
      <c r="I241" s="8">
        <f t="shared" si="6"/>
        <v>155</v>
      </c>
      <c r="J241" s="8">
        <f>31000/200</f>
        <v>155</v>
      </c>
      <c r="K241" s="8">
        <v>0</v>
      </c>
    </row>
    <row r="242" spans="1:11" s="77" customFormat="1" ht="16.5">
      <c r="A242" s="35" t="s">
        <v>12</v>
      </c>
      <c r="B242" s="56"/>
      <c r="C242" s="8"/>
      <c r="D242" s="8"/>
      <c r="E242" s="8"/>
      <c r="F242" s="166"/>
      <c r="G242" s="90"/>
      <c r="H242" s="8"/>
      <c r="I242" s="166"/>
      <c r="J242" s="90"/>
      <c r="K242" s="166"/>
    </row>
    <row r="243" spans="1:11" s="77" customFormat="1" ht="26.25" customHeight="1">
      <c r="A243" s="40" t="s">
        <v>32</v>
      </c>
      <c r="B243" s="56"/>
      <c r="C243" s="15">
        <f>D243+E243</f>
        <v>0</v>
      </c>
      <c r="D243" s="15">
        <v>0</v>
      </c>
      <c r="E243" s="15">
        <v>0</v>
      </c>
      <c r="F243" s="15">
        <f>G243+H243</f>
        <v>124.60905923344947</v>
      </c>
      <c r="G243" s="29">
        <f>G224/D224*100</f>
        <v>124.60905923344947</v>
      </c>
      <c r="H243" s="15">
        <v>0</v>
      </c>
      <c r="I243" s="15">
        <f>J243+K243</f>
        <v>38.84483317861018</v>
      </c>
      <c r="J243" s="29">
        <f>J224/G224*100</f>
        <v>38.84483317861018</v>
      </c>
      <c r="K243" s="15">
        <v>0</v>
      </c>
    </row>
    <row r="244" spans="1:11" s="77" customFormat="1" ht="63.75" customHeight="1">
      <c r="A244" s="36" t="s">
        <v>138</v>
      </c>
      <c r="B244" s="56"/>
      <c r="C244" s="175">
        <f>+D244</f>
        <v>177750</v>
      </c>
      <c r="D244" s="175">
        <v>177750</v>
      </c>
      <c r="E244" s="175">
        <v>0</v>
      </c>
      <c r="F244" s="175">
        <f>+G244</f>
        <v>115200</v>
      </c>
      <c r="G244" s="176">
        <v>115200</v>
      </c>
      <c r="H244" s="175">
        <v>0</v>
      </c>
      <c r="I244" s="175">
        <f>+J244</f>
        <v>388000</v>
      </c>
      <c r="J244" s="176">
        <f>100000+288000</f>
        <v>388000</v>
      </c>
      <c r="K244" s="175">
        <v>0</v>
      </c>
    </row>
    <row r="245" spans="1:11" s="77" customFormat="1" ht="18" customHeight="1">
      <c r="A245" s="23" t="s">
        <v>4</v>
      </c>
      <c r="B245" s="56"/>
      <c r="C245" s="15"/>
      <c r="D245" s="15"/>
      <c r="E245" s="15"/>
      <c r="F245" s="167"/>
      <c r="G245" s="168"/>
      <c r="H245" s="15"/>
      <c r="I245" s="15"/>
      <c r="J245" s="29"/>
      <c r="K245" s="15"/>
    </row>
    <row r="246" spans="1:11" s="77" customFormat="1" ht="18" customHeight="1">
      <c r="A246" s="37" t="s">
        <v>5</v>
      </c>
      <c r="B246" s="56"/>
      <c r="C246" s="15"/>
      <c r="D246" s="15"/>
      <c r="E246" s="15"/>
      <c r="F246" s="167"/>
      <c r="G246" s="168"/>
      <c r="H246" s="15"/>
      <c r="I246" s="15"/>
      <c r="J246" s="29"/>
      <c r="K246" s="15"/>
    </row>
    <row r="247" spans="1:11" s="77" customFormat="1" ht="34.5" customHeight="1">
      <c r="A247" s="123" t="s">
        <v>139</v>
      </c>
      <c r="B247" s="170"/>
      <c r="C247" s="5">
        <f>D247+E247</f>
        <v>90</v>
      </c>
      <c r="D247" s="22">
        <v>90</v>
      </c>
      <c r="E247" s="22">
        <v>0</v>
      </c>
      <c r="F247" s="22">
        <f>G247+H247</f>
        <v>96</v>
      </c>
      <c r="G247" s="22">
        <v>96</v>
      </c>
      <c r="H247" s="22">
        <v>0</v>
      </c>
      <c r="I247" s="22">
        <f>J247+K247</f>
        <v>89</v>
      </c>
      <c r="J247" s="22">
        <v>89</v>
      </c>
      <c r="K247" s="22">
        <v>0</v>
      </c>
    </row>
    <row r="248" spans="1:11" s="77" customFormat="1" ht="33.75" customHeight="1">
      <c r="A248" s="123" t="s">
        <v>140</v>
      </c>
      <c r="B248" s="170"/>
      <c r="C248" s="5">
        <v>0</v>
      </c>
      <c r="D248" s="22">
        <v>0</v>
      </c>
      <c r="E248" s="22">
        <v>0</v>
      </c>
      <c r="F248" s="22">
        <v>0</v>
      </c>
      <c r="G248" s="22">
        <v>0</v>
      </c>
      <c r="H248" s="22">
        <v>0</v>
      </c>
      <c r="I248" s="22">
        <f>+J248</f>
        <v>8</v>
      </c>
      <c r="J248" s="22">
        <v>8</v>
      </c>
      <c r="K248" s="22"/>
    </row>
    <row r="249" spans="1:11" s="77" customFormat="1" ht="17.25" customHeight="1">
      <c r="A249" s="38" t="s">
        <v>13</v>
      </c>
      <c r="B249" s="170"/>
      <c r="C249" s="171"/>
      <c r="D249" s="171"/>
      <c r="E249" s="171"/>
      <c r="F249" s="171"/>
      <c r="G249" s="171"/>
      <c r="H249" s="171"/>
      <c r="I249" s="6"/>
      <c r="J249" s="6"/>
      <c r="K249" s="6"/>
    </row>
    <row r="250" spans="1:11" s="77" customFormat="1" ht="31.5" customHeight="1">
      <c r="A250" s="39" t="s">
        <v>141</v>
      </c>
      <c r="B250" s="170"/>
      <c r="C250" s="8">
        <f>D250+E250</f>
        <v>1975</v>
      </c>
      <c r="D250" s="8">
        <f>+D244/D247</f>
        <v>1975</v>
      </c>
      <c r="E250" s="8">
        <v>0</v>
      </c>
      <c r="F250" s="8">
        <f>G250+H250</f>
        <v>1200</v>
      </c>
      <c r="G250" s="8">
        <f>+G244/G247</f>
        <v>1200</v>
      </c>
      <c r="H250" s="8">
        <v>0</v>
      </c>
      <c r="I250" s="8">
        <f>J250+K250</f>
        <v>3982.516853932584</v>
      </c>
      <c r="J250" s="9">
        <f>354444/J247</f>
        <v>3982.516853932584</v>
      </c>
      <c r="K250" s="8">
        <v>0</v>
      </c>
    </row>
    <row r="251" spans="1:11" s="100" customFormat="1" ht="33.75" customHeight="1">
      <c r="A251" s="39" t="s">
        <v>142</v>
      </c>
      <c r="B251" s="174"/>
      <c r="C251" s="8">
        <f>D251+E251</f>
        <v>0</v>
      </c>
      <c r="D251" s="8">
        <v>0</v>
      </c>
      <c r="E251" s="8">
        <v>0</v>
      </c>
      <c r="F251" s="8">
        <f>G251+H251</f>
        <v>0</v>
      </c>
      <c r="G251" s="8">
        <v>0</v>
      </c>
      <c r="H251" s="8">
        <v>0</v>
      </c>
      <c r="I251" s="8">
        <f>J251+K251</f>
        <v>4194.5</v>
      </c>
      <c r="J251" s="8">
        <f>33556/J248</f>
        <v>4194.5</v>
      </c>
      <c r="K251" s="8">
        <v>0</v>
      </c>
    </row>
    <row r="252" spans="1:11" s="77" customFormat="1" ht="16.5">
      <c r="A252" s="35" t="s">
        <v>12</v>
      </c>
      <c r="B252" s="56"/>
      <c r="C252" s="8"/>
      <c r="D252" s="8"/>
      <c r="E252" s="8"/>
      <c r="F252" s="172"/>
      <c r="G252" s="173"/>
      <c r="H252" s="172"/>
      <c r="I252" s="8"/>
      <c r="J252" s="9"/>
      <c r="K252" s="8"/>
    </row>
    <row r="253" spans="1:11" s="77" customFormat="1" ht="26.25" customHeight="1">
      <c r="A253" s="40" t="s">
        <v>32</v>
      </c>
      <c r="B253" s="56"/>
      <c r="C253" s="15">
        <f>D253+E253</f>
        <v>0</v>
      </c>
      <c r="D253" s="15">
        <v>0</v>
      </c>
      <c r="E253" s="15">
        <v>0</v>
      </c>
      <c r="F253" s="15">
        <f>G253+H253</f>
        <v>64.81012658227849</v>
      </c>
      <c r="G253" s="29">
        <f>G244/D244*100</f>
        <v>64.81012658227849</v>
      </c>
      <c r="H253" s="15">
        <v>0</v>
      </c>
      <c r="I253" s="15">
        <f>J253+K253</f>
        <v>336.80555555555554</v>
      </c>
      <c r="J253" s="29">
        <f>+J244/G244*100</f>
        <v>336.80555555555554</v>
      </c>
      <c r="K253" s="15">
        <v>0</v>
      </c>
    </row>
    <row r="254" spans="1:11" s="77" customFormat="1" ht="26.25" customHeight="1">
      <c r="A254" s="101"/>
      <c r="B254" s="58"/>
      <c r="C254" s="63"/>
      <c r="D254" s="63"/>
      <c r="E254" s="63"/>
      <c r="F254" s="102"/>
      <c r="G254" s="103"/>
      <c r="H254" s="102"/>
      <c r="I254" s="102"/>
      <c r="J254" s="103"/>
      <c r="K254" s="102"/>
    </row>
    <row r="255" spans="1:11" s="77" customFormat="1" ht="47.25" customHeight="1">
      <c r="A255" s="101"/>
      <c r="B255" s="58"/>
      <c r="C255" s="63"/>
      <c r="D255" s="63"/>
      <c r="E255" s="63"/>
      <c r="F255" s="102"/>
      <c r="G255" s="103"/>
      <c r="H255" s="102"/>
      <c r="I255" s="102"/>
      <c r="J255" s="103"/>
      <c r="K255" s="102"/>
    </row>
    <row r="256" spans="1:15" s="59" customFormat="1" ht="18.75">
      <c r="A256" s="59" t="s">
        <v>150</v>
      </c>
      <c r="J256" s="59" t="s">
        <v>151</v>
      </c>
      <c r="O256" s="160"/>
    </row>
    <row r="257" spans="6:15" s="62" customFormat="1" ht="12.75">
      <c r="F257" s="161"/>
      <c r="G257" s="161"/>
      <c r="H257" s="161"/>
      <c r="I257" s="161"/>
      <c r="J257" s="161"/>
      <c r="K257" s="161"/>
      <c r="O257" s="160"/>
    </row>
    <row r="258" spans="1:15" s="162" customFormat="1" ht="15.75">
      <c r="A258" s="162" t="s">
        <v>135</v>
      </c>
      <c r="F258" s="163"/>
      <c r="G258" s="163"/>
      <c r="H258" s="163"/>
      <c r="I258" s="163"/>
      <c r="J258" s="163"/>
      <c r="K258" s="163"/>
      <c r="O258" s="164"/>
    </row>
    <row r="259" spans="1:15" s="162" customFormat="1" ht="15.75">
      <c r="A259" s="162" t="s">
        <v>136</v>
      </c>
      <c r="F259" s="163"/>
      <c r="G259" s="163"/>
      <c r="H259" s="163"/>
      <c r="I259" s="163"/>
      <c r="J259" s="163"/>
      <c r="K259" s="163"/>
      <c r="O259" s="164"/>
    </row>
    <row r="260" spans="2:54" s="105" customFormat="1" ht="18.75">
      <c r="B260" s="59"/>
      <c r="C260" s="60"/>
      <c r="D260" s="60"/>
      <c r="E260" s="60"/>
      <c r="F260" s="104"/>
      <c r="G260" s="104"/>
      <c r="H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row>
    <row r="261" spans="2:54" s="106" customFormat="1" ht="12.75">
      <c r="B261" s="62"/>
      <c r="C261" s="61"/>
      <c r="D261" s="61"/>
      <c r="E261" s="61"/>
      <c r="F261" s="107"/>
      <c r="G261" s="107"/>
      <c r="H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107"/>
      <c r="AQ261" s="107"/>
      <c r="AR261" s="107"/>
      <c r="AS261" s="107"/>
      <c r="AT261" s="107"/>
      <c r="AU261" s="107"/>
      <c r="AV261" s="107"/>
      <c r="AW261" s="107"/>
      <c r="AX261" s="107"/>
      <c r="AY261" s="107"/>
      <c r="AZ261" s="107"/>
      <c r="BA261" s="107"/>
      <c r="BB261" s="107"/>
    </row>
  </sheetData>
  <sheetProtection/>
  <mergeCells count="38">
    <mergeCell ref="I231:K231"/>
    <mergeCell ref="I89:K89"/>
    <mergeCell ref="I152:K152"/>
    <mergeCell ref="I176:K176"/>
    <mergeCell ref="I203:K203"/>
    <mergeCell ref="I32:K32"/>
    <mergeCell ref="I58:K58"/>
    <mergeCell ref="A222:K222"/>
    <mergeCell ref="C9:C10"/>
    <mergeCell ref="A216:K216"/>
    <mergeCell ref="H1:K1"/>
    <mergeCell ref="A5:K5"/>
    <mergeCell ref="G9:H9"/>
    <mergeCell ref="I7:K8"/>
    <mergeCell ref="A16:K16"/>
    <mergeCell ref="A94:K94"/>
    <mergeCell ref="A15:K15"/>
    <mergeCell ref="H2:K2"/>
    <mergeCell ref="D9:E9"/>
    <mergeCell ref="A74:K74"/>
    <mergeCell ref="A75:K75"/>
    <mergeCell ref="A221:K221"/>
    <mergeCell ref="A17:A19"/>
    <mergeCell ref="A165:K165"/>
    <mergeCell ref="A164:K164"/>
    <mergeCell ref="I121:K121"/>
    <mergeCell ref="I9:I10"/>
    <mergeCell ref="J9:K9"/>
    <mergeCell ref="H3:K3"/>
    <mergeCell ref="B7:B10"/>
    <mergeCell ref="C7:E8"/>
    <mergeCell ref="F7:H8"/>
    <mergeCell ref="F9:F10"/>
    <mergeCell ref="A217:K217"/>
    <mergeCell ref="A116:K116"/>
    <mergeCell ref="A93:K93"/>
    <mergeCell ref="A115:K115"/>
    <mergeCell ref="A7:A10"/>
  </mergeCells>
  <printOptions horizontalCentered="1"/>
  <pageMargins left="0.7874015748031497" right="0.6692913385826772" top="0.9448818897637796" bottom="0.5118110236220472" header="0.5118110236220472" footer="0.3937007874015748"/>
  <pageSetup horizontalDpi="600" verticalDpi="600" orientation="landscape" paperSize="9" scale="57" r:id="rId1"/>
  <rowBreaks count="8" manualBreakCount="8">
    <brk id="31" max="10" man="1"/>
    <brk id="57" max="10" man="1"/>
    <brk id="88" max="10" man="1"/>
    <brk id="120" max="10" man="1"/>
    <brk id="151" max="10" man="1"/>
    <brk id="175" max="10" man="1"/>
    <brk id="202" max="10" man="1"/>
    <brk id="23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2019-10-17T05:33:35Z</cp:lastPrinted>
  <dcterms:created xsi:type="dcterms:W3CDTF">1996-10-08T23:32:33Z</dcterms:created>
  <dcterms:modified xsi:type="dcterms:W3CDTF">2019-11-09T12:43:48Z</dcterms:modified>
  <cp:category/>
  <cp:version/>
  <cp:contentType/>
  <cp:contentStatus/>
</cp:coreProperties>
</file>