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19" sheetId="1" r:id="rId1"/>
  </sheets>
  <definedNames>
    <definedName name="_xlnm.Print_Area" localSheetId="0">'2019'!$A$1:$L$202</definedName>
  </definedNames>
  <calcPr fullCalcOnLoad="1"/>
</workbook>
</file>

<file path=xl/sharedStrings.xml><?xml version="1.0" encoding="utf-8"?>
<sst xmlns="http://schemas.openxmlformats.org/spreadsheetml/2006/main" count="359" uniqueCount="172">
  <si>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</si>
  <si>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</si>
  <si>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</si>
  <si>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</si>
  <si>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</si>
  <si>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</si>
  <si>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</si>
  <si>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</si>
  <si>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</si>
  <si>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</si>
  <si>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</si>
  <si>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</si>
  <si>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</si>
  <si>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</si>
  <si>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</si>
  <si>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</si>
  <si>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</si>
  <si>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</si>
  <si>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</si>
  <si>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</si>
  <si>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</si>
  <si>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</si>
  <si>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</si>
  <si>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</si>
  <si>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</si>
  <si>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</si>
  <si>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</si>
  <si>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</si>
  <si>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</si>
  <si>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</si>
  <si>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</si>
  <si>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</si>
  <si>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</si>
  <si>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</si>
  <si>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</si>
  <si>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</si>
  <si>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</si>
  <si>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</si>
  <si>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</si>
  <si>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</si>
  <si>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</si>
  <si>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</si>
  <si>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</si>
  <si>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</si>
  <si>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</si>
  <si>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</si>
  <si>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</si>
  <si>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</si>
  <si>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</si>
  <si>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</si>
  <si>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</si>
  <si>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</si>
  <si>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</si>
  <si>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</si>
  <si>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</si>
  <si>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</si>
  <si>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</si>
  <si>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</si>
  <si>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</si>
  <si>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</si>
  <si>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</si>
  <si>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</si>
  <si>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</si>
  <si>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</si>
  <si>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</si>
  <si>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</si>
  <si>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</si>
  <si>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</si>
  <si>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</si>
  <si>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</si>
  <si>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</si>
  <si>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</si>
  <si>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</si>
  <si>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</si>
  <si>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</si>
  <si>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</si>
  <si>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</si>
  <si>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</si>
  <si>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</si>
  <si>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</si>
  <si>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</si>
  <si>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</si>
  <si>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</si>
  <si>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</si>
  <si>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</si>
  <si>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</si>
  <si>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</si>
  <si>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</si>
  <si>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</si>
  <si>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</si>
  <si>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</si>
  <si>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</si>
  <si>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</si>
  <si>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</si>
  <si>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</si>
  <si>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</si>
  <si>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</si>
  <si>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</si>
  <si>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</si>
  <si>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</si>
  <si>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</si>
  <si>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</si>
  <si>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</si>
  <si>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</si>
  <si>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</si>
  <si>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</si>
  <si>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</si>
  <si>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</si>
  <si>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</si>
  <si>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</si>
  <si>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</si>
  <si>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</si>
  <si>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</si>
  <si>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</si>
  <si>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</si>
  <si>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</si>
  <si>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</si>
  <si>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</si>
  <si>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</si>
  <si>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</si>
  <si>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</si>
  <si>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</si>
  <si>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</si>
  <si>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</si>
  <si>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</si>
  <si>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</si>
  <si>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</si>
  <si>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</si>
  <si>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</si>
  <si>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</si>
  <si>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</si>
  <si>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</si>
  <si>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</si>
  <si>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</si>
  <si>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</si>
  <si>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</si>
  <si>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</si>
  <si>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</si>
  <si>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</si>
  <si>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</si>
  <si>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</si>
  <si>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</si>
  <si>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</si>
  <si>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</si>
  <si>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</si>
  <si>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</si>
  <si>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до рішення Сумської міської ради                               "Про внесення змін до рішення Сумської міської ради від 28 листопада 2018 року                           № 4148-МР "Про затвердження міської програми "Місто Суми - територія добра та милосердя" на 2019-2021 роки" (зі змінами)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</si>
  <si>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</si>
  <si>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</si>
  <si>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</si>
  <si>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</si>
  <si>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</si>
  <si>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</si>
  <si>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Сумський міський голова</t>
  </si>
  <si>
    <t>О.М. Лисенко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</si>
  <si>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</si>
  <si>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</si>
  <si>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</si>
  <si>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</si>
  <si>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</si>
  <si>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</si>
  <si>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>Виконавець: Масік Т.О.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</si>
  <si>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</si>
  <si>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Додаток 5</t>
  </si>
  <si>
    <t>Продовження додатка 5</t>
  </si>
  <si>
    <t>Виконавчий комітет Сумської міської ради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</si>
  <si>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</si>
  <si>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</si>
  <si>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 xml:space="preserve"> - Батехі В.В. (надання матеріальної допомоги на вирішення соціально-побутових питань);</t>
  </si>
  <si>
    <t>від ___ листопада 2019 року № ______-МР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</si>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</sst>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wrapText="1"/>
    </xf>
    <xf numFmtId="209" fontId="5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2"/>
  <sheetViews>
    <sheetView tabSelected="1" view="pageBreakPreview" zoomScale="90" zoomScaleNormal="90" zoomScaleSheetLayoutView="90" workbookViewId="0" topLeftCell="A193">
      <selection activeCell="D106" sqref="D106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281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90" t="s">
        <v>163</v>
      </c>
      <c r="J2" s="90"/>
      <c r="K2" s="90"/>
      <c r="L2" s="90"/>
    </row>
    <row r="3" spans="9:12" ht="113.25" customHeight="1">
      <c r="I3" s="91" t="s">
        <v>146</v>
      </c>
      <c r="J3" s="91"/>
      <c r="K3" s="91"/>
      <c r="L3" s="91"/>
    </row>
    <row r="4" spans="9:12" ht="23.25" customHeight="1">
      <c r="I4" s="83" t="s">
        <v>169</v>
      </c>
      <c r="J4" s="83"/>
      <c r="K4" s="83"/>
      <c r="L4" s="83"/>
    </row>
    <row r="5" spans="9:11" ht="17.25" customHeight="1">
      <c r="I5" s="30"/>
      <c r="J5" s="53"/>
      <c r="K5" s="53"/>
    </row>
    <row r="6" ht="18" customHeight="1"/>
    <row r="7" spans="1:12" ht="18.75" customHeight="1">
      <c r="A7" s="73" t="s">
        <v>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>
      <c r="A8" s="39" t="s">
        <v>10</v>
      </c>
      <c r="L8" s="40" t="s">
        <v>5</v>
      </c>
    </row>
    <row r="9" spans="1:12" ht="18.75" customHeight="1">
      <c r="A9" s="71" t="s">
        <v>29</v>
      </c>
      <c r="B9" s="71" t="s">
        <v>17</v>
      </c>
      <c r="C9" s="74" t="s">
        <v>57</v>
      </c>
      <c r="D9" s="74"/>
      <c r="E9" s="74"/>
      <c r="F9" s="74" t="s">
        <v>58</v>
      </c>
      <c r="G9" s="74"/>
      <c r="H9" s="74"/>
      <c r="I9" s="74" t="s">
        <v>59</v>
      </c>
      <c r="J9" s="74"/>
      <c r="K9" s="74"/>
      <c r="L9" s="71" t="s">
        <v>13</v>
      </c>
    </row>
    <row r="10" spans="1:12" ht="24.75" customHeight="1">
      <c r="A10" s="71"/>
      <c r="B10" s="71"/>
      <c r="C10" s="71" t="s">
        <v>11</v>
      </c>
      <c r="D10" s="71" t="s">
        <v>0</v>
      </c>
      <c r="E10" s="71"/>
      <c r="F10" s="71" t="s">
        <v>11</v>
      </c>
      <c r="G10" s="71" t="s">
        <v>0</v>
      </c>
      <c r="H10" s="71"/>
      <c r="I10" s="71" t="s">
        <v>11</v>
      </c>
      <c r="J10" s="71" t="s">
        <v>0</v>
      </c>
      <c r="K10" s="71"/>
      <c r="L10" s="71"/>
    </row>
    <row r="11" spans="1:14" ht="32.25" customHeight="1">
      <c r="A11" s="71"/>
      <c r="B11" s="71"/>
      <c r="C11" s="71"/>
      <c r="D11" s="2" t="s">
        <v>23</v>
      </c>
      <c r="E11" s="2" t="s">
        <v>22</v>
      </c>
      <c r="F11" s="71"/>
      <c r="G11" s="2" t="s">
        <v>23</v>
      </c>
      <c r="H11" s="2" t="s">
        <v>22</v>
      </c>
      <c r="I11" s="71"/>
      <c r="J11" s="2" t="s">
        <v>23</v>
      </c>
      <c r="K11" s="2" t="s">
        <v>22</v>
      </c>
      <c r="L11" s="71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87596399</v>
      </c>
      <c r="D13" s="6">
        <f>+D21+D81+D87+D99+D118+D123+D127+D131+D159+D164+D180+D155</f>
        <v>87554399</v>
      </c>
      <c r="E13" s="6">
        <f>+E21+E81+E87+E99+E118+E123+E127+E131+E159+E164+E180</f>
        <v>42000</v>
      </c>
      <c r="F13" s="6">
        <f>+G13+H13</f>
        <v>88993515</v>
      </c>
      <c r="G13" s="6">
        <f>+G21+G81+G87+G99+G118+G123+G127+G131+G159+G164+G180+G155</f>
        <v>88948701</v>
      </c>
      <c r="H13" s="6">
        <f>+H21+H81+H87+H99+H118+H123+H127+H131+H159+H164+H180</f>
        <v>44814</v>
      </c>
      <c r="I13" s="6">
        <f>+J13+K13</f>
        <v>93888160</v>
      </c>
      <c r="J13" s="6">
        <f>+J21+J81+J87+J99+J118+J123+J127+J131+J159+J164+J180+J155</f>
        <v>93840881</v>
      </c>
      <c r="K13" s="6">
        <f>+K21+K81+K87+K99+K118+K123+K127+K131+K159+K164+K180</f>
        <v>47279</v>
      </c>
      <c r="L13" s="8"/>
      <c r="N13" s="32"/>
    </row>
    <row r="14" spans="1:12" ht="22.5" customHeight="1">
      <c r="A14" s="75" t="s">
        <v>103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33" customHeight="1">
      <c r="A15" s="77" t="s">
        <v>133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72" t="s">
        <v>47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" customHeight="1">
      <c r="A19" s="78" t="s">
        <v>112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21.75" customHeight="1">
      <c r="A20" s="77" t="s">
        <v>12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22.5" customHeight="1">
      <c r="A21" s="47" t="s">
        <v>20</v>
      </c>
      <c r="B21" s="44"/>
      <c r="C21" s="3">
        <f>E21+D21</f>
        <v>14395492</v>
      </c>
      <c r="D21" s="3">
        <f>D22+D54+D69+D75+D76+D77</f>
        <v>14353492</v>
      </c>
      <c r="E21" s="3">
        <f>E22+E54+E69+E75+E76+E77</f>
        <v>42000</v>
      </c>
      <c r="F21" s="6">
        <f>G21+H21</f>
        <v>13100999</v>
      </c>
      <c r="G21" s="3">
        <f>G22+G54+G69+G75+G76+G77</f>
        <v>13056185</v>
      </c>
      <c r="H21" s="3">
        <f>H22+H54+H69+H75+H76+H77</f>
        <v>44814</v>
      </c>
      <c r="I21" s="6">
        <f>J21+K21</f>
        <v>13821556</v>
      </c>
      <c r="J21" s="3">
        <f>J22+J54+J69+J75+J76+J77</f>
        <v>13774277</v>
      </c>
      <c r="K21" s="3">
        <f>K22+K54+K69+K75+K76+K77</f>
        <v>47279</v>
      </c>
      <c r="L21" s="45"/>
    </row>
    <row r="22" spans="1:12" ht="25.5" customHeight="1">
      <c r="A22" s="35" t="s">
        <v>107</v>
      </c>
      <c r="B22" s="44"/>
      <c r="C22" s="3">
        <f>D22+E22</f>
        <v>12826506</v>
      </c>
      <c r="D22" s="3">
        <f>+D23+D27+D28+D29+D30+D31+D32+D34+D35+D36+D33+D37+D38+D39+D43+D44+D45+D46+D47+D48+D49+D50+D51+D52+D53</f>
        <v>12826506</v>
      </c>
      <c r="E22" s="3">
        <f>+E23+E27+E28+E29+E30+E31+E32+E34+E35+E36+E33</f>
        <v>0</v>
      </c>
      <c r="F22" s="6">
        <f>G22+H22</f>
        <v>11533743</v>
      </c>
      <c r="G22" s="3">
        <f>+G23+G27+G28+G29+G30+G31+G32+G34+G35+G36+G33+G37+G38+G39+G43</f>
        <v>11533743</v>
      </c>
      <c r="H22" s="3">
        <f>+H23+H27+H28+H29+H30+H31+H32+H34+H35+H36+H33</f>
        <v>0</v>
      </c>
      <c r="I22" s="6">
        <f>J22+K22</f>
        <v>12168100</v>
      </c>
      <c r="J22" s="3">
        <f>+J23+J27+J28+J29+J30+J31+J32+J34+J35+J36+J33+J37+J38+J39+J43</f>
        <v>12168100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7700000</v>
      </c>
      <c r="D23" s="4">
        <v>7700000</v>
      </c>
      <c r="E23" s="4">
        <v>0</v>
      </c>
      <c r="F23" s="6">
        <f>+G23+H23</f>
        <v>8215900</v>
      </c>
      <c r="G23" s="7">
        <f>+ROUND(D23*1.067,0)</f>
        <v>8215900</v>
      </c>
      <c r="H23" s="4">
        <v>0</v>
      </c>
      <c r="I23" s="3">
        <f>J23+K23</f>
        <v>8667775</v>
      </c>
      <c r="J23" s="7">
        <f>+ROUND(G23*1.055,0)</f>
        <v>8667775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69" t="s">
        <v>164</v>
      </c>
      <c r="J25" s="69"/>
      <c r="K25" s="69"/>
      <c r="L25" s="69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 aca="true" t="shared" si="2" ref="I27:I39">J27+K27</f>
        <v>450385</v>
      </c>
      <c r="J27" s="7">
        <f aca="true" t="shared" si="3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30158</v>
      </c>
      <c r="D28" s="7">
        <f>90514-60356</f>
        <v>30158</v>
      </c>
      <c r="E28" s="7">
        <v>0</v>
      </c>
      <c r="F28" s="6">
        <f>+G28+H28</f>
        <v>32179</v>
      </c>
      <c r="G28" s="7">
        <f t="shared" si="1"/>
        <v>32179</v>
      </c>
      <c r="H28" s="4">
        <v>0</v>
      </c>
      <c r="I28" s="3">
        <f t="shared" si="2"/>
        <v>33949</v>
      </c>
      <c r="J28" s="7">
        <f t="shared" si="3"/>
        <v>33949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4" ref="F29:F39">G29+H29</f>
        <v>22362</v>
      </c>
      <c r="G29" s="7">
        <f t="shared" si="1"/>
        <v>22362</v>
      </c>
      <c r="H29" s="4">
        <v>0</v>
      </c>
      <c r="I29" s="3">
        <f t="shared" si="2"/>
        <v>23592</v>
      </c>
      <c r="J29" s="7">
        <f t="shared" si="3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63274</v>
      </c>
      <c r="D30" s="7">
        <f>12162+51112</f>
        <v>63274</v>
      </c>
      <c r="E30" s="7">
        <v>0</v>
      </c>
      <c r="F30" s="6">
        <f t="shared" si="4"/>
        <v>67513</v>
      </c>
      <c r="G30" s="7">
        <f t="shared" si="1"/>
        <v>67513</v>
      </c>
      <c r="H30" s="4">
        <v>0</v>
      </c>
      <c r="I30" s="3">
        <f t="shared" si="2"/>
        <v>71226</v>
      </c>
      <c r="J30" s="7">
        <f t="shared" si="3"/>
        <v>71226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4"/>
        <v>533500</v>
      </c>
      <c r="G31" s="7">
        <f t="shared" si="1"/>
        <v>533500</v>
      </c>
      <c r="H31" s="4">
        <v>0</v>
      </c>
      <c r="I31" s="3">
        <f t="shared" si="2"/>
        <v>562843</v>
      </c>
      <c r="J31" s="7">
        <f t="shared" si="3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71856</v>
      </c>
      <c r="D32" s="7">
        <v>71856</v>
      </c>
      <c r="E32" s="7">
        <v>0</v>
      </c>
      <c r="F32" s="6">
        <f t="shared" si="4"/>
        <v>76670</v>
      </c>
      <c r="G32" s="7">
        <f t="shared" si="1"/>
        <v>76670</v>
      </c>
      <c r="H32" s="4">
        <v>0</v>
      </c>
      <c r="I32" s="3">
        <f t="shared" si="2"/>
        <v>80887</v>
      </c>
      <c r="J32" s="7">
        <f t="shared" si="3"/>
        <v>80887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 t="shared" si="2"/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633445</v>
      </c>
      <c r="D34" s="7">
        <f>595195+38250</f>
        <v>633445</v>
      </c>
      <c r="E34" s="7">
        <v>0</v>
      </c>
      <c r="F34" s="6">
        <f t="shared" si="4"/>
        <v>675886</v>
      </c>
      <c r="G34" s="7">
        <f t="shared" si="1"/>
        <v>675886</v>
      </c>
      <c r="H34" s="4">
        <v>0</v>
      </c>
      <c r="I34" s="3">
        <f t="shared" si="2"/>
        <v>713060</v>
      </c>
      <c r="J34" s="7">
        <f t="shared" si="3"/>
        <v>713060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4"/>
        <v>640200</v>
      </c>
      <c r="G35" s="7">
        <f t="shared" si="1"/>
        <v>640200</v>
      </c>
      <c r="H35" s="4">
        <v>0</v>
      </c>
      <c r="I35" s="3">
        <f t="shared" si="2"/>
        <v>675411</v>
      </c>
      <c r="J35" s="7">
        <f t="shared" si="3"/>
        <v>675411</v>
      </c>
      <c r="K35" s="4">
        <v>0</v>
      </c>
      <c r="L35" s="25" t="s">
        <v>102</v>
      </c>
    </row>
    <row r="36" spans="1:12" ht="63.75" customHeight="1">
      <c r="A36" s="14" t="s">
        <v>143</v>
      </c>
      <c r="B36" s="2" t="s">
        <v>9</v>
      </c>
      <c r="C36" s="6">
        <f>+D36+E36</f>
        <v>764850</v>
      </c>
      <c r="D36" s="7">
        <f>33000+731850</f>
        <v>764850</v>
      </c>
      <c r="E36" s="7">
        <v>0</v>
      </c>
      <c r="F36" s="6">
        <f t="shared" si="4"/>
        <v>816095</v>
      </c>
      <c r="G36" s="7">
        <f t="shared" si="1"/>
        <v>816095</v>
      </c>
      <c r="H36" s="4">
        <v>0</v>
      </c>
      <c r="I36" s="3">
        <f t="shared" si="2"/>
        <v>860980</v>
      </c>
      <c r="J36" s="7">
        <f t="shared" si="3"/>
        <v>860980</v>
      </c>
      <c r="K36" s="4">
        <v>0</v>
      </c>
      <c r="L36" s="25" t="s">
        <v>102</v>
      </c>
    </row>
    <row r="37" spans="1:12" ht="65.25" customHeight="1">
      <c r="A37" s="14" t="s">
        <v>138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4"/>
        <v>6189</v>
      </c>
      <c r="G37" s="7">
        <f t="shared" si="1"/>
        <v>6189</v>
      </c>
      <c r="H37" s="4">
        <v>0</v>
      </c>
      <c r="I37" s="3">
        <f t="shared" si="2"/>
        <v>6529</v>
      </c>
      <c r="J37" s="7">
        <f t="shared" si="3"/>
        <v>6529</v>
      </c>
      <c r="K37" s="4">
        <v>0</v>
      </c>
      <c r="L37" s="25" t="s">
        <v>102</v>
      </c>
    </row>
    <row r="38" spans="1:12" ht="54" customHeight="1">
      <c r="A38" s="14" t="s">
        <v>144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4"/>
        <v>0</v>
      </c>
      <c r="G38" s="7">
        <v>0</v>
      </c>
      <c r="H38" s="4">
        <v>0</v>
      </c>
      <c r="I38" s="3">
        <f t="shared" si="2"/>
        <v>0</v>
      </c>
      <c r="J38" s="7">
        <f t="shared" si="3"/>
        <v>0</v>
      </c>
      <c r="K38" s="4">
        <v>0</v>
      </c>
      <c r="L38" s="25" t="s">
        <v>102</v>
      </c>
    </row>
    <row r="39" spans="1:12" ht="77.25" customHeight="1">
      <c r="A39" s="67" t="s">
        <v>145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4"/>
        <v>0</v>
      </c>
      <c r="G39" s="7">
        <v>0</v>
      </c>
      <c r="H39" s="4">
        <v>0</v>
      </c>
      <c r="I39" s="3">
        <f t="shared" si="2"/>
        <v>0</v>
      </c>
      <c r="J39" s="7">
        <f t="shared" si="3"/>
        <v>0</v>
      </c>
      <c r="K39" s="4">
        <v>0</v>
      </c>
      <c r="L39" s="25" t="s">
        <v>102</v>
      </c>
    </row>
    <row r="40" spans="1:12" s="23" customFormat="1" ht="5.2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5" customHeight="1">
      <c r="A41" s="22"/>
      <c r="C41" s="24"/>
      <c r="D41" s="24"/>
      <c r="E41" s="24"/>
      <c r="F41" s="24"/>
      <c r="G41" s="24"/>
      <c r="H41" s="24"/>
      <c r="I41" s="69" t="s">
        <v>164</v>
      </c>
      <c r="J41" s="69"/>
      <c r="K41" s="69"/>
      <c r="L41" s="69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70.5" customHeight="1">
      <c r="A43" s="67" t="s">
        <v>155</v>
      </c>
      <c r="B43" s="2" t="s">
        <v>9</v>
      </c>
      <c r="C43" s="6">
        <f aca="true" t="shared" si="5" ref="C43:C54">+D43+E43</f>
        <v>400000</v>
      </c>
      <c r="D43" s="7">
        <v>400000</v>
      </c>
      <c r="E43" s="7">
        <v>0</v>
      </c>
      <c r="F43" s="6">
        <f aca="true" t="shared" si="6" ref="F43:F54">G43+H43</f>
        <v>0</v>
      </c>
      <c r="G43" s="7">
        <v>0</v>
      </c>
      <c r="H43" s="4">
        <v>0</v>
      </c>
      <c r="I43" s="3">
        <f aca="true" t="shared" si="7" ref="I43:I48"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2.5" customHeight="1">
      <c r="A44" s="67" t="s">
        <v>156</v>
      </c>
      <c r="B44" s="2" t="s">
        <v>9</v>
      </c>
      <c r="C44" s="6">
        <f t="shared" si="5"/>
        <v>110000</v>
      </c>
      <c r="D44" s="7">
        <v>110000</v>
      </c>
      <c r="E44" s="7">
        <v>0</v>
      </c>
      <c r="F44" s="6">
        <f t="shared" si="6"/>
        <v>0</v>
      </c>
      <c r="G44" s="7">
        <v>0</v>
      </c>
      <c r="H44" s="4">
        <v>0</v>
      </c>
      <c r="I44" s="3">
        <f t="shared" si="7"/>
        <v>0</v>
      </c>
      <c r="J44" s="7">
        <v>0</v>
      </c>
      <c r="K44" s="4">
        <v>0</v>
      </c>
      <c r="L44" s="25" t="s">
        <v>102</v>
      </c>
    </row>
    <row r="45" spans="1:12" ht="90" customHeight="1">
      <c r="A45" s="59" t="s">
        <v>157</v>
      </c>
      <c r="B45" s="2" t="s">
        <v>9</v>
      </c>
      <c r="C45" s="6">
        <f t="shared" si="5"/>
        <v>35000</v>
      </c>
      <c r="D45" s="7">
        <v>35000</v>
      </c>
      <c r="E45" s="7">
        <v>0</v>
      </c>
      <c r="F45" s="6">
        <f t="shared" si="6"/>
        <v>0</v>
      </c>
      <c r="G45" s="7">
        <v>0</v>
      </c>
      <c r="H45" s="4">
        <v>0</v>
      </c>
      <c r="I45" s="3">
        <f t="shared" si="7"/>
        <v>0</v>
      </c>
      <c r="J45" s="7">
        <v>0</v>
      </c>
      <c r="K45" s="4">
        <v>0</v>
      </c>
      <c r="L45" s="25" t="s">
        <v>102</v>
      </c>
    </row>
    <row r="46" spans="1:12" ht="70.5" customHeight="1">
      <c r="A46" s="14" t="s">
        <v>158</v>
      </c>
      <c r="B46" s="2" t="s">
        <v>9</v>
      </c>
      <c r="C46" s="6">
        <f t="shared" si="5"/>
        <v>200000</v>
      </c>
      <c r="D46" s="7">
        <v>200000</v>
      </c>
      <c r="E46" s="7">
        <v>0</v>
      </c>
      <c r="F46" s="6">
        <f t="shared" si="6"/>
        <v>0</v>
      </c>
      <c r="G46" s="7">
        <v>0</v>
      </c>
      <c r="H46" s="4">
        <v>0</v>
      </c>
      <c r="I46" s="3">
        <f t="shared" si="7"/>
        <v>0</v>
      </c>
      <c r="J46" s="7">
        <v>0</v>
      </c>
      <c r="K46" s="4">
        <v>0</v>
      </c>
      <c r="L46" s="25" t="s">
        <v>102</v>
      </c>
    </row>
    <row r="47" spans="1:12" ht="63" customHeight="1">
      <c r="A47" s="14" t="s">
        <v>159</v>
      </c>
      <c r="B47" s="2" t="s">
        <v>9</v>
      </c>
      <c r="C47" s="6">
        <f t="shared" si="5"/>
        <v>300000</v>
      </c>
      <c r="D47" s="7">
        <f>50000+250000</f>
        <v>300000</v>
      </c>
      <c r="E47" s="7">
        <v>0</v>
      </c>
      <c r="F47" s="6">
        <f t="shared" si="6"/>
        <v>0</v>
      </c>
      <c r="G47" s="7">
        <v>0</v>
      </c>
      <c r="H47" s="4">
        <v>0</v>
      </c>
      <c r="I47" s="3">
        <f t="shared" si="7"/>
        <v>0</v>
      </c>
      <c r="J47" s="7">
        <v>0</v>
      </c>
      <c r="K47" s="4">
        <v>0</v>
      </c>
      <c r="L47" s="25" t="s">
        <v>102</v>
      </c>
    </row>
    <row r="48" spans="1:12" ht="42.75" customHeight="1">
      <c r="A48" s="14" t="s">
        <v>160</v>
      </c>
      <c r="B48" s="2" t="s">
        <v>9</v>
      </c>
      <c r="C48" s="6">
        <f>+D48+E48</f>
        <v>50000</v>
      </c>
      <c r="D48" s="7">
        <v>50000</v>
      </c>
      <c r="E48" s="7">
        <v>0</v>
      </c>
      <c r="F48" s="6">
        <f>G48+H48</f>
        <v>0</v>
      </c>
      <c r="G48" s="7">
        <v>0</v>
      </c>
      <c r="H48" s="4">
        <v>0</v>
      </c>
      <c r="I48" s="3">
        <f t="shared" si="7"/>
        <v>0</v>
      </c>
      <c r="J48" s="7">
        <v>0</v>
      </c>
      <c r="K48" s="4">
        <v>0</v>
      </c>
      <c r="L48" s="25" t="s">
        <v>102</v>
      </c>
    </row>
    <row r="49" spans="1:12" ht="92.25" customHeight="1">
      <c r="A49" s="67" t="s">
        <v>166</v>
      </c>
      <c r="B49" s="2" t="s">
        <v>9</v>
      </c>
      <c r="C49" s="6">
        <f>+D49+E49</f>
        <v>90000</v>
      </c>
      <c r="D49" s="7">
        <v>90000</v>
      </c>
      <c r="E49" s="7">
        <v>0</v>
      </c>
      <c r="F49" s="6">
        <v>0</v>
      </c>
      <c r="G49" s="7">
        <v>0</v>
      </c>
      <c r="H49" s="4">
        <v>0</v>
      </c>
      <c r="I49" s="3">
        <v>0</v>
      </c>
      <c r="J49" s="7">
        <v>0</v>
      </c>
      <c r="K49" s="4">
        <v>0</v>
      </c>
      <c r="L49" s="25" t="s">
        <v>102</v>
      </c>
    </row>
    <row r="50" spans="1:12" ht="30.75" customHeight="1">
      <c r="A50" s="67" t="s">
        <v>168</v>
      </c>
      <c r="B50" s="2" t="s">
        <v>9</v>
      </c>
      <c r="C50" s="6">
        <f>+D50+E50</f>
        <v>30000</v>
      </c>
      <c r="D50" s="7">
        <v>30000</v>
      </c>
      <c r="E50" s="7">
        <v>0</v>
      </c>
      <c r="F50" s="6">
        <v>0</v>
      </c>
      <c r="G50" s="7">
        <v>0</v>
      </c>
      <c r="H50" s="4">
        <v>0</v>
      </c>
      <c r="I50" s="3">
        <v>0</v>
      </c>
      <c r="J50" s="7">
        <v>0</v>
      </c>
      <c r="K50" s="4">
        <v>0</v>
      </c>
      <c r="L50" s="25" t="s">
        <v>102</v>
      </c>
    </row>
    <row r="51" spans="1:12" ht="44.25" customHeight="1">
      <c r="A51" s="67" t="s">
        <v>167</v>
      </c>
      <c r="B51" s="2" t="s">
        <v>9</v>
      </c>
      <c r="C51" s="6">
        <f>+D51</f>
        <v>80000</v>
      </c>
      <c r="D51" s="7">
        <v>80000</v>
      </c>
      <c r="E51" s="7">
        <v>0</v>
      </c>
      <c r="F51" s="6">
        <v>0</v>
      </c>
      <c r="G51" s="7">
        <v>0</v>
      </c>
      <c r="H51" s="4">
        <v>0</v>
      </c>
      <c r="I51" s="3">
        <v>0</v>
      </c>
      <c r="J51" s="7">
        <v>0</v>
      </c>
      <c r="K51" s="4">
        <v>0</v>
      </c>
      <c r="L51" s="25" t="s">
        <v>102</v>
      </c>
    </row>
    <row r="52" spans="1:12" ht="44.25" customHeight="1">
      <c r="A52" s="67" t="s">
        <v>170</v>
      </c>
      <c r="B52" s="2" t="s">
        <v>9</v>
      </c>
      <c r="C52" s="6">
        <f>+D52</f>
        <v>22000</v>
      </c>
      <c r="D52" s="7">
        <v>22000</v>
      </c>
      <c r="E52" s="7">
        <v>0</v>
      </c>
      <c r="F52" s="6">
        <v>0</v>
      </c>
      <c r="G52" s="7">
        <v>0</v>
      </c>
      <c r="H52" s="4">
        <v>0</v>
      </c>
      <c r="I52" s="3">
        <v>0</v>
      </c>
      <c r="J52" s="7">
        <v>0</v>
      </c>
      <c r="K52" s="4">
        <v>0</v>
      </c>
      <c r="L52" s="25" t="s">
        <v>102</v>
      </c>
    </row>
    <row r="53" spans="1:12" ht="44.25" customHeight="1">
      <c r="A53" s="67" t="s">
        <v>171</v>
      </c>
      <c r="B53" s="2" t="s">
        <v>9</v>
      </c>
      <c r="C53" s="6">
        <f>+D53</f>
        <v>100000</v>
      </c>
      <c r="D53" s="7">
        <v>100000</v>
      </c>
      <c r="E53" s="7">
        <v>0</v>
      </c>
      <c r="F53" s="6">
        <v>0</v>
      </c>
      <c r="G53" s="7">
        <v>0</v>
      </c>
      <c r="H53" s="4">
        <v>0</v>
      </c>
      <c r="I53" s="3">
        <v>0</v>
      </c>
      <c r="J53" s="7">
        <v>0</v>
      </c>
      <c r="K53" s="4">
        <v>0</v>
      </c>
      <c r="L53" s="25" t="s">
        <v>102</v>
      </c>
    </row>
    <row r="54" spans="1:12" ht="30" customHeight="1">
      <c r="A54" s="46" t="s">
        <v>109</v>
      </c>
      <c r="B54" s="44"/>
      <c r="C54" s="3">
        <f t="shared" si="5"/>
        <v>834674</v>
      </c>
      <c r="D54" s="6">
        <f>+D58+D59+D60+D61+D62+D63+D64+D65+D66+D67+D68</f>
        <v>834674</v>
      </c>
      <c r="E54" s="6">
        <f>+E58+E59+E60+E61+E62+E63+E64+E65+E66+E67</f>
        <v>0</v>
      </c>
      <c r="F54" s="6">
        <f t="shared" si="6"/>
        <v>890598</v>
      </c>
      <c r="G54" s="6">
        <f>+G58+G59+G60+G61+G62+G63+G64+G65+G66+G67+G68</f>
        <v>890598</v>
      </c>
      <c r="H54" s="6">
        <f>+H58+H59+H60+H61+H62+H63+H64+H65+H66+H67</f>
        <v>0</v>
      </c>
      <c r="I54" s="6">
        <f>J54+K54</f>
        <v>939582</v>
      </c>
      <c r="J54" s="6">
        <f>+J58+J59+J60+J61+J62+J63+J64+J65+J66+J67+J68</f>
        <v>939582</v>
      </c>
      <c r="K54" s="6">
        <f>+K58+K59+K60+K61+K62+K63+K64+K65+K66+K67</f>
        <v>0</v>
      </c>
      <c r="L54" s="45"/>
    </row>
    <row r="55" spans="1:12" s="23" customFormat="1" ht="12.75" customHeight="1">
      <c r="A55" s="15"/>
      <c r="B55" s="16"/>
      <c r="C55" s="17"/>
      <c r="D55" s="18"/>
      <c r="E55" s="18"/>
      <c r="F55" s="19"/>
      <c r="G55" s="20"/>
      <c r="H55" s="18"/>
      <c r="I55" s="17"/>
      <c r="J55" s="20"/>
      <c r="K55" s="18"/>
      <c r="L55" s="21"/>
    </row>
    <row r="56" spans="1:14" s="23" customFormat="1" ht="19.5" customHeight="1">
      <c r="A56" s="22"/>
      <c r="C56" s="24"/>
      <c r="D56" s="24"/>
      <c r="E56" s="24"/>
      <c r="F56" s="24"/>
      <c r="G56" s="24"/>
      <c r="H56" s="24"/>
      <c r="I56" s="69" t="s">
        <v>164</v>
      </c>
      <c r="J56" s="69"/>
      <c r="K56" s="69"/>
      <c r="L56" s="69"/>
      <c r="N56" s="34"/>
    </row>
    <row r="57" spans="1:14" s="23" customFormat="1" ht="14.25">
      <c r="A57" s="25">
        <v>1</v>
      </c>
      <c r="B57" s="26">
        <v>2</v>
      </c>
      <c r="C57" s="27">
        <v>3</v>
      </c>
      <c r="D57" s="27">
        <v>4</v>
      </c>
      <c r="E57" s="27">
        <v>5</v>
      </c>
      <c r="F57" s="27">
        <v>6</v>
      </c>
      <c r="G57" s="27">
        <v>7</v>
      </c>
      <c r="H57" s="27">
        <v>8</v>
      </c>
      <c r="I57" s="27">
        <v>9</v>
      </c>
      <c r="J57" s="27">
        <v>10</v>
      </c>
      <c r="K57" s="27">
        <v>11</v>
      </c>
      <c r="L57" s="27">
        <v>12</v>
      </c>
      <c r="N57" s="34"/>
    </row>
    <row r="58" spans="1:12" ht="36.75" customHeight="1">
      <c r="A58" s="14" t="s">
        <v>61</v>
      </c>
      <c r="B58" s="2" t="s">
        <v>9</v>
      </c>
      <c r="C58" s="3">
        <f aca="true" t="shared" si="8" ref="C58:C64">D58+E58</f>
        <v>9605</v>
      </c>
      <c r="D58" s="4">
        <v>9605</v>
      </c>
      <c r="E58" s="4">
        <v>0</v>
      </c>
      <c r="F58" s="6">
        <f aca="true" t="shared" si="9" ref="F58:F63">+G58+H58</f>
        <v>10249</v>
      </c>
      <c r="G58" s="7">
        <f aca="true" t="shared" si="10" ref="G58:G68">+ROUND(D58*1.067,0)</f>
        <v>10249</v>
      </c>
      <c r="H58" s="4">
        <v>0</v>
      </c>
      <c r="I58" s="3">
        <f>J58+K58</f>
        <v>10813</v>
      </c>
      <c r="J58" s="7">
        <f>+ROUND(G58*1.055,0)</f>
        <v>10813</v>
      </c>
      <c r="K58" s="4">
        <v>0</v>
      </c>
      <c r="L58" s="25" t="s">
        <v>102</v>
      </c>
    </row>
    <row r="59" spans="1:12" ht="45" customHeight="1">
      <c r="A59" s="14" t="s">
        <v>15</v>
      </c>
      <c r="B59" s="2" t="s">
        <v>9</v>
      </c>
      <c r="C59" s="3">
        <f t="shared" si="8"/>
        <v>142160</v>
      </c>
      <c r="D59" s="4">
        <v>142160</v>
      </c>
      <c r="E59" s="4">
        <v>0</v>
      </c>
      <c r="F59" s="6">
        <f t="shared" si="9"/>
        <v>151685</v>
      </c>
      <c r="G59" s="7">
        <f t="shared" si="10"/>
        <v>151685</v>
      </c>
      <c r="H59" s="4">
        <v>0</v>
      </c>
      <c r="I59" s="3">
        <f>J59+K59</f>
        <v>160028</v>
      </c>
      <c r="J59" s="7">
        <f aca="true" t="shared" si="11" ref="J59:J68">+ROUND(G59*1.055,0)</f>
        <v>160028</v>
      </c>
      <c r="K59" s="4">
        <v>0</v>
      </c>
      <c r="L59" s="8" t="s">
        <v>165</v>
      </c>
    </row>
    <row r="60" spans="1:12" ht="34.5" customHeight="1">
      <c r="A60" s="14" t="s">
        <v>3</v>
      </c>
      <c r="B60" s="2" t="s">
        <v>9</v>
      </c>
      <c r="C60" s="3">
        <f t="shared" si="8"/>
        <v>63059</v>
      </c>
      <c r="D60" s="4">
        <v>63059</v>
      </c>
      <c r="E60" s="4">
        <v>0</v>
      </c>
      <c r="F60" s="6">
        <f t="shared" si="9"/>
        <v>67284</v>
      </c>
      <c r="G60" s="7">
        <f t="shared" si="10"/>
        <v>67284</v>
      </c>
      <c r="H60" s="4">
        <v>0</v>
      </c>
      <c r="I60" s="3">
        <f>J60+K60</f>
        <v>70985</v>
      </c>
      <c r="J60" s="7">
        <f t="shared" si="11"/>
        <v>70985</v>
      </c>
      <c r="K60" s="4">
        <v>0</v>
      </c>
      <c r="L60" s="25" t="s">
        <v>102</v>
      </c>
    </row>
    <row r="61" spans="1:12" ht="43.5" customHeight="1">
      <c r="A61" s="38" t="s">
        <v>147</v>
      </c>
      <c r="B61" s="2" t="s">
        <v>9</v>
      </c>
      <c r="C61" s="3">
        <f t="shared" si="8"/>
        <v>367607</v>
      </c>
      <c r="D61" s="4">
        <f>-35000+402607</f>
        <v>367607</v>
      </c>
      <c r="E61" s="4">
        <v>0</v>
      </c>
      <c r="F61" s="6">
        <f t="shared" si="9"/>
        <v>392237</v>
      </c>
      <c r="G61" s="7">
        <f t="shared" si="10"/>
        <v>392237</v>
      </c>
      <c r="H61" s="4">
        <v>0</v>
      </c>
      <c r="I61" s="3">
        <f aca="true" t="shared" si="12" ref="I61:I69">J61+K61</f>
        <v>413810</v>
      </c>
      <c r="J61" s="7">
        <f t="shared" si="11"/>
        <v>413810</v>
      </c>
      <c r="K61" s="4">
        <v>0</v>
      </c>
      <c r="L61" s="25" t="s">
        <v>102</v>
      </c>
    </row>
    <row r="62" spans="1:12" ht="43.5" customHeight="1">
      <c r="A62" s="43" t="s">
        <v>134</v>
      </c>
      <c r="B62" s="2" t="s">
        <v>9</v>
      </c>
      <c r="C62" s="3">
        <f t="shared" si="8"/>
        <v>44788</v>
      </c>
      <c r="D62" s="4">
        <f>-2732+47520</f>
        <v>44788</v>
      </c>
      <c r="E62" s="4">
        <v>0</v>
      </c>
      <c r="F62" s="6">
        <f t="shared" si="9"/>
        <v>47789</v>
      </c>
      <c r="G62" s="7">
        <f t="shared" si="10"/>
        <v>47789</v>
      </c>
      <c r="H62" s="4">
        <v>0</v>
      </c>
      <c r="I62" s="3">
        <f t="shared" si="12"/>
        <v>50417</v>
      </c>
      <c r="J62" s="7">
        <f t="shared" si="11"/>
        <v>50417</v>
      </c>
      <c r="K62" s="4">
        <v>0</v>
      </c>
      <c r="L62" s="25" t="s">
        <v>102</v>
      </c>
    </row>
    <row r="63" spans="1:12" ht="66.75" customHeight="1">
      <c r="A63" s="14" t="s">
        <v>36</v>
      </c>
      <c r="B63" s="2" t="s">
        <v>9</v>
      </c>
      <c r="C63" s="3">
        <f t="shared" si="8"/>
        <v>22488</v>
      </c>
      <c r="D63" s="4">
        <v>22488</v>
      </c>
      <c r="E63" s="4">
        <v>0</v>
      </c>
      <c r="F63" s="6">
        <f t="shared" si="9"/>
        <v>23995</v>
      </c>
      <c r="G63" s="7">
        <f t="shared" si="10"/>
        <v>23995</v>
      </c>
      <c r="H63" s="4">
        <v>0</v>
      </c>
      <c r="I63" s="3">
        <f t="shared" si="12"/>
        <v>25315</v>
      </c>
      <c r="J63" s="7">
        <f t="shared" si="11"/>
        <v>25315</v>
      </c>
      <c r="K63" s="4">
        <v>0</v>
      </c>
      <c r="L63" s="25" t="s">
        <v>102</v>
      </c>
    </row>
    <row r="64" spans="1:12" ht="49.5" customHeight="1">
      <c r="A64" s="14" t="s">
        <v>19</v>
      </c>
      <c r="B64" s="2" t="s">
        <v>9</v>
      </c>
      <c r="C64" s="3">
        <f t="shared" si="8"/>
        <v>30510</v>
      </c>
      <c r="D64" s="4">
        <v>30510</v>
      </c>
      <c r="E64" s="4">
        <v>0</v>
      </c>
      <c r="F64" s="6">
        <f>+G64+H64</f>
        <v>32554</v>
      </c>
      <c r="G64" s="7">
        <f t="shared" si="10"/>
        <v>32554</v>
      </c>
      <c r="H64" s="4">
        <v>0</v>
      </c>
      <c r="I64" s="3">
        <f t="shared" si="12"/>
        <v>34344</v>
      </c>
      <c r="J64" s="7">
        <f t="shared" si="11"/>
        <v>34344</v>
      </c>
      <c r="K64" s="4">
        <v>0</v>
      </c>
      <c r="L64" s="25" t="s">
        <v>108</v>
      </c>
    </row>
    <row r="65" spans="1:12" ht="88.5" customHeight="1">
      <c r="A65" s="14" t="s">
        <v>62</v>
      </c>
      <c r="B65" s="2" t="s">
        <v>9</v>
      </c>
      <c r="C65" s="6">
        <f>+D65+E65</f>
        <v>21000</v>
      </c>
      <c r="D65" s="7">
        <v>21000</v>
      </c>
      <c r="E65" s="4">
        <v>0</v>
      </c>
      <c r="F65" s="6">
        <f>G65+H65</f>
        <v>22407</v>
      </c>
      <c r="G65" s="7">
        <f t="shared" si="10"/>
        <v>22407</v>
      </c>
      <c r="H65" s="4">
        <v>0</v>
      </c>
      <c r="I65" s="3">
        <f t="shared" si="12"/>
        <v>23639</v>
      </c>
      <c r="J65" s="7">
        <f t="shared" si="11"/>
        <v>23639</v>
      </c>
      <c r="K65" s="4">
        <v>0</v>
      </c>
      <c r="L65" s="25" t="s">
        <v>102</v>
      </c>
    </row>
    <row r="66" spans="1:12" s="66" customFormat="1" ht="37.5" customHeight="1">
      <c r="A66" s="59" t="s">
        <v>135</v>
      </c>
      <c r="B66" s="60" t="s">
        <v>9</v>
      </c>
      <c r="C66" s="61">
        <f>+D66+E66</f>
        <v>33480</v>
      </c>
      <c r="D66" s="62">
        <v>33480</v>
      </c>
      <c r="E66" s="63">
        <v>0</v>
      </c>
      <c r="F66" s="61">
        <f>G66+H66</f>
        <v>35723</v>
      </c>
      <c r="G66" s="62">
        <f t="shared" si="10"/>
        <v>35723</v>
      </c>
      <c r="H66" s="63">
        <v>0</v>
      </c>
      <c r="I66" s="64">
        <f t="shared" si="12"/>
        <v>37688</v>
      </c>
      <c r="J66" s="62">
        <f t="shared" si="11"/>
        <v>37688</v>
      </c>
      <c r="K66" s="63">
        <v>0</v>
      </c>
      <c r="L66" s="65" t="s">
        <v>130</v>
      </c>
    </row>
    <row r="67" spans="1:12" s="66" customFormat="1" ht="41.25" customHeight="1">
      <c r="A67" s="59" t="s">
        <v>136</v>
      </c>
      <c r="B67" s="60" t="s">
        <v>9</v>
      </c>
      <c r="C67" s="61">
        <f>+D67+E67</f>
        <v>14000</v>
      </c>
      <c r="D67" s="62">
        <v>14000</v>
      </c>
      <c r="E67" s="63">
        <v>0</v>
      </c>
      <c r="F67" s="61">
        <f>G67+H67</f>
        <v>14938</v>
      </c>
      <c r="G67" s="62">
        <f t="shared" si="10"/>
        <v>14938</v>
      </c>
      <c r="H67" s="63">
        <v>0</v>
      </c>
      <c r="I67" s="64">
        <f t="shared" si="12"/>
        <v>15760</v>
      </c>
      <c r="J67" s="62">
        <f t="shared" si="11"/>
        <v>15760</v>
      </c>
      <c r="K67" s="63">
        <v>0</v>
      </c>
      <c r="L67" s="65" t="s">
        <v>130</v>
      </c>
    </row>
    <row r="68" spans="1:12" s="66" customFormat="1" ht="37.5" customHeight="1">
      <c r="A68" s="59" t="s">
        <v>139</v>
      </c>
      <c r="B68" s="60" t="s">
        <v>9</v>
      </c>
      <c r="C68" s="61">
        <f>+D68+E68</f>
        <v>85977</v>
      </c>
      <c r="D68" s="62">
        <f>-16463+102440</f>
        <v>85977</v>
      </c>
      <c r="E68" s="63">
        <v>0</v>
      </c>
      <c r="F68" s="61">
        <f>G68+H68</f>
        <v>91737</v>
      </c>
      <c r="G68" s="62">
        <f t="shared" si="10"/>
        <v>91737</v>
      </c>
      <c r="H68" s="63">
        <v>0</v>
      </c>
      <c r="I68" s="64">
        <f t="shared" si="12"/>
        <v>96783</v>
      </c>
      <c r="J68" s="62">
        <f t="shared" si="11"/>
        <v>96783</v>
      </c>
      <c r="K68" s="63">
        <v>0</v>
      </c>
      <c r="L68" s="65" t="s">
        <v>130</v>
      </c>
    </row>
    <row r="69" spans="1:12" ht="51" customHeight="1">
      <c r="A69" s="36" t="s">
        <v>149</v>
      </c>
      <c r="B69" s="2"/>
      <c r="C69" s="3">
        <f>D69+E69</f>
        <v>414600</v>
      </c>
      <c r="D69" s="3">
        <f>+D70+D71</f>
        <v>414600</v>
      </c>
      <c r="E69" s="3">
        <v>0</v>
      </c>
      <c r="F69" s="6">
        <f>+G69+H69</f>
        <v>335525</v>
      </c>
      <c r="G69" s="6">
        <f>+G70</f>
        <v>335525</v>
      </c>
      <c r="H69" s="3">
        <v>0</v>
      </c>
      <c r="I69" s="3">
        <f t="shared" si="12"/>
        <v>353979</v>
      </c>
      <c r="J69" s="6">
        <f>+J70</f>
        <v>353979</v>
      </c>
      <c r="K69" s="3">
        <v>0</v>
      </c>
      <c r="L69" s="25"/>
    </row>
    <row r="70" spans="1:12" ht="36" customHeight="1">
      <c r="A70" s="38" t="s">
        <v>148</v>
      </c>
      <c r="B70" s="2" t="s">
        <v>9</v>
      </c>
      <c r="C70" s="3">
        <f>+D70+E70</f>
        <v>314456</v>
      </c>
      <c r="D70" s="3">
        <f>5056+309400</f>
        <v>314456</v>
      </c>
      <c r="E70" s="3">
        <v>0</v>
      </c>
      <c r="F70" s="6">
        <f>+G70</f>
        <v>335525</v>
      </c>
      <c r="G70" s="6">
        <f>+ROUND(D70*1.067,0)</f>
        <v>335525</v>
      </c>
      <c r="H70" s="3">
        <v>0</v>
      </c>
      <c r="I70" s="3">
        <f>+J70</f>
        <v>353979</v>
      </c>
      <c r="J70" s="6">
        <f>+ROUND(G70*1.055,0)</f>
        <v>353979</v>
      </c>
      <c r="K70" s="3">
        <v>0</v>
      </c>
      <c r="L70" s="25" t="s">
        <v>102</v>
      </c>
    </row>
    <row r="71" spans="1:12" ht="57" customHeight="1">
      <c r="A71" s="38" t="s">
        <v>150</v>
      </c>
      <c r="B71" s="2" t="s">
        <v>9</v>
      </c>
      <c r="C71" s="3">
        <f>+D71</f>
        <v>100144</v>
      </c>
      <c r="D71" s="3">
        <f>-56+100200</f>
        <v>100144</v>
      </c>
      <c r="E71" s="3">
        <v>0</v>
      </c>
      <c r="F71" s="6">
        <v>0</v>
      </c>
      <c r="G71" s="6">
        <v>0</v>
      </c>
      <c r="H71" s="3">
        <v>0</v>
      </c>
      <c r="I71" s="3">
        <v>0</v>
      </c>
      <c r="J71" s="6">
        <v>0</v>
      </c>
      <c r="K71" s="3">
        <v>0</v>
      </c>
      <c r="L71" s="25" t="s">
        <v>102</v>
      </c>
    </row>
    <row r="72" spans="1:12" s="23" customFormat="1" ht="12.75" customHeight="1">
      <c r="A72" s="15"/>
      <c r="B72" s="16"/>
      <c r="C72" s="17"/>
      <c r="D72" s="18"/>
      <c r="E72" s="18"/>
      <c r="F72" s="19"/>
      <c r="G72" s="20"/>
      <c r="H72" s="18"/>
      <c r="I72" s="17"/>
      <c r="J72" s="20"/>
      <c r="K72" s="18"/>
      <c r="L72" s="21"/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69" t="s">
        <v>164</v>
      </c>
      <c r="J73" s="69"/>
      <c r="K73" s="69"/>
      <c r="L73" s="69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41.25" customHeight="1">
      <c r="A75" s="58" t="s">
        <v>110</v>
      </c>
      <c r="B75" s="2" t="s">
        <v>9</v>
      </c>
      <c r="C75" s="3">
        <f>D75+E75</f>
        <v>68552</v>
      </c>
      <c r="D75" s="3">
        <v>68552</v>
      </c>
      <c r="E75" s="3">
        <v>0</v>
      </c>
      <c r="F75" s="6">
        <f>+G75+H75</f>
        <v>73145</v>
      </c>
      <c r="G75" s="6">
        <f>+ROUND(D75*1.067,0)</f>
        <v>73145</v>
      </c>
      <c r="H75" s="3">
        <v>0</v>
      </c>
      <c r="I75" s="3">
        <f>J75+K75</f>
        <v>77168</v>
      </c>
      <c r="J75" s="6">
        <f>+ROUND(G75*1.055,0)</f>
        <v>77168</v>
      </c>
      <c r="K75" s="3">
        <v>0</v>
      </c>
      <c r="L75" s="25" t="s">
        <v>102</v>
      </c>
    </row>
    <row r="76" spans="1:12" ht="52.5" customHeight="1">
      <c r="A76" s="10" t="s">
        <v>111</v>
      </c>
      <c r="B76" s="2" t="s">
        <v>9</v>
      </c>
      <c r="C76" s="3">
        <f>D76+E76</f>
        <v>18560</v>
      </c>
      <c r="D76" s="3">
        <v>18560</v>
      </c>
      <c r="E76" s="3">
        <v>0</v>
      </c>
      <c r="F76" s="6">
        <f>+G76+H76</f>
        <v>19804</v>
      </c>
      <c r="G76" s="6">
        <f>+ROUND(D76*1.067,0)</f>
        <v>19804</v>
      </c>
      <c r="H76" s="3">
        <v>0</v>
      </c>
      <c r="I76" s="3">
        <f>J76+K76</f>
        <v>20893</v>
      </c>
      <c r="J76" s="6">
        <f>+ROUND(G76*1.055,0)</f>
        <v>20893</v>
      </c>
      <c r="K76" s="3">
        <v>0</v>
      </c>
      <c r="L76" s="25" t="s">
        <v>102</v>
      </c>
    </row>
    <row r="77" spans="1:12" ht="63.75" customHeight="1">
      <c r="A77" s="68" t="s">
        <v>162</v>
      </c>
      <c r="B77" s="2" t="s">
        <v>9</v>
      </c>
      <c r="C77" s="3">
        <f>D77+E77</f>
        <v>232600</v>
      </c>
      <c r="D77" s="3">
        <v>190600</v>
      </c>
      <c r="E77" s="3">
        <v>42000</v>
      </c>
      <c r="F77" s="6">
        <f>+G77+H77</f>
        <v>248184</v>
      </c>
      <c r="G77" s="6">
        <f>+ROUND(D77*1.067,0)</f>
        <v>203370</v>
      </c>
      <c r="H77" s="6">
        <f>+ROUND(E77*1.067,0)</f>
        <v>44814</v>
      </c>
      <c r="I77" s="3">
        <f>J77+K77</f>
        <v>261834</v>
      </c>
      <c r="J77" s="6">
        <f>+ROUND(G77*1.055,0)</f>
        <v>214555</v>
      </c>
      <c r="K77" s="6">
        <f>+ROUND(H77*1.055,0)</f>
        <v>47279</v>
      </c>
      <c r="L77" s="25" t="s">
        <v>102</v>
      </c>
    </row>
    <row r="78" spans="1:12" ht="18.75" customHeight="1">
      <c r="A78" s="72" t="s">
        <v>48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20.25" customHeight="1">
      <c r="A79" s="70" t="s">
        <v>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22.5" customHeight="1">
      <c r="A80" s="76" t="s">
        <v>64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56.25" customHeight="1">
      <c r="A81" s="36" t="s">
        <v>113</v>
      </c>
      <c r="B81" s="2" t="s">
        <v>9</v>
      </c>
      <c r="C81" s="3">
        <f>+D81+E81</f>
        <v>1385920</v>
      </c>
      <c r="D81" s="3">
        <f>+D82+D83</f>
        <v>1385920</v>
      </c>
      <c r="E81" s="3">
        <v>0</v>
      </c>
      <c r="F81" s="6">
        <f>+G81+H81</f>
        <v>1478776</v>
      </c>
      <c r="G81" s="6">
        <f>+G82+G83</f>
        <v>1478776</v>
      </c>
      <c r="H81" s="3">
        <v>0</v>
      </c>
      <c r="I81" s="3">
        <f>J81+K81</f>
        <v>1560109</v>
      </c>
      <c r="J81" s="6">
        <f>+J82+J83</f>
        <v>1560109</v>
      </c>
      <c r="K81" s="3">
        <v>0</v>
      </c>
      <c r="L81" s="25" t="s">
        <v>102</v>
      </c>
    </row>
    <row r="82" spans="1:12" ht="75.75" customHeight="1">
      <c r="A82" s="38" t="s">
        <v>65</v>
      </c>
      <c r="B82" s="2" t="s">
        <v>9</v>
      </c>
      <c r="C82" s="3">
        <f>+D82+E82</f>
        <v>886992</v>
      </c>
      <c r="D82" s="4">
        <v>886992</v>
      </c>
      <c r="E82" s="4">
        <v>0</v>
      </c>
      <c r="F82" s="6">
        <f>+G82+H82</f>
        <v>946420</v>
      </c>
      <c r="G82" s="7">
        <f>+ROUND(D82*1.067,0)</f>
        <v>946420</v>
      </c>
      <c r="H82" s="4">
        <v>0</v>
      </c>
      <c r="I82" s="3">
        <f>J82+K82</f>
        <v>998473</v>
      </c>
      <c r="J82" s="7">
        <f>+ROUND(G82*1.055,0)</f>
        <v>998473</v>
      </c>
      <c r="K82" s="4">
        <v>0</v>
      </c>
      <c r="L82" s="25" t="s">
        <v>102</v>
      </c>
    </row>
    <row r="83" spans="1:12" ht="78.75" customHeight="1">
      <c r="A83" s="38" t="s">
        <v>66</v>
      </c>
      <c r="B83" s="2" t="s">
        <v>9</v>
      </c>
      <c r="C83" s="3">
        <f>+D83+E83</f>
        <v>498928</v>
      </c>
      <c r="D83" s="4">
        <v>498928</v>
      </c>
      <c r="E83" s="4">
        <v>0</v>
      </c>
      <c r="F83" s="6">
        <f>+G83+H83</f>
        <v>532356</v>
      </c>
      <c r="G83" s="7">
        <f>+ROUND(D83*1.067,0)</f>
        <v>532356</v>
      </c>
      <c r="H83" s="4">
        <v>0</v>
      </c>
      <c r="I83" s="3">
        <f>J83+K83</f>
        <v>561636</v>
      </c>
      <c r="J83" s="7">
        <f>+ROUND(G83*1.055,0)</f>
        <v>561636</v>
      </c>
      <c r="K83" s="4">
        <v>0</v>
      </c>
      <c r="L83" s="25" t="s">
        <v>102</v>
      </c>
    </row>
    <row r="84" spans="1:12" ht="16.5" customHeight="1">
      <c r="A84" s="72" t="s">
        <v>49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30" customHeight="1">
      <c r="A85" s="75" t="s">
        <v>37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ht="30.75" customHeight="1">
      <c r="A86" s="77" t="s">
        <v>131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ht="30" customHeight="1">
      <c r="A87" s="13" t="s">
        <v>116</v>
      </c>
      <c r="B87" s="44"/>
      <c r="C87" s="3">
        <f aca="true" t="shared" si="13" ref="C87:C95">D87+E87</f>
        <v>1704214</v>
      </c>
      <c r="D87" s="3">
        <f>D88+D89+D90+D94+D95</f>
        <v>1704214</v>
      </c>
      <c r="E87" s="3">
        <f>SUM(E88,E89,E90,E94,E95)</f>
        <v>0</v>
      </c>
      <c r="F87" s="3">
        <f>G87+H87</f>
        <v>1818396</v>
      </c>
      <c r="G87" s="3">
        <f>G88+G89+G90+G94+G95</f>
        <v>1818396</v>
      </c>
      <c r="H87" s="3">
        <f>SUM(H88,H89,H90,H94,H95)</f>
        <v>0</v>
      </c>
      <c r="I87" s="3">
        <f aca="true" t="shared" si="14" ref="I87:I95">J87+K87</f>
        <v>1918408</v>
      </c>
      <c r="J87" s="3">
        <f>J88+J89+J90+J94+J95</f>
        <v>1918408</v>
      </c>
      <c r="K87" s="3">
        <f>SUM(K88,K89,K90,K94,K95)</f>
        <v>0</v>
      </c>
      <c r="L87" s="45"/>
    </row>
    <row r="88" spans="1:12" ht="36.75" customHeight="1">
      <c r="A88" s="43" t="s">
        <v>16</v>
      </c>
      <c r="B88" s="2" t="s">
        <v>9</v>
      </c>
      <c r="C88" s="3">
        <f t="shared" si="13"/>
        <v>15824</v>
      </c>
      <c r="D88" s="4">
        <f>-3000+18824</f>
        <v>15824</v>
      </c>
      <c r="E88" s="4">
        <v>0</v>
      </c>
      <c r="F88" s="6">
        <f>+G88+H88</f>
        <v>16884</v>
      </c>
      <c r="G88" s="7">
        <f>+ROUND(D88*1.067,0)</f>
        <v>16884</v>
      </c>
      <c r="H88" s="4">
        <v>0</v>
      </c>
      <c r="I88" s="3">
        <f t="shared" si="14"/>
        <v>17813</v>
      </c>
      <c r="J88" s="7">
        <f>+ROUND(G88*1.055,0)</f>
        <v>17813</v>
      </c>
      <c r="K88" s="4">
        <v>0</v>
      </c>
      <c r="L88" s="25" t="s">
        <v>102</v>
      </c>
    </row>
    <row r="89" spans="1:12" ht="37.5" customHeight="1">
      <c r="A89" s="43" t="s">
        <v>114</v>
      </c>
      <c r="B89" s="2" t="s">
        <v>9</v>
      </c>
      <c r="C89" s="3">
        <f t="shared" si="13"/>
        <v>721180</v>
      </c>
      <c r="D89" s="4">
        <v>721180</v>
      </c>
      <c r="E89" s="4">
        <v>0</v>
      </c>
      <c r="F89" s="6">
        <f>+G89+H89</f>
        <v>769499</v>
      </c>
      <c r="G89" s="7">
        <f>+ROUND(D89*1.067,0)</f>
        <v>769499</v>
      </c>
      <c r="H89" s="4">
        <v>0</v>
      </c>
      <c r="I89" s="3">
        <f t="shared" si="14"/>
        <v>811821</v>
      </c>
      <c r="J89" s="7">
        <f>+ROUND(G89*1.055,0)</f>
        <v>811821</v>
      </c>
      <c r="K89" s="4">
        <v>0</v>
      </c>
      <c r="L89" s="25" t="s">
        <v>102</v>
      </c>
    </row>
    <row r="90" spans="1:12" ht="36.75" customHeight="1">
      <c r="A90" s="43" t="s">
        <v>129</v>
      </c>
      <c r="B90" s="2" t="s">
        <v>9</v>
      </c>
      <c r="C90" s="3">
        <f t="shared" si="13"/>
        <v>245633</v>
      </c>
      <c r="D90" s="4">
        <f>-10000+255633</f>
        <v>245633</v>
      </c>
      <c r="E90" s="4">
        <v>0</v>
      </c>
      <c r="F90" s="6">
        <f>+G90+H90</f>
        <v>262090</v>
      </c>
      <c r="G90" s="7">
        <f>+ROUND(D90*1.067,0)</f>
        <v>262090</v>
      </c>
      <c r="H90" s="4">
        <v>0</v>
      </c>
      <c r="I90" s="3">
        <f t="shared" si="14"/>
        <v>276505</v>
      </c>
      <c r="J90" s="7">
        <f>+ROUND(G90*1.055,0)</f>
        <v>276505</v>
      </c>
      <c r="K90" s="4">
        <v>0</v>
      </c>
      <c r="L90" s="25" t="s">
        <v>102</v>
      </c>
    </row>
    <row r="91" spans="1:12" s="23" customFormat="1" ht="12.75" customHeight="1">
      <c r="A91" s="15"/>
      <c r="B91" s="16"/>
      <c r="C91" s="17"/>
      <c r="D91" s="18"/>
      <c r="E91" s="18"/>
      <c r="F91" s="19"/>
      <c r="G91" s="20"/>
      <c r="H91" s="18"/>
      <c r="I91" s="17"/>
      <c r="J91" s="20"/>
      <c r="K91" s="18"/>
      <c r="L91" s="21"/>
    </row>
    <row r="92" spans="1:14" s="23" customFormat="1" ht="19.5" customHeight="1">
      <c r="A92" s="22"/>
      <c r="C92" s="24"/>
      <c r="D92" s="24"/>
      <c r="E92" s="24"/>
      <c r="F92" s="24"/>
      <c r="G92" s="24"/>
      <c r="H92" s="24"/>
      <c r="I92" s="69" t="s">
        <v>164</v>
      </c>
      <c r="J92" s="69"/>
      <c r="K92" s="69"/>
      <c r="L92" s="69"/>
      <c r="N92" s="34"/>
    </row>
    <row r="93" spans="1:14" s="23" customFormat="1" ht="14.25">
      <c r="A93" s="25">
        <v>1</v>
      </c>
      <c r="B93" s="26">
        <v>2</v>
      </c>
      <c r="C93" s="27">
        <v>3</v>
      </c>
      <c r="D93" s="27">
        <v>4</v>
      </c>
      <c r="E93" s="27">
        <v>5</v>
      </c>
      <c r="F93" s="27">
        <v>6</v>
      </c>
      <c r="G93" s="27">
        <v>7</v>
      </c>
      <c r="H93" s="27">
        <v>8</v>
      </c>
      <c r="I93" s="27">
        <v>9</v>
      </c>
      <c r="J93" s="27">
        <v>10</v>
      </c>
      <c r="K93" s="27">
        <v>11</v>
      </c>
      <c r="L93" s="27">
        <v>12</v>
      </c>
      <c r="N93" s="34"/>
    </row>
    <row r="94" spans="1:12" ht="41.25" customHeight="1">
      <c r="A94" s="43" t="s">
        <v>115</v>
      </c>
      <c r="B94" s="2" t="s">
        <v>9</v>
      </c>
      <c r="C94" s="3">
        <f t="shared" si="13"/>
        <v>219742</v>
      </c>
      <c r="D94" s="4">
        <v>219742</v>
      </c>
      <c r="E94" s="4">
        <v>0</v>
      </c>
      <c r="F94" s="6">
        <f>+G94+H94</f>
        <v>234465</v>
      </c>
      <c r="G94" s="7">
        <f>+ROUND(D94*1.067,0)</f>
        <v>234465</v>
      </c>
      <c r="H94" s="4">
        <v>0</v>
      </c>
      <c r="I94" s="3">
        <f t="shared" si="14"/>
        <v>247361</v>
      </c>
      <c r="J94" s="7">
        <f>+ROUND(G94*1.055,0)</f>
        <v>247361</v>
      </c>
      <c r="K94" s="4">
        <v>0</v>
      </c>
      <c r="L94" s="25" t="s">
        <v>102</v>
      </c>
    </row>
    <row r="95" spans="1:12" ht="83.25" customHeight="1">
      <c r="A95" s="14" t="s">
        <v>46</v>
      </c>
      <c r="B95" s="2" t="s">
        <v>9</v>
      </c>
      <c r="C95" s="3">
        <f t="shared" si="13"/>
        <v>501835</v>
      </c>
      <c r="D95" s="4">
        <v>501835</v>
      </c>
      <c r="E95" s="4">
        <v>0</v>
      </c>
      <c r="F95" s="6">
        <f>+G95+H95</f>
        <v>535458</v>
      </c>
      <c r="G95" s="7">
        <f>+ROUND(D95*1.067,0)</f>
        <v>535458</v>
      </c>
      <c r="H95" s="4">
        <v>0</v>
      </c>
      <c r="I95" s="3">
        <f t="shared" si="14"/>
        <v>564908</v>
      </c>
      <c r="J95" s="7">
        <f>+ROUND(G95*1.055,0)</f>
        <v>564908</v>
      </c>
      <c r="K95" s="4">
        <v>0</v>
      </c>
      <c r="L95" s="25" t="s">
        <v>102</v>
      </c>
    </row>
    <row r="96" spans="1:12" ht="25.5" customHeight="1">
      <c r="A96" s="79" t="s">
        <v>50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ht="27" customHeight="1">
      <c r="A97" s="80" t="s">
        <v>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23.25" customHeight="1">
      <c r="A98" s="81" t="s">
        <v>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ht="30" customHeight="1">
      <c r="A99" s="52" t="s">
        <v>20</v>
      </c>
      <c r="B99" s="2"/>
      <c r="C99" s="6">
        <f>D99+E99</f>
        <v>991969</v>
      </c>
      <c r="D99" s="6">
        <f aca="true" t="shared" si="15" ref="D99:K99">D100+D103</f>
        <v>991969</v>
      </c>
      <c r="E99" s="6">
        <f t="shared" si="15"/>
        <v>0</v>
      </c>
      <c r="F99" s="6">
        <f t="shared" si="15"/>
        <v>1058432</v>
      </c>
      <c r="G99" s="6">
        <f t="shared" si="15"/>
        <v>1058432</v>
      </c>
      <c r="H99" s="6">
        <f t="shared" si="15"/>
        <v>0</v>
      </c>
      <c r="I99" s="6">
        <f t="shared" si="15"/>
        <v>1116646</v>
      </c>
      <c r="J99" s="6">
        <f t="shared" si="15"/>
        <v>1116646</v>
      </c>
      <c r="K99" s="6">
        <f t="shared" si="15"/>
        <v>0</v>
      </c>
      <c r="L99" s="25"/>
    </row>
    <row r="100" spans="1:12" ht="34.5" customHeight="1">
      <c r="A100" s="9" t="s">
        <v>117</v>
      </c>
      <c r="B100" s="44"/>
      <c r="C100" s="3">
        <f>D100+E100</f>
        <v>124475</v>
      </c>
      <c r="D100" s="3">
        <f>SUM(D101+D102)</f>
        <v>124475</v>
      </c>
      <c r="E100" s="3">
        <f>SUM(E101+E102)</f>
        <v>0</v>
      </c>
      <c r="F100" s="3">
        <f>G100+H100</f>
        <v>132815</v>
      </c>
      <c r="G100" s="3">
        <f>SUM(G101+G102)</f>
        <v>132815</v>
      </c>
      <c r="H100" s="3">
        <f>SUM(H101+H102)</f>
        <v>0</v>
      </c>
      <c r="I100" s="3">
        <f>J100+K100</f>
        <v>140119</v>
      </c>
      <c r="J100" s="3">
        <f>SUM(J101+J102)</f>
        <v>140119</v>
      </c>
      <c r="K100" s="3">
        <f>SUM(K101+K102)</f>
        <v>0</v>
      </c>
      <c r="L100" s="25"/>
    </row>
    <row r="101" spans="1:12" ht="50.25" customHeight="1">
      <c r="A101" s="14" t="s">
        <v>140</v>
      </c>
      <c r="B101" s="2" t="s">
        <v>9</v>
      </c>
      <c r="C101" s="3">
        <f>D101+E101</f>
        <v>112540</v>
      </c>
      <c r="D101" s="4">
        <f>-10000+122540</f>
        <v>112540</v>
      </c>
      <c r="E101" s="4">
        <v>0</v>
      </c>
      <c r="F101" s="6">
        <f>+G101+H101</f>
        <v>120080</v>
      </c>
      <c r="G101" s="7">
        <f>+ROUND(D101*1.067,0)</f>
        <v>120080</v>
      </c>
      <c r="H101" s="4">
        <v>0</v>
      </c>
      <c r="I101" s="3">
        <f>J101+K101</f>
        <v>126684</v>
      </c>
      <c r="J101" s="7">
        <f>+ROUND(G101*1.055,0)</f>
        <v>126684</v>
      </c>
      <c r="K101" s="4">
        <v>0</v>
      </c>
      <c r="L101" s="25" t="s">
        <v>102</v>
      </c>
    </row>
    <row r="102" spans="1:12" ht="30" customHeight="1">
      <c r="A102" s="14" t="s">
        <v>85</v>
      </c>
      <c r="B102" s="2" t="s">
        <v>9</v>
      </c>
      <c r="C102" s="3">
        <f>D102+E102</f>
        <v>11935</v>
      </c>
      <c r="D102" s="4">
        <v>11935</v>
      </c>
      <c r="E102" s="4">
        <v>0</v>
      </c>
      <c r="F102" s="6">
        <f>+G102+H102</f>
        <v>12735</v>
      </c>
      <c r="G102" s="7">
        <f>+ROUND(D102*1.067,0)</f>
        <v>12735</v>
      </c>
      <c r="H102" s="4">
        <v>0</v>
      </c>
      <c r="I102" s="3">
        <f>J102+K102</f>
        <v>13435</v>
      </c>
      <c r="J102" s="7">
        <f>+ROUND(G102*1.055,0)</f>
        <v>13435</v>
      </c>
      <c r="K102" s="4">
        <v>0</v>
      </c>
      <c r="L102" s="25" t="s">
        <v>102</v>
      </c>
    </row>
    <row r="103" spans="1:12" ht="39" customHeight="1">
      <c r="A103" s="9" t="s">
        <v>119</v>
      </c>
      <c r="B103" s="2"/>
      <c r="C103" s="3">
        <f>E103+D103</f>
        <v>867494</v>
      </c>
      <c r="D103" s="3">
        <f>+D104+D105+D106+D107+D108+D112+D113</f>
        <v>867494</v>
      </c>
      <c r="E103" s="3">
        <f>+E104+E105+E106+E107+E108+E112+E113</f>
        <v>0</v>
      </c>
      <c r="F103" s="3">
        <f>H103+G103</f>
        <v>925617</v>
      </c>
      <c r="G103" s="3">
        <f>+G104+G105+G106+G107+G108+G112+G113</f>
        <v>925617</v>
      </c>
      <c r="H103" s="3">
        <f>+H104+H105+H106+H107+H108+H112+H113</f>
        <v>0</v>
      </c>
      <c r="I103" s="3">
        <f>K103+J103</f>
        <v>976527</v>
      </c>
      <c r="J103" s="3">
        <f>+J104+J105+J106+J107+J108+J112+J113</f>
        <v>976527</v>
      </c>
      <c r="K103" s="3">
        <f>+K104+K105+K106+K107+K108+K112+K113</f>
        <v>0</v>
      </c>
      <c r="L103" s="25"/>
    </row>
    <row r="104" spans="1:12" ht="39" customHeight="1">
      <c r="A104" s="14" t="s">
        <v>142</v>
      </c>
      <c r="B104" s="2" t="s">
        <v>9</v>
      </c>
      <c r="C104" s="3">
        <f aca="true" t="shared" si="16" ref="C104:C112">D104+E104</f>
        <v>22488</v>
      </c>
      <c r="D104" s="4">
        <v>22488</v>
      </c>
      <c r="E104" s="4">
        <v>0</v>
      </c>
      <c r="F104" s="6">
        <f>+G104+H104</f>
        <v>23995</v>
      </c>
      <c r="G104" s="7">
        <f aca="true" t="shared" si="17" ref="G104:G112">+ROUND(D104*1.067,0)</f>
        <v>23995</v>
      </c>
      <c r="H104" s="4">
        <v>0</v>
      </c>
      <c r="I104" s="3">
        <f aca="true" t="shared" si="18" ref="I104:I112">J104+K104</f>
        <v>25315</v>
      </c>
      <c r="J104" s="7">
        <f aca="true" t="shared" si="19" ref="J104:J112">+ROUND(G104*1.055,0)</f>
        <v>25315</v>
      </c>
      <c r="K104" s="4">
        <v>0</v>
      </c>
      <c r="L104" s="25" t="s">
        <v>102</v>
      </c>
    </row>
    <row r="105" spans="1:12" ht="43.5" customHeight="1">
      <c r="A105" s="43" t="s">
        <v>141</v>
      </c>
      <c r="B105" s="2" t="s">
        <v>9</v>
      </c>
      <c r="C105" s="3">
        <f>D105+E105</f>
        <v>144552</v>
      </c>
      <c r="D105" s="4">
        <v>144552</v>
      </c>
      <c r="E105" s="4">
        <v>0</v>
      </c>
      <c r="F105" s="6">
        <f>+G105+H105</f>
        <v>154237</v>
      </c>
      <c r="G105" s="7">
        <f t="shared" si="17"/>
        <v>154237</v>
      </c>
      <c r="H105" s="4">
        <v>0</v>
      </c>
      <c r="I105" s="3">
        <f t="shared" si="18"/>
        <v>162720</v>
      </c>
      <c r="J105" s="7">
        <f t="shared" si="19"/>
        <v>162720</v>
      </c>
      <c r="K105" s="4">
        <v>0</v>
      </c>
      <c r="L105" s="25" t="s">
        <v>102</v>
      </c>
    </row>
    <row r="106" spans="1:12" ht="52.5" customHeight="1">
      <c r="A106" s="14" t="s">
        <v>67</v>
      </c>
      <c r="B106" s="2" t="s">
        <v>9</v>
      </c>
      <c r="C106" s="3">
        <f t="shared" si="16"/>
        <v>243143</v>
      </c>
      <c r="D106" s="4">
        <f>-2461+245604</f>
        <v>243143</v>
      </c>
      <c r="E106" s="4">
        <v>0</v>
      </c>
      <c r="F106" s="6">
        <f>+G106+H106</f>
        <v>259434</v>
      </c>
      <c r="G106" s="7">
        <f t="shared" si="17"/>
        <v>259434</v>
      </c>
      <c r="H106" s="4">
        <v>0</v>
      </c>
      <c r="I106" s="3">
        <f t="shared" si="18"/>
        <v>273703</v>
      </c>
      <c r="J106" s="7">
        <f t="shared" si="19"/>
        <v>273703</v>
      </c>
      <c r="K106" s="4">
        <v>0</v>
      </c>
      <c r="L106" s="25" t="s">
        <v>102</v>
      </c>
    </row>
    <row r="107" spans="1:12" ht="69" customHeight="1">
      <c r="A107" s="43" t="s">
        <v>68</v>
      </c>
      <c r="B107" s="2" t="s">
        <v>9</v>
      </c>
      <c r="C107" s="3">
        <f t="shared" si="16"/>
        <v>83372</v>
      </c>
      <c r="D107" s="4">
        <f>120700-37328</f>
        <v>83372</v>
      </c>
      <c r="E107" s="4">
        <v>0</v>
      </c>
      <c r="F107" s="6">
        <f>+G107+H107</f>
        <v>88958</v>
      </c>
      <c r="G107" s="7">
        <f t="shared" si="17"/>
        <v>88958</v>
      </c>
      <c r="H107" s="4">
        <v>0</v>
      </c>
      <c r="I107" s="3">
        <f t="shared" si="18"/>
        <v>93851</v>
      </c>
      <c r="J107" s="7">
        <f t="shared" si="19"/>
        <v>93851</v>
      </c>
      <c r="K107" s="4">
        <v>0</v>
      </c>
      <c r="L107" s="25" t="s">
        <v>102</v>
      </c>
    </row>
    <row r="108" spans="1:12" ht="68.25" customHeight="1">
      <c r="A108" s="14" t="s">
        <v>52</v>
      </c>
      <c r="B108" s="2" t="s">
        <v>9</v>
      </c>
      <c r="C108" s="3">
        <f t="shared" si="16"/>
        <v>339512</v>
      </c>
      <c r="D108" s="4">
        <v>339512</v>
      </c>
      <c r="E108" s="4">
        <v>0</v>
      </c>
      <c r="F108" s="6">
        <f>+G108+H108</f>
        <v>362259</v>
      </c>
      <c r="G108" s="7">
        <f t="shared" si="17"/>
        <v>362259</v>
      </c>
      <c r="H108" s="4">
        <v>0</v>
      </c>
      <c r="I108" s="3">
        <f t="shared" si="18"/>
        <v>382183</v>
      </c>
      <c r="J108" s="7">
        <f t="shared" si="19"/>
        <v>382183</v>
      </c>
      <c r="K108" s="4">
        <v>0</v>
      </c>
      <c r="L108" s="25" t="s">
        <v>25</v>
      </c>
    </row>
    <row r="109" spans="1:12" s="23" customFormat="1" ht="6" customHeight="1">
      <c r="A109" s="15"/>
      <c r="B109" s="16"/>
      <c r="C109" s="17"/>
      <c r="D109" s="18"/>
      <c r="E109" s="18"/>
      <c r="F109" s="19"/>
      <c r="G109" s="20"/>
      <c r="H109" s="18"/>
      <c r="I109" s="17"/>
      <c r="J109" s="20"/>
      <c r="K109" s="18"/>
      <c r="L109" s="21"/>
    </row>
    <row r="110" spans="1:14" s="23" customFormat="1" ht="19.5" customHeight="1">
      <c r="A110" s="22"/>
      <c r="C110" s="24"/>
      <c r="D110" s="24"/>
      <c r="E110" s="24"/>
      <c r="F110" s="24"/>
      <c r="G110" s="24"/>
      <c r="H110" s="24"/>
      <c r="I110" s="69" t="s">
        <v>164</v>
      </c>
      <c r="J110" s="69"/>
      <c r="K110" s="69"/>
      <c r="L110" s="69"/>
      <c r="N110" s="34"/>
    </row>
    <row r="111" spans="1:14" s="23" customFormat="1" ht="14.25">
      <c r="A111" s="25">
        <v>1</v>
      </c>
      <c r="B111" s="26">
        <v>2</v>
      </c>
      <c r="C111" s="27">
        <v>3</v>
      </c>
      <c r="D111" s="27">
        <v>4</v>
      </c>
      <c r="E111" s="27">
        <v>5</v>
      </c>
      <c r="F111" s="27">
        <v>6</v>
      </c>
      <c r="G111" s="27">
        <v>7</v>
      </c>
      <c r="H111" s="27">
        <v>8</v>
      </c>
      <c r="I111" s="27">
        <v>9</v>
      </c>
      <c r="J111" s="27">
        <v>10</v>
      </c>
      <c r="K111" s="27">
        <v>11</v>
      </c>
      <c r="L111" s="27">
        <v>12</v>
      </c>
      <c r="N111" s="34"/>
    </row>
    <row r="112" spans="1:12" ht="45.75" customHeight="1">
      <c r="A112" s="14" t="s">
        <v>53</v>
      </c>
      <c r="B112" s="2" t="s">
        <v>9</v>
      </c>
      <c r="C112" s="3">
        <f t="shared" si="16"/>
        <v>24427</v>
      </c>
      <c r="D112" s="4">
        <v>24427</v>
      </c>
      <c r="E112" s="4">
        <v>0</v>
      </c>
      <c r="F112" s="6">
        <f>+G112</f>
        <v>26064</v>
      </c>
      <c r="G112" s="7">
        <f t="shared" si="17"/>
        <v>26064</v>
      </c>
      <c r="H112" s="4">
        <v>0</v>
      </c>
      <c r="I112" s="3">
        <f t="shared" si="18"/>
        <v>27498</v>
      </c>
      <c r="J112" s="7">
        <f t="shared" si="19"/>
        <v>27498</v>
      </c>
      <c r="K112" s="4">
        <v>0</v>
      </c>
      <c r="L112" s="25" t="s">
        <v>25</v>
      </c>
    </row>
    <row r="113" spans="1:12" ht="46.5" customHeight="1">
      <c r="A113" s="14" t="s">
        <v>118</v>
      </c>
      <c r="B113" s="2" t="s">
        <v>9</v>
      </c>
      <c r="C113" s="3">
        <f>D113+E113</f>
        <v>10000</v>
      </c>
      <c r="D113" s="4">
        <v>10000</v>
      </c>
      <c r="E113" s="4">
        <v>0</v>
      </c>
      <c r="F113" s="6">
        <f>+G113</f>
        <v>10670</v>
      </c>
      <c r="G113" s="7">
        <f>+ROUND(D113*1.067,0)</f>
        <v>10670</v>
      </c>
      <c r="H113" s="4">
        <v>0</v>
      </c>
      <c r="I113" s="3">
        <f>J113+K113</f>
        <v>11257</v>
      </c>
      <c r="J113" s="7">
        <f>+ROUND(G113*1.055,0)</f>
        <v>11257</v>
      </c>
      <c r="K113" s="4">
        <v>0</v>
      </c>
      <c r="L113" s="25" t="s">
        <v>25</v>
      </c>
    </row>
    <row r="114" spans="1:12" ht="17.25" customHeight="1">
      <c r="A114" s="72" t="s">
        <v>45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21" customHeight="1">
      <c r="A115" s="75" t="s">
        <v>126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ht="25.5" customHeight="1">
      <c r="A116" s="81" t="s">
        <v>127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1:12" ht="41.25" customHeight="1">
      <c r="A117" s="47" t="s">
        <v>20</v>
      </c>
      <c r="B117" s="48"/>
      <c r="C117" s="49">
        <f>+D117+E117</f>
        <v>255150</v>
      </c>
      <c r="D117" s="49">
        <f>+D118</f>
        <v>255150</v>
      </c>
      <c r="E117" s="49">
        <v>0</v>
      </c>
      <c r="F117" s="49">
        <f>+G117+H117</f>
        <v>272245</v>
      </c>
      <c r="G117" s="49">
        <f>+G118</f>
        <v>272245</v>
      </c>
      <c r="H117" s="49">
        <v>0</v>
      </c>
      <c r="I117" s="49">
        <f>+J117+K117</f>
        <v>287218</v>
      </c>
      <c r="J117" s="49">
        <f>+J118</f>
        <v>287218</v>
      </c>
      <c r="K117" s="49">
        <v>0</v>
      </c>
      <c r="L117" s="48"/>
    </row>
    <row r="118" spans="1:12" ht="64.5" customHeight="1">
      <c r="A118" s="35" t="s">
        <v>128</v>
      </c>
      <c r="B118" s="2"/>
      <c r="C118" s="3">
        <f>D118+E118</f>
        <v>255150</v>
      </c>
      <c r="D118" s="4">
        <v>255150</v>
      </c>
      <c r="E118" s="4">
        <v>0</v>
      </c>
      <c r="F118" s="6">
        <f>+G118</f>
        <v>272245</v>
      </c>
      <c r="G118" s="7">
        <f>+ROUND(D118*1.067,0)</f>
        <v>272245</v>
      </c>
      <c r="H118" s="4">
        <v>0</v>
      </c>
      <c r="I118" s="3">
        <f>J118+K118</f>
        <v>287218</v>
      </c>
      <c r="J118" s="7">
        <f>+ROUND(G118*1.055,0)</f>
        <v>287218</v>
      </c>
      <c r="K118" s="4">
        <v>0</v>
      </c>
      <c r="L118" s="25"/>
    </row>
    <row r="119" spans="1:12" ht="24.75" customHeight="1">
      <c r="A119" s="72" t="s">
        <v>39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33.75" customHeight="1">
      <c r="A120" s="75" t="s">
        <v>70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ht="32.25" customHeight="1">
      <c r="A121" s="76" t="s">
        <v>27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2" ht="29.25" customHeight="1">
      <c r="A122" s="47" t="s">
        <v>20</v>
      </c>
      <c r="B122" s="48"/>
      <c r="C122" s="49">
        <f>+D122+E122</f>
        <v>305300</v>
      </c>
      <c r="D122" s="49">
        <f>+D123</f>
        <v>305300</v>
      </c>
      <c r="E122" s="49">
        <v>0</v>
      </c>
      <c r="F122" s="49">
        <f>+G122+H122</f>
        <v>325755</v>
      </c>
      <c r="G122" s="49">
        <f>+G123</f>
        <v>325755</v>
      </c>
      <c r="H122" s="49">
        <v>0</v>
      </c>
      <c r="I122" s="49">
        <f>+J122+K122</f>
        <v>343672</v>
      </c>
      <c r="J122" s="49">
        <f>+J123</f>
        <v>343672</v>
      </c>
      <c r="K122" s="49">
        <v>0</v>
      </c>
      <c r="L122" s="48"/>
    </row>
    <row r="123" spans="1:12" ht="48.75" customHeight="1">
      <c r="A123" s="43" t="s">
        <v>69</v>
      </c>
      <c r="B123" s="8" t="s">
        <v>9</v>
      </c>
      <c r="C123" s="3">
        <f>D123+E123</f>
        <v>305300</v>
      </c>
      <c r="D123" s="4">
        <v>305300</v>
      </c>
      <c r="E123" s="4">
        <v>0</v>
      </c>
      <c r="F123" s="3">
        <f>G123+H123</f>
        <v>325755</v>
      </c>
      <c r="G123" s="7">
        <f>+ROUND(D123*1.067,0)</f>
        <v>325755</v>
      </c>
      <c r="H123" s="4">
        <v>0</v>
      </c>
      <c r="I123" s="3">
        <f>J123+K123</f>
        <v>343672</v>
      </c>
      <c r="J123" s="7">
        <f>+ROUND(G123*1.055,0)</f>
        <v>343672</v>
      </c>
      <c r="K123" s="4">
        <v>0</v>
      </c>
      <c r="L123" s="25" t="s">
        <v>102</v>
      </c>
    </row>
    <row r="124" spans="1:12" ht="18" customHeight="1">
      <c r="A124" s="72" t="s">
        <v>51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27" customHeight="1">
      <c r="A125" s="70" t="s">
        <v>71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21.75" customHeight="1">
      <c r="A126" s="82" t="s">
        <v>32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1:12" ht="29.25" customHeight="1">
      <c r="A127" s="47" t="s">
        <v>20</v>
      </c>
      <c r="B127" s="48"/>
      <c r="C127" s="49">
        <f>+D127+E127</f>
        <v>81525</v>
      </c>
      <c r="D127" s="49">
        <f>+D128</f>
        <v>81525</v>
      </c>
      <c r="E127" s="49">
        <v>0</v>
      </c>
      <c r="F127" s="49">
        <f>+G127+H127</f>
        <v>86987</v>
      </c>
      <c r="G127" s="49">
        <f>+G128</f>
        <v>86987</v>
      </c>
      <c r="H127" s="49">
        <v>0</v>
      </c>
      <c r="I127" s="49">
        <f>+J127+K127</f>
        <v>91771</v>
      </c>
      <c r="J127" s="49">
        <f>+J128</f>
        <v>91771</v>
      </c>
      <c r="K127" s="49">
        <v>0</v>
      </c>
      <c r="L127" s="48"/>
    </row>
    <row r="128" spans="1:12" ht="60" customHeight="1">
      <c r="A128" s="36" t="s">
        <v>120</v>
      </c>
      <c r="B128" s="2" t="s">
        <v>9</v>
      </c>
      <c r="C128" s="3">
        <f>D128+E128</f>
        <v>81525</v>
      </c>
      <c r="D128" s="4">
        <v>81525</v>
      </c>
      <c r="E128" s="4">
        <v>0</v>
      </c>
      <c r="F128" s="3">
        <f>G128+H128</f>
        <v>86987</v>
      </c>
      <c r="G128" s="6">
        <f>+ROUND(D128*1.067,0)</f>
        <v>86987</v>
      </c>
      <c r="H128" s="4">
        <v>0</v>
      </c>
      <c r="I128" s="3">
        <f>J128+K128</f>
        <v>91771</v>
      </c>
      <c r="J128" s="6">
        <f>+ROUND(G128*1.055,0)</f>
        <v>91771</v>
      </c>
      <c r="K128" s="4">
        <v>0</v>
      </c>
      <c r="L128" s="25" t="s">
        <v>102</v>
      </c>
    </row>
    <row r="129" spans="1:12" ht="18" customHeight="1">
      <c r="A129" s="75" t="s">
        <v>72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ht="27" customHeight="1">
      <c r="A130" s="81" t="s">
        <v>41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29.25" customHeight="1">
      <c r="A131" s="47" t="s">
        <v>20</v>
      </c>
      <c r="B131" s="8"/>
      <c r="C131" s="6">
        <f>D131+E131</f>
        <v>66404123</v>
      </c>
      <c r="D131" s="6">
        <f>D143+D145+D141+D136+D147</f>
        <v>66404123</v>
      </c>
      <c r="E131" s="6">
        <f>+E136</f>
        <v>0</v>
      </c>
      <c r="F131" s="3">
        <f>G131+H131</f>
        <v>68719199</v>
      </c>
      <c r="G131" s="6">
        <f>G143+G145+G141+G136</f>
        <v>68719199</v>
      </c>
      <c r="H131" s="6">
        <f>+H136</f>
        <v>0</v>
      </c>
      <c r="I131" s="3">
        <f>K131+J131</f>
        <v>72498755</v>
      </c>
      <c r="J131" s="6">
        <f>J143+J145+J141+J136</f>
        <v>72498755</v>
      </c>
      <c r="K131" s="6">
        <f>+K136</f>
        <v>0</v>
      </c>
      <c r="L131" s="35"/>
    </row>
    <row r="132" spans="1:12" s="23" customFormat="1" ht="12.75" customHeight="1">
      <c r="A132" s="15"/>
      <c r="B132" s="16"/>
      <c r="C132" s="17"/>
      <c r="D132" s="18"/>
      <c r="E132" s="18"/>
      <c r="F132" s="19"/>
      <c r="G132" s="20"/>
      <c r="H132" s="18"/>
      <c r="I132" s="17"/>
      <c r="J132" s="20"/>
      <c r="K132" s="18"/>
      <c r="L132" s="21"/>
    </row>
    <row r="133" spans="1:14" s="23" customFormat="1" ht="19.5" customHeight="1">
      <c r="A133" s="22"/>
      <c r="C133" s="24"/>
      <c r="D133" s="24"/>
      <c r="E133" s="24"/>
      <c r="F133" s="24"/>
      <c r="G133" s="24"/>
      <c r="H133" s="24"/>
      <c r="I133" s="69" t="s">
        <v>164</v>
      </c>
      <c r="J133" s="69"/>
      <c r="K133" s="69"/>
      <c r="L133" s="69"/>
      <c r="N133" s="34"/>
    </row>
    <row r="134" spans="1:14" s="23" customFormat="1" ht="14.25">
      <c r="A134" s="25">
        <v>1</v>
      </c>
      <c r="B134" s="26">
        <v>2</v>
      </c>
      <c r="C134" s="27">
        <v>3</v>
      </c>
      <c r="D134" s="27">
        <v>4</v>
      </c>
      <c r="E134" s="27">
        <v>5</v>
      </c>
      <c r="F134" s="27">
        <v>6</v>
      </c>
      <c r="G134" s="27">
        <v>7</v>
      </c>
      <c r="H134" s="27">
        <v>8</v>
      </c>
      <c r="I134" s="27">
        <v>9</v>
      </c>
      <c r="J134" s="27">
        <v>10</v>
      </c>
      <c r="K134" s="27">
        <v>11</v>
      </c>
      <c r="L134" s="27">
        <v>12</v>
      </c>
      <c r="N134" s="34"/>
    </row>
    <row r="135" spans="1:12" ht="21" customHeight="1">
      <c r="A135" s="79" t="s">
        <v>42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1:12" ht="48.75" customHeight="1">
      <c r="A136" s="9" t="s">
        <v>121</v>
      </c>
      <c r="B136" s="38"/>
      <c r="C136" s="3">
        <f>D136+E136</f>
        <v>563976</v>
      </c>
      <c r="D136" s="3">
        <f>D137+D138++D139</f>
        <v>563976</v>
      </c>
      <c r="E136" s="3">
        <v>0</v>
      </c>
      <c r="F136" s="6">
        <f>G136+H136</f>
        <v>601762</v>
      </c>
      <c r="G136" s="6">
        <f>G137+G138++G139</f>
        <v>601762</v>
      </c>
      <c r="H136" s="6">
        <v>0</v>
      </c>
      <c r="I136" s="3">
        <f>J136+K136</f>
        <v>634859</v>
      </c>
      <c r="J136" s="6">
        <f>J137+J138++J139</f>
        <v>634859</v>
      </c>
      <c r="K136" s="6">
        <v>0</v>
      </c>
      <c r="L136" s="25"/>
    </row>
    <row r="137" spans="1:12" ht="39.75" customHeight="1">
      <c r="A137" s="38" t="s">
        <v>84</v>
      </c>
      <c r="B137" s="2" t="s">
        <v>9</v>
      </c>
      <c r="C137" s="3">
        <f>D137+E137</f>
        <v>38400</v>
      </c>
      <c r="D137" s="4">
        <v>38400</v>
      </c>
      <c r="E137" s="4">
        <v>0</v>
      </c>
      <c r="F137" s="6">
        <f>+G137+H137</f>
        <v>40973</v>
      </c>
      <c r="G137" s="7">
        <f>+ROUND(D137*1.067,0)</f>
        <v>40973</v>
      </c>
      <c r="H137" s="7">
        <f>ROUND(E137*1.104,0)</f>
        <v>0</v>
      </c>
      <c r="I137" s="3">
        <f>J137+K137</f>
        <v>43227</v>
      </c>
      <c r="J137" s="7">
        <f aca="true" t="shared" si="20" ref="J137:J145">+ROUND(G137*1.055,0)</f>
        <v>43227</v>
      </c>
      <c r="K137" s="4">
        <v>0</v>
      </c>
      <c r="L137" s="25" t="s">
        <v>102</v>
      </c>
    </row>
    <row r="138" spans="1:12" ht="55.5" customHeight="1">
      <c r="A138" s="38" t="s">
        <v>137</v>
      </c>
      <c r="B138" s="2" t="s">
        <v>9</v>
      </c>
      <c r="C138" s="3">
        <f>D138+E138</f>
        <v>392300</v>
      </c>
      <c r="D138" s="4">
        <v>392300</v>
      </c>
      <c r="E138" s="4">
        <v>0</v>
      </c>
      <c r="F138" s="6">
        <f>+G138+H138</f>
        <v>418584</v>
      </c>
      <c r="G138" s="7">
        <f>+ROUND(D138*1.067,0)</f>
        <v>418584</v>
      </c>
      <c r="H138" s="7">
        <v>0</v>
      </c>
      <c r="I138" s="3">
        <f>J138+K138</f>
        <v>441606</v>
      </c>
      <c r="J138" s="7">
        <f t="shared" si="20"/>
        <v>441606</v>
      </c>
      <c r="K138" s="4">
        <v>0</v>
      </c>
      <c r="L138" s="25" t="s">
        <v>102</v>
      </c>
    </row>
    <row r="139" spans="1:12" ht="54.75" customHeight="1">
      <c r="A139" s="14" t="s">
        <v>43</v>
      </c>
      <c r="B139" s="2" t="s">
        <v>9</v>
      </c>
      <c r="C139" s="3">
        <f>D139+E139</f>
        <v>133276</v>
      </c>
      <c r="D139" s="3">
        <f>79436+53840</f>
        <v>133276</v>
      </c>
      <c r="E139" s="3">
        <v>0</v>
      </c>
      <c r="F139" s="6">
        <f>G139+H139</f>
        <v>142205</v>
      </c>
      <c r="G139" s="7">
        <f>+ROUND(D139*1.067,0)</f>
        <v>142205</v>
      </c>
      <c r="H139" s="7">
        <v>0</v>
      </c>
      <c r="I139" s="3">
        <f>J139+K139</f>
        <v>150026</v>
      </c>
      <c r="J139" s="7">
        <f t="shared" si="20"/>
        <v>150026</v>
      </c>
      <c r="K139" s="4">
        <v>0</v>
      </c>
      <c r="L139" s="25" t="s">
        <v>102</v>
      </c>
    </row>
    <row r="140" spans="1:12" ht="21" customHeight="1">
      <c r="A140" s="79" t="s">
        <v>44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42" customHeight="1">
      <c r="A141" s="9" t="s">
        <v>122</v>
      </c>
      <c r="B141" s="2" t="s">
        <v>9</v>
      </c>
      <c r="C141" s="3">
        <f>D141+E141</f>
        <v>1342557</v>
      </c>
      <c r="D141" s="3">
        <v>1342557</v>
      </c>
      <c r="E141" s="3">
        <v>0</v>
      </c>
      <c r="F141" s="6">
        <f>G141+H141</f>
        <v>1432508</v>
      </c>
      <c r="G141" s="6">
        <f>+ROUND(D141*1.067,0)</f>
        <v>1432508</v>
      </c>
      <c r="H141" s="6">
        <v>0</v>
      </c>
      <c r="I141" s="3">
        <f>J141+K141</f>
        <v>1511296</v>
      </c>
      <c r="J141" s="6">
        <f t="shared" si="20"/>
        <v>1511296</v>
      </c>
      <c r="K141" s="4">
        <v>0</v>
      </c>
      <c r="L141" s="25" t="s">
        <v>102</v>
      </c>
    </row>
    <row r="142" spans="1:12" ht="21.75" customHeight="1">
      <c r="A142" s="79" t="s">
        <v>38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12" ht="49.5" customHeight="1">
      <c r="A143" s="36" t="s">
        <v>123</v>
      </c>
      <c r="B143" s="2" t="s">
        <v>9</v>
      </c>
      <c r="C143" s="3">
        <f>D143+E143</f>
        <v>24508500</v>
      </c>
      <c r="D143" s="50">
        <v>24508500</v>
      </c>
      <c r="E143" s="6">
        <v>0</v>
      </c>
      <c r="F143" s="6">
        <f>G143+H143</f>
        <v>26150570</v>
      </c>
      <c r="G143" s="6">
        <f>+ROUND(D143*1.067,0)</f>
        <v>26150570</v>
      </c>
      <c r="H143" s="7">
        <v>0</v>
      </c>
      <c r="I143" s="3">
        <f>J143+K143</f>
        <v>27588851</v>
      </c>
      <c r="J143" s="6">
        <f t="shared" si="20"/>
        <v>27588851</v>
      </c>
      <c r="K143" s="4">
        <v>0</v>
      </c>
      <c r="L143" s="25" t="s">
        <v>102</v>
      </c>
    </row>
    <row r="144" spans="1:12" ht="21.75" customHeight="1">
      <c r="A144" s="79" t="s">
        <v>45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12" ht="45" customHeight="1">
      <c r="A145" s="36" t="s">
        <v>124</v>
      </c>
      <c r="B145" s="2" t="s">
        <v>9</v>
      </c>
      <c r="C145" s="3">
        <f>D145+E145</f>
        <v>37989090</v>
      </c>
      <c r="D145" s="4">
        <v>37989090</v>
      </c>
      <c r="E145" s="3">
        <v>0</v>
      </c>
      <c r="F145" s="3">
        <f>G145+H145</f>
        <v>40534359</v>
      </c>
      <c r="G145" s="6">
        <f>+ROUND(D145*1.067,0)</f>
        <v>40534359</v>
      </c>
      <c r="H145" s="7">
        <v>0</v>
      </c>
      <c r="I145" s="3">
        <f>J145+K145</f>
        <v>42763749</v>
      </c>
      <c r="J145" s="6">
        <f t="shared" si="20"/>
        <v>42763749</v>
      </c>
      <c r="K145" s="7">
        <v>0</v>
      </c>
      <c r="L145" s="25" t="s">
        <v>102</v>
      </c>
    </row>
    <row r="146" spans="1:12" ht="21.75" customHeight="1">
      <c r="A146" s="79" t="s">
        <v>151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 ht="47.25" customHeight="1">
      <c r="A147" s="36" t="s">
        <v>152</v>
      </c>
      <c r="B147" s="2" t="s">
        <v>9</v>
      </c>
      <c r="C147" s="3">
        <f>D147+E147</f>
        <v>2000000</v>
      </c>
      <c r="D147" s="4">
        <v>2000000</v>
      </c>
      <c r="E147" s="3">
        <v>0</v>
      </c>
      <c r="F147" s="3">
        <f>G147+H147</f>
        <v>0</v>
      </c>
      <c r="G147" s="6">
        <v>0</v>
      </c>
      <c r="H147" s="7">
        <v>0</v>
      </c>
      <c r="I147" s="3">
        <f>J147+K147</f>
        <v>0</v>
      </c>
      <c r="J147" s="6">
        <f>+ROUND(G147*1.055,0)</f>
        <v>0</v>
      </c>
      <c r="K147" s="7">
        <v>0</v>
      </c>
      <c r="L147" s="25" t="s">
        <v>102</v>
      </c>
    </row>
    <row r="148" spans="1:12" ht="18" customHeight="1">
      <c r="A148" s="84" t="s">
        <v>98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6"/>
    </row>
    <row r="149" spans="1:12" ht="39.75" customHeight="1">
      <c r="A149" s="87" t="s">
        <v>99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9"/>
    </row>
    <row r="150" spans="1:12" ht="32.25" customHeight="1">
      <c r="A150" s="81" t="s">
        <v>100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s="23" customFormat="1" ht="12.75" customHeight="1">
      <c r="A151" s="15"/>
      <c r="B151" s="16"/>
      <c r="C151" s="17"/>
      <c r="D151" s="18"/>
      <c r="E151" s="18"/>
      <c r="F151" s="19"/>
      <c r="G151" s="20"/>
      <c r="H151" s="18"/>
      <c r="I151" s="17"/>
      <c r="J151" s="20"/>
      <c r="K151" s="18"/>
      <c r="L151" s="21"/>
    </row>
    <row r="152" spans="1:14" s="23" customFormat="1" ht="19.5" customHeight="1">
      <c r="A152" s="22"/>
      <c r="C152" s="24"/>
      <c r="D152" s="24"/>
      <c r="E152" s="24"/>
      <c r="F152" s="24"/>
      <c r="G152" s="24"/>
      <c r="H152" s="24"/>
      <c r="I152" s="69" t="s">
        <v>164</v>
      </c>
      <c r="J152" s="69"/>
      <c r="K152" s="69"/>
      <c r="L152" s="69"/>
      <c r="N152" s="34"/>
    </row>
    <row r="153" spans="1:14" s="23" customFormat="1" ht="14.25">
      <c r="A153" s="25">
        <v>1</v>
      </c>
      <c r="B153" s="26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27">
        <v>12</v>
      </c>
      <c r="N153" s="34"/>
    </row>
    <row r="154" spans="1:12" ht="18" customHeight="1">
      <c r="A154" s="37" t="s">
        <v>2</v>
      </c>
      <c r="B154" s="54"/>
      <c r="C154" s="55"/>
      <c r="D154" s="55"/>
      <c r="E154" s="55"/>
      <c r="F154" s="55"/>
      <c r="G154" s="56"/>
      <c r="H154" s="55"/>
      <c r="I154" s="55"/>
      <c r="J154" s="56"/>
      <c r="K154" s="55"/>
      <c r="L154" s="57"/>
    </row>
    <row r="155" spans="1:12" ht="96" customHeight="1">
      <c r="A155" s="36" t="s">
        <v>101</v>
      </c>
      <c r="B155" s="38" t="s">
        <v>9</v>
      </c>
      <c r="C155" s="3">
        <f>+D155+E155</f>
        <v>1743118</v>
      </c>
      <c r="D155" s="4">
        <v>1743118</v>
      </c>
      <c r="E155" s="4">
        <v>0</v>
      </c>
      <c r="F155" s="3">
        <f>G155+H155</f>
        <v>1859907</v>
      </c>
      <c r="G155" s="7">
        <f>+ROUND(D155*1.067,0)</f>
        <v>1859907</v>
      </c>
      <c r="H155" s="7">
        <v>0</v>
      </c>
      <c r="I155" s="3">
        <f>J155+K155</f>
        <v>1962202</v>
      </c>
      <c r="J155" s="7">
        <f>+ROUND(G155*1.055,0)</f>
        <v>1962202</v>
      </c>
      <c r="K155" s="7">
        <v>0</v>
      </c>
      <c r="L155" s="25" t="s">
        <v>102</v>
      </c>
    </row>
    <row r="156" spans="1:12" ht="18" customHeight="1">
      <c r="A156" s="79" t="s">
        <v>40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1:12" ht="37.5" customHeight="1">
      <c r="A157" s="70" t="s">
        <v>97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 ht="41.25" customHeight="1">
      <c r="A158" s="82" t="s">
        <v>21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</row>
    <row r="159" spans="1:12" ht="28.5" customHeight="1">
      <c r="A159" s="12" t="s">
        <v>2</v>
      </c>
      <c r="B159" s="48"/>
      <c r="C159" s="49">
        <f>D159+E159</f>
        <v>73900</v>
      </c>
      <c r="D159" s="51">
        <f>D160</f>
        <v>73900</v>
      </c>
      <c r="E159" s="51">
        <f>E160</f>
        <v>0</v>
      </c>
      <c r="F159" s="49">
        <f>G159+H159</f>
        <v>0</v>
      </c>
      <c r="G159" s="51">
        <f>G160</f>
        <v>0</v>
      </c>
      <c r="H159" s="51">
        <f>H160</f>
        <v>0</v>
      </c>
      <c r="I159" s="49">
        <f>+J159</f>
        <v>0</v>
      </c>
      <c r="J159" s="51">
        <f>J160</f>
        <v>0</v>
      </c>
      <c r="K159" s="51">
        <f>K160</f>
        <v>0</v>
      </c>
      <c r="L159" s="51">
        <v>0</v>
      </c>
    </row>
    <row r="160" spans="1:12" ht="81" customHeight="1">
      <c r="A160" s="36" t="s">
        <v>125</v>
      </c>
      <c r="B160" s="2" t="s">
        <v>9</v>
      </c>
      <c r="C160" s="3">
        <f>D160+E160</f>
        <v>73900</v>
      </c>
      <c r="D160" s="4">
        <v>73900</v>
      </c>
      <c r="E160" s="4">
        <v>0</v>
      </c>
      <c r="F160" s="3">
        <f>G160+H160</f>
        <v>0</v>
      </c>
      <c r="G160" s="4">
        <v>0</v>
      </c>
      <c r="H160" s="4">
        <v>0</v>
      </c>
      <c r="I160" s="3">
        <f>J160+K160</f>
        <v>0</v>
      </c>
      <c r="J160" s="4">
        <v>0</v>
      </c>
      <c r="K160" s="4">
        <v>0</v>
      </c>
      <c r="L160" s="25" t="s">
        <v>102</v>
      </c>
    </row>
    <row r="161" spans="1:12" ht="24" customHeight="1">
      <c r="A161" s="72" t="s">
        <v>73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8.75" customHeight="1">
      <c r="A162" s="75" t="s">
        <v>96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1:12" ht="22.5" customHeight="1">
      <c r="A163" s="81" t="s">
        <v>54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2" ht="30" customHeight="1">
      <c r="A164" s="12" t="s">
        <v>2</v>
      </c>
      <c r="B164" s="8"/>
      <c r="C164" s="6">
        <f>D164+E164</f>
        <v>46448</v>
      </c>
      <c r="D164" s="6">
        <f>+D165+D168+D174</f>
        <v>46448</v>
      </c>
      <c r="E164" s="6">
        <f>+E165+E168+E174</f>
        <v>0</v>
      </c>
      <c r="F164" s="3">
        <f>+H164+G164</f>
        <v>49561</v>
      </c>
      <c r="G164" s="6">
        <f>+G165+G168+G174</f>
        <v>49561</v>
      </c>
      <c r="H164" s="6">
        <f>+H165+H168+H174</f>
        <v>0</v>
      </c>
      <c r="I164" s="3">
        <f>+J164+K164</f>
        <v>52286</v>
      </c>
      <c r="J164" s="6">
        <f>+J165+J168+J174</f>
        <v>52286</v>
      </c>
      <c r="K164" s="6">
        <f>+K165+K168+K174</f>
        <v>0</v>
      </c>
      <c r="L164" s="35"/>
    </row>
    <row r="165" spans="1:12" ht="53.25" customHeight="1">
      <c r="A165" s="9" t="s">
        <v>86</v>
      </c>
      <c r="B165" s="2"/>
      <c r="C165" s="3">
        <f>D165+E165</f>
        <v>5184</v>
      </c>
      <c r="D165" s="4">
        <f>+D166+D167</f>
        <v>5184</v>
      </c>
      <c r="E165" s="4">
        <f>+E166+E167</f>
        <v>0</v>
      </c>
      <c r="F165" s="6">
        <f>G165+H165</f>
        <v>5532</v>
      </c>
      <c r="G165" s="4">
        <f>+G166+G167</f>
        <v>5532</v>
      </c>
      <c r="H165" s="4">
        <f>+H166+H167</f>
        <v>0</v>
      </c>
      <c r="I165" s="3">
        <f>J165+K165</f>
        <v>5836</v>
      </c>
      <c r="J165" s="7">
        <f aca="true" t="shared" si="21" ref="J165:J177">+ROUND(G165*1.055,0)</f>
        <v>5836</v>
      </c>
      <c r="K165" s="4">
        <f>+K166+K167</f>
        <v>0</v>
      </c>
      <c r="L165" s="8"/>
    </row>
    <row r="166" spans="1:12" ht="51.75" customHeight="1">
      <c r="A166" s="1" t="s">
        <v>74</v>
      </c>
      <c r="B166" s="2" t="s">
        <v>9</v>
      </c>
      <c r="C166" s="3">
        <f>+D166</f>
        <v>3456</v>
      </c>
      <c r="D166" s="4">
        <v>3456</v>
      </c>
      <c r="E166" s="5">
        <v>0</v>
      </c>
      <c r="F166" s="6">
        <f>+G166</f>
        <v>3688</v>
      </c>
      <c r="G166" s="7">
        <f aca="true" t="shared" si="22" ref="G166:G177">+ROUND(D166*1.067,0)</f>
        <v>3688</v>
      </c>
      <c r="H166" s="7">
        <v>0</v>
      </c>
      <c r="I166" s="3">
        <f>+J166</f>
        <v>3891</v>
      </c>
      <c r="J166" s="7">
        <f t="shared" si="21"/>
        <v>3891</v>
      </c>
      <c r="K166" s="4">
        <v>0</v>
      </c>
      <c r="L166" s="8" t="s">
        <v>26</v>
      </c>
    </row>
    <row r="167" spans="1:12" ht="58.5" customHeight="1">
      <c r="A167" s="1" t="s">
        <v>34</v>
      </c>
      <c r="B167" s="2" t="s">
        <v>9</v>
      </c>
      <c r="C167" s="3">
        <f>+D167</f>
        <v>1728</v>
      </c>
      <c r="D167" s="4">
        <v>1728</v>
      </c>
      <c r="E167" s="5">
        <v>0</v>
      </c>
      <c r="F167" s="6">
        <f>+G167</f>
        <v>1844</v>
      </c>
      <c r="G167" s="7">
        <f t="shared" si="22"/>
        <v>1844</v>
      </c>
      <c r="H167" s="7">
        <v>0</v>
      </c>
      <c r="I167" s="3">
        <f>+J167</f>
        <v>1945</v>
      </c>
      <c r="J167" s="7">
        <f t="shared" si="21"/>
        <v>1945</v>
      </c>
      <c r="K167" s="4">
        <v>0</v>
      </c>
      <c r="L167" s="8" t="s">
        <v>26</v>
      </c>
    </row>
    <row r="168" spans="1:12" ht="46.5" customHeight="1">
      <c r="A168" s="9" t="s">
        <v>87</v>
      </c>
      <c r="B168" s="2"/>
      <c r="C168" s="3">
        <f>D168+E168</f>
        <v>35904</v>
      </c>
      <c r="D168" s="4">
        <f>+D172+D173</f>
        <v>35904</v>
      </c>
      <c r="E168" s="4">
        <v>0</v>
      </c>
      <c r="F168" s="6">
        <f>G168+H168</f>
        <v>38310</v>
      </c>
      <c r="G168" s="4">
        <f>+G172+G173</f>
        <v>38310</v>
      </c>
      <c r="H168" s="4">
        <v>0</v>
      </c>
      <c r="I168" s="3">
        <f>J168+K168</f>
        <v>40417</v>
      </c>
      <c r="J168" s="4">
        <f>+J172+J173</f>
        <v>40417</v>
      </c>
      <c r="K168" s="4">
        <v>0</v>
      </c>
      <c r="L168" s="8"/>
    </row>
    <row r="169" spans="1:12" s="23" customFormat="1" ht="12.75" customHeight="1">
      <c r="A169" s="15"/>
      <c r="B169" s="16"/>
      <c r="C169" s="17"/>
      <c r="D169" s="18"/>
      <c r="E169" s="18"/>
      <c r="F169" s="19"/>
      <c r="G169" s="20"/>
      <c r="H169" s="18"/>
      <c r="I169" s="17"/>
      <c r="J169" s="20"/>
      <c r="K169" s="18"/>
      <c r="L169" s="21"/>
    </row>
    <row r="170" spans="1:14" s="23" customFormat="1" ht="19.5" customHeight="1">
      <c r="A170" s="22"/>
      <c r="C170" s="24"/>
      <c r="D170" s="24"/>
      <c r="E170" s="24"/>
      <c r="F170" s="24"/>
      <c r="G170" s="24"/>
      <c r="H170" s="24"/>
      <c r="I170" s="69" t="s">
        <v>164</v>
      </c>
      <c r="J170" s="69"/>
      <c r="K170" s="69"/>
      <c r="L170" s="69"/>
      <c r="N170" s="34"/>
    </row>
    <row r="171" spans="1:14" s="23" customFormat="1" ht="14.25">
      <c r="A171" s="25">
        <v>1</v>
      </c>
      <c r="B171" s="26">
        <v>2</v>
      </c>
      <c r="C171" s="27">
        <v>3</v>
      </c>
      <c r="D171" s="27">
        <v>4</v>
      </c>
      <c r="E171" s="27">
        <v>5</v>
      </c>
      <c r="F171" s="27">
        <v>6</v>
      </c>
      <c r="G171" s="27">
        <v>7</v>
      </c>
      <c r="H171" s="27">
        <v>8</v>
      </c>
      <c r="I171" s="27">
        <v>9</v>
      </c>
      <c r="J171" s="27">
        <v>10</v>
      </c>
      <c r="K171" s="27">
        <v>11</v>
      </c>
      <c r="L171" s="27">
        <v>12</v>
      </c>
      <c r="N171" s="34"/>
    </row>
    <row r="172" spans="1:12" ht="51.75" customHeight="1">
      <c r="A172" s="1" t="s">
        <v>75</v>
      </c>
      <c r="B172" s="2" t="s">
        <v>9</v>
      </c>
      <c r="C172" s="3">
        <f>+D172</f>
        <v>33792</v>
      </c>
      <c r="D172" s="4">
        <v>33792</v>
      </c>
      <c r="E172" s="5">
        <v>0</v>
      </c>
      <c r="F172" s="6">
        <f>+G172</f>
        <v>36056</v>
      </c>
      <c r="G172" s="7">
        <f t="shared" si="22"/>
        <v>36056</v>
      </c>
      <c r="H172" s="7">
        <v>0</v>
      </c>
      <c r="I172" s="3">
        <f>+J172</f>
        <v>38039</v>
      </c>
      <c r="J172" s="7">
        <f t="shared" si="21"/>
        <v>38039</v>
      </c>
      <c r="K172" s="4">
        <v>0</v>
      </c>
      <c r="L172" s="8" t="s">
        <v>26</v>
      </c>
    </row>
    <row r="173" spans="1:12" ht="54.75" customHeight="1">
      <c r="A173" s="1" t="s">
        <v>34</v>
      </c>
      <c r="B173" s="2" t="s">
        <v>9</v>
      </c>
      <c r="C173" s="3">
        <f>+D173</f>
        <v>2112</v>
      </c>
      <c r="D173" s="4">
        <v>2112</v>
      </c>
      <c r="E173" s="5">
        <v>0</v>
      </c>
      <c r="F173" s="6">
        <f>+G173</f>
        <v>2254</v>
      </c>
      <c r="G173" s="7">
        <f t="shared" si="22"/>
        <v>2254</v>
      </c>
      <c r="H173" s="7">
        <v>0</v>
      </c>
      <c r="I173" s="3">
        <f>+J173</f>
        <v>2378</v>
      </c>
      <c r="J173" s="7">
        <f t="shared" si="21"/>
        <v>2378</v>
      </c>
      <c r="K173" s="4">
        <v>0</v>
      </c>
      <c r="L173" s="8" t="s">
        <v>26</v>
      </c>
    </row>
    <row r="174" spans="1:12" ht="34.5" customHeight="1">
      <c r="A174" s="10" t="s">
        <v>88</v>
      </c>
      <c r="B174" s="2"/>
      <c r="C174" s="3">
        <f>D174+E174</f>
        <v>5360</v>
      </c>
      <c r="D174" s="4">
        <f>+D175+D176+D177</f>
        <v>5360</v>
      </c>
      <c r="E174" s="5">
        <v>0</v>
      </c>
      <c r="F174" s="6">
        <f>G174+H174</f>
        <v>5719</v>
      </c>
      <c r="G174" s="7">
        <f>+G175+G176+G177</f>
        <v>5719</v>
      </c>
      <c r="H174" s="7">
        <v>0</v>
      </c>
      <c r="I174" s="3">
        <f>J174+K174</f>
        <v>6033</v>
      </c>
      <c r="J174" s="7">
        <f>+J175+J176+J177</f>
        <v>6033</v>
      </c>
      <c r="K174" s="4">
        <v>0</v>
      </c>
      <c r="L174" s="8"/>
    </row>
    <row r="175" spans="1:12" ht="54" customHeight="1">
      <c r="A175" s="1" t="s">
        <v>75</v>
      </c>
      <c r="B175" s="2" t="s">
        <v>9</v>
      </c>
      <c r="C175" s="3">
        <f>D175+E175</f>
        <v>1600</v>
      </c>
      <c r="D175" s="4">
        <v>1600</v>
      </c>
      <c r="E175" s="5">
        <v>0</v>
      </c>
      <c r="F175" s="6">
        <f>G175+H175</f>
        <v>1707</v>
      </c>
      <c r="G175" s="7">
        <f t="shared" si="22"/>
        <v>1707</v>
      </c>
      <c r="H175" s="7">
        <v>0</v>
      </c>
      <c r="I175" s="3">
        <f>+J175</f>
        <v>1801</v>
      </c>
      <c r="J175" s="7">
        <f t="shared" si="21"/>
        <v>1801</v>
      </c>
      <c r="K175" s="4">
        <v>0</v>
      </c>
      <c r="L175" s="8" t="s">
        <v>26</v>
      </c>
    </row>
    <row r="176" spans="1:12" ht="52.5" customHeight="1">
      <c r="A176" s="11" t="s">
        <v>35</v>
      </c>
      <c r="B176" s="2" t="s">
        <v>9</v>
      </c>
      <c r="C176" s="3">
        <f>+D176</f>
        <v>160</v>
      </c>
      <c r="D176" s="4">
        <v>160</v>
      </c>
      <c r="E176" s="5">
        <v>0</v>
      </c>
      <c r="F176" s="6">
        <f>G176+H176</f>
        <v>171</v>
      </c>
      <c r="G176" s="7">
        <f t="shared" si="22"/>
        <v>171</v>
      </c>
      <c r="H176" s="7">
        <v>0</v>
      </c>
      <c r="I176" s="3">
        <f>+J176</f>
        <v>180</v>
      </c>
      <c r="J176" s="7">
        <f t="shared" si="21"/>
        <v>180</v>
      </c>
      <c r="K176" s="4">
        <v>0</v>
      </c>
      <c r="L176" s="8" t="s">
        <v>26</v>
      </c>
    </row>
    <row r="177" spans="1:12" ht="51" customHeight="1">
      <c r="A177" s="11" t="s">
        <v>76</v>
      </c>
      <c r="B177" s="2" t="s">
        <v>9</v>
      </c>
      <c r="C177" s="3">
        <f>+D177</f>
        <v>3600</v>
      </c>
      <c r="D177" s="4">
        <v>3600</v>
      </c>
      <c r="E177" s="5">
        <v>0</v>
      </c>
      <c r="F177" s="6">
        <f>G177+H177</f>
        <v>3841</v>
      </c>
      <c r="G177" s="7">
        <f t="shared" si="22"/>
        <v>3841</v>
      </c>
      <c r="H177" s="7">
        <v>0</v>
      </c>
      <c r="I177" s="3">
        <f>+J177</f>
        <v>4052</v>
      </c>
      <c r="J177" s="7">
        <f t="shared" si="21"/>
        <v>4052</v>
      </c>
      <c r="K177" s="4">
        <v>0</v>
      </c>
      <c r="L177" s="8" t="s">
        <v>26</v>
      </c>
    </row>
    <row r="178" spans="1:12" ht="23.25" customHeight="1">
      <c r="A178" s="75" t="s">
        <v>95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24" customHeight="1">
      <c r="A179" s="81" t="s">
        <v>55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30" customHeight="1">
      <c r="A180" s="12" t="s">
        <v>2</v>
      </c>
      <c r="B180" s="8"/>
      <c r="C180" s="6">
        <f>D180+E180</f>
        <v>209240</v>
      </c>
      <c r="D180" s="6">
        <f>+D182+D185+D193</f>
        <v>209240</v>
      </c>
      <c r="E180" s="6">
        <v>0</v>
      </c>
      <c r="F180" s="3">
        <f>+G180</f>
        <v>223258</v>
      </c>
      <c r="G180" s="6">
        <f>+G182+G185+G193</f>
        <v>223258</v>
      </c>
      <c r="H180" s="6">
        <v>0</v>
      </c>
      <c r="I180" s="3">
        <f>+K180+J180</f>
        <v>235537</v>
      </c>
      <c r="J180" s="6">
        <f>+J182+J185+J193</f>
        <v>235537</v>
      </c>
      <c r="K180" s="6">
        <v>0</v>
      </c>
      <c r="L180" s="35"/>
    </row>
    <row r="181" spans="1:12" ht="16.5">
      <c r="A181" s="72" t="s">
        <v>77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41.25" customHeight="1">
      <c r="A182" s="9" t="s">
        <v>90</v>
      </c>
      <c r="B182" s="2"/>
      <c r="C182" s="3">
        <f>D182+E182</f>
        <v>90160</v>
      </c>
      <c r="D182" s="4">
        <f>+D183+D184</f>
        <v>90160</v>
      </c>
      <c r="E182" s="4">
        <f>+E183+E184</f>
        <v>0</v>
      </c>
      <c r="F182" s="6">
        <f>G182+H182</f>
        <v>96200</v>
      </c>
      <c r="G182" s="4">
        <f>+G183+G184</f>
        <v>96200</v>
      </c>
      <c r="H182" s="4">
        <f>+H183+H184</f>
        <v>0</v>
      </c>
      <c r="I182" s="3">
        <f>J182+K182</f>
        <v>101491</v>
      </c>
      <c r="J182" s="4">
        <f>+J183+J184</f>
        <v>101491</v>
      </c>
      <c r="K182" s="4">
        <f>+K183+K184</f>
        <v>0</v>
      </c>
      <c r="L182" s="8"/>
    </row>
    <row r="183" spans="1:12" ht="50.25" customHeight="1">
      <c r="A183" s="1" t="s">
        <v>78</v>
      </c>
      <c r="B183" s="2" t="s">
        <v>9</v>
      </c>
      <c r="C183" s="3">
        <f>+D183+E183</f>
        <v>88200</v>
      </c>
      <c r="D183" s="4">
        <v>88200</v>
      </c>
      <c r="E183" s="4">
        <v>0</v>
      </c>
      <c r="F183" s="6">
        <f>+G183</f>
        <v>94109</v>
      </c>
      <c r="G183" s="7">
        <f aca="true" t="shared" si="23" ref="G183:G191">+ROUND(D183*1.067,0)</f>
        <v>94109</v>
      </c>
      <c r="H183" s="7">
        <v>0</v>
      </c>
      <c r="I183" s="3">
        <f>+J183</f>
        <v>99285</v>
      </c>
      <c r="J183" s="7">
        <f>+ROUND(G183*1.055,0)</f>
        <v>99285</v>
      </c>
      <c r="K183" s="4">
        <v>0</v>
      </c>
      <c r="L183" s="8" t="s">
        <v>26</v>
      </c>
    </row>
    <row r="184" spans="1:12" ht="55.5" customHeight="1">
      <c r="A184" s="9" t="s">
        <v>89</v>
      </c>
      <c r="B184" s="2" t="s">
        <v>9</v>
      </c>
      <c r="C184" s="3">
        <f>+D184</f>
        <v>1960</v>
      </c>
      <c r="D184" s="4">
        <v>1960</v>
      </c>
      <c r="E184" s="4">
        <v>0</v>
      </c>
      <c r="F184" s="6">
        <f>+G184</f>
        <v>2091</v>
      </c>
      <c r="G184" s="7">
        <f t="shared" si="23"/>
        <v>2091</v>
      </c>
      <c r="H184" s="7">
        <v>0</v>
      </c>
      <c r="I184" s="3">
        <f>+J184</f>
        <v>2206</v>
      </c>
      <c r="J184" s="7">
        <f>+ROUND(G184*1.055,0)</f>
        <v>2206</v>
      </c>
      <c r="K184" s="4">
        <v>0</v>
      </c>
      <c r="L184" s="8" t="s">
        <v>26</v>
      </c>
    </row>
    <row r="185" spans="1:12" ht="48" customHeight="1">
      <c r="A185" s="9" t="s">
        <v>91</v>
      </c>
      <c r="B185" s="2"/>
      <c r="C185" s="3">
        <f>D185+E185</f>
        <v>14080</v>
      </c>
      <c r="D185" s="4">
        <f>+D186+D190+D191</f>
        <v>14080</v>
      </c>
      <c r="E185" s="4">
        <f>+E186+E190+E191</f>
        <v>0</v>
      </c>
      <c r="F185" s="6">
        <f>G185+H185</f>
        <v>15023</v>
      </c>
      <c r="G185" s="4">
        <f>+G186+G190+G191</f>
        <v>15023</v>
      </c>
      <c r="H185" s="4">
        <f>+H186+H190+H191</f>
        <v>0</v>
      </c>
      <c r="I185" s="3">
        <f>+K185+J185</f>
        <v>15849</v>
      </c>
      <c r="J185" s="4">
        <f>+J186+J190+J191</f>
        <v>15849</v>
      </c>
      <c r="K185" s="4">
        <f>+K186+K190+K191</f>
        <v>0</v>
      </c>
      <c r="L185" s="8"/>
    </row>
    <row r="186" spans="1:12" ht="54.75" customHeight="1">
      <c r="A186" s="1" t="s">
        <v>79</v>
      </c>
      <c r="B186" s="2" t="s">
        <v>9</v>
      </c>
      <c r="C186" s="3">
        <f>+D186</f>
        <v>3600</v>
      </c>
      <c r="D186" s="4">
        <v>3600</v>
      </c>
      <c r="E186" s="4">
        <v>0</v>
      </c>
      <c r="F186" s="6">
        <f>+G186</f>
        <v>3841</v>
      </c>
      <c r="G186" s="7">
        <f t="shared" si="23"/>
        <v>3841</v>
      </c>
      <c r="H186" s="6">
        <v>0</v>
      </c>
      <c r="I186" s="3">
        <f>J186+K186</f>
        <v>4052</v>
      </c>
      <c r="J186" s="7">
        <f>+ROUND(G186*1.055,0)</f>
        <v>4052</v>
      </c>
      <c r="K186" s="6">
        <v>0</v>
      </c>
      <c r="L186" s="8" t="s">
        <v>26</v>
      </c>
    </row>
    <row r="187" spans="1:12" s="23" customFormat="1" ht="12.75" customHeight="1">
      <c r="A187" s="15"/>
      <c r="B187" s="16"/>
      <c r="C187" s="17"/>
      <c r="D187" s="18"/>
      <c r="E187" s="18"/>
      <c r="F187" s="19"/>
      <c r="G187" s="20"/>
      <c r="H187" s="18"/>
      <c r="I187" s="17"/>
      <c r="J187" s="20"/>
      <c r="K187" s="18"/>
      <c r="L187" s="21"/>
    </row>
    <row r="188" spans="1:14" s="23" customFormat="1" ht="19.5" customHeight="1">
      <c r="A188" s="22"/>
      <c r="C188" s="24"/>
      <c r="D188" s="24"/>
      <c r="E188" s="24"/>
      <c r="F188" s="24"/>
      <c r="G188" s="24"/>
      <c r="H188" s="24"/>
      <c r="I188" s="69" t="s">
        <v>164</v>
      </c>
      <c r="J188" s="69"/>
      <c r="K188" s="69"/>
      <c r="L188" s="69"/>
      <c r="N188" s="34"/>
    </row>
    <row r="189" spans="1:14" s="23" customFormat="1" ht="14.25">
      <c r="A189" s="25">
        <v>1</v>
      </c>
      <c r="B189" s="26">
        <v>2</v>
      </c>
      <c r="C189" s="27">
        <v>3</v>
      </c>
      <c r="D189" s="27">
        <v>4</v>
      </c>
      <c r="E189" s="27">
        <v>5</v>
      </c>
      <c r="F189" s="27">
        <v>6</v>
      </c>
      <c r="G189" s="27">
        <v>7</v>
      </c>
      <c r="H189" s="27">
        <v>8</v>
      </c>
      <c r="I189" s="27">
        <v>9</v>
      </c>
      <c r="J189" s="27">
        <v>10</v>
      </c>
      <c r="K189" s="27">
        <v>11</v>
      </c>
      <c r="L189" s="27">
        <v>12</v>
      </c>
      <c r="N189" s="34"/>
    </row>
    <row r="190" spans="1:12" ht="59.25" customHeight="1">
      <c r="A190" s="9" t="s">
        <v>92</v>
      </c>
      <c r="B190" s="2" t="s">
        <v>9</v>
      </c>
      <c r="C190" s="3">
        <f>+D190</f>
        <v>80</v>
      </c>
      <c r="D190" s="4">
        <v>80</v>
      </c>
      <c r="E190" s="4">
        <v>0</v>
      </c>
      <c r="F190" s="6">
        <f>+G190</f>
        <v>85</v>
      </c>
      <c r="G190" s="7">
        <f t="shared" si="23"/>
        <v>85</v>
      </c>
      <c r="H190" s="6">
        <v>0</v>
      </c>
      <c r="I190" s="3">
        <f>J190+K190</f>
        <v>90</v>
      </c>
      <c r="J190" s="7">
        <f>+ROUND(G190*1.055,0)</f>
        <v>90</v>
      </c>
      <c r="K190" s="6">
        <v>0</v>
      </c>
      <c r="L190" s="8" t="s">
        <v>26</v>
      </c>
    </row>
    <row r="191" spans="1:12" ht="51.75" customHeight="1">
      <c r="A191" s="9" t="s">
        <v>93</v>
      </c>
      <c r="B191" s="2" t="s">
        <v>9</v>
      </c>
      <c r="C191" s="3">
        <f>+D191</f>
        <v>10400</v>
      </c>
      <c r="D191" s="4">
        <v>10400</v>
      </c>
      <c r="E191" s="4">
        <v>0</v>
      </c>
      <c r="F191" s="6">
        <f>+G191</f>
        <v>11097</v>
      </c>
      <c r="G191" s="7">
        <f t="shared" si="23"/>
        <v>11097</v>
      </c>
      <c r="H191" s="6">
        <v>0</v>
      </c>
      <c r="I191" s="3">
        <f>+J191</f>
        <v>11707</v>
      </c>
      <c r="J191" s="7">
        <f>+ROUND(G191*1.055,0)</f>
        <v>11707</v>
      </c>
      <c r="K191" s="6">
        <v>0</v>
      </c>
      <c r="L191" s="8" t="s">
        <v>26</v>
      </c>
    </row>
    <row r="192" spans="1:12" ht="16.5">
      <c r="A192" s="72" t="s">
        <v>80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54.75" customHeight="1">
      <c r="A193" s="13" t="s">
        <v>94</v>
      </c>
      <c r="B193" s="2"/>
      <c r="C193" s="3">
        <f>D193+E193</f>
        <v>105000</v>
      </c>
      <c r="D193" s="3">
        <f>+D194+D195</f>
        <v>105000</v>
      </c>
      <c r="E193" s="3">
        <v>0</v>
      </c>
      <c r="F193" s="6">
        <f>+G193</f>
        <v>112035</v>
      </c>
      <c r="G193" s="3">
        <f>+G194+G195</f>
        <v>112035</v>
      </c>
      <c r="H193" s="6">
        <v>0</v>
      </c>
      <c r="I193" s="3">
        <f>+K193+J193</f>
        <v>118197</v>
      </c>
      <c r="J193" s="3">
        <f>+J194+J195</f>
        <v>118197</v>
      </c>
      <c r="K193" s="3">
        <v>0</v>
      </c>
      <c r="L193" s="8"/>
    </row>
    <row r="194" spans="1:12" ht="60" customHeight="1">
      <c r="A194" s="14" t="s">
        <v>81</v>
      </c>
      <c r="B194" s="2" t="s">
        <v>9</v>
      </c>
      <c r="C194" s="3">
        <f>+D194</f>
        <v>98000</v>
      </c>
      <c r="D194" s="4">
        <v>98000</v>
      </c>
      <c r="E194" s="4">
        <v>0</v>
      </c>
      <c r="F194" s="6">
        <f>+G194+H194</f>
        <v>104566</v>
      </c>
      <c r="G194" s="7">
        <f>+ROUND(D194*1.067,0)</f>
        <v>104566</v>
      </c>
      <c r="H194" s="6">
        <v>0</v>
      </c>
      <c r="I194" s="3">
        <f>J194+K194</f>
        <v>110317</v>
      </c>
      <c r="J194" s="7">
        <f>+ROUND(G194*1.055,0)</f>
        <v>110317</v>
      </c>
      <c r="K194" s="4">
        <v>0</v>
      </c>
      <c r="L194" s="8" t="s">
        <v>26</v>
      </c>
    </row>
    <row r="195" spans="1:12" ht="72" customHeight="1">
      <c r="A195" s="14" t="s">
        <v>82</v>
      </c>
      <c r="B195" s="2" t="s">
        <v>9</v>
      </c>
      <c r="C195" s="3">
        <f>+D195+E195</f>
        <v>7000</v>
      </c>
      <c r="D195" s="4">
        <v>7000</v>
      </c>
      <c r="E195" s="4">
        <v>0</v>
      </c>
      <c r="F195" s="6">
        <f>+G195+H195</f>
        <v>7469</v>
      </c>
      <c r="G195" s="7">
        <f>+ROUND(D195*1.067,0)</f>
        <v>7469</v>
      </c>
      <c r="H195" s="6">
        <v>0</v>
      </c>
      <c r="I195" s="3">
        <f>J195+K195</f>
        <v>7880</v>
      </c>
      <c r="J195" s="7">
        <f>+ROUND(G195*1.055,0)</f>
        <v>7880</v>
      </c>
      <c r="K195" s="4">
        <v>0</v>
      </c>
      <c r="L195" s="8" t="s">
        <v>26</v>
      </c>
    </row>
    <row r="199" spans="1:10" ht="24.75" customHeight="1">
      <c r="A199" s="28" t="s">
        <v>153</v>
      </c>
      <c r="B199" s="28"/>
      <c r="C199" s="29"/>
      <c r="D199" s="30"/>
      <c r="E199" s="29"/>
      <c r="F199" s="29"/>
      <c r="G199" s="29"/>
      <c r="H199" s="29"/>
      <c r="I199" s="29"/>
      <c r="J199" s="29" t="s">
        <v>154</v>
      </c>
    </row>
    <row r="200" spans="1:9" ht="17.25" customHeight="1">
      <c r="A200" s="28"/>
      <c r="B200" s="28"/>
      <c r="C200" s="29"/>
      <c r="D200" s="29"/>
      <c r="E200" s="29"/>
      <c r="F200" s="29"/>
      <c r="G200" s="29"/>
      <c r="H200" s="29"/>
      <c r="I200" s="32"/>
    </row>
    <row r="201" spans="1:9" ht="19.5" customHeight="1">
      <c r="A201" s="33" t="s">
        <v>161</v>
      </c>
      <c r="B201" s="28"/>
      <c r="C201" s="29"/>
      <c r="D201" s="29"/>
      <c r="E201" s="29"/>
      <c r="F201" s="29"/>
      <c r="G201" s="29"/>
      <c r="H201" s="29"/>
      <c r="I201" s="32"/>
    </row>
    <row r="202" spans="1:8" ht="24" customHeight="1">
      <c r="A202" s="33" t="s">
        <v>132</v>
      </c>
      <c r="B202" s="28"/>
      <c r="C202" s="29"/>
      <c r="D202" s="29"/>
      <c r="E202" s="29"/>
      <c r="F202" s="29"/>
      <c r="G202" s="29"/>
      <c r="H202" s="29"/>
    </row>
  </sheetData>
  <sheetProtection/>
  <mergeCells count="69">
    <mergeCell ref="A156:L156"/>
    <mergeCell ref="A179:L179"/>
    <mergeCell ref="A85:L85"/>
    <mergeCell ref="I2:L2"/>
    <mergeCell ref="I3:L3"/>
    <mergeCell ref="I25:L25"/>
    <mergeCell ref="I41:L41"/>
    <mergeCell ref="I56:L56"/>
    <mergeCell ref="I110:L110"/>
    <mergeCell ref="A115:L115"/>
    <mergeCell ref="A140:L140"/>
    <mergeCell ref="A161:L161"/>
    <mergeCell ref="A135:L135"/>
    <mergeCell ref="I133:L133"/>
    <mergeCell ref="A178:L178"/>
    <mergeCell ref="A163:L163"/>
    <mergeCell ref="A148:L148"/>
    <mergeCell ref="A146:L146"/>
    <mergeCell ref="A149:L149"/>
    <mergeCell ref="I152:L152"/>
    <mergeCell ref="I4:L4"/>
    <mergeCell ref="A84:L84"/>
    <mergeCell ref="A80:L80"/>
    <mergeCell ref="A157:L157"/>
    <mergeCell ref="A158:L158"/>
    <mergeCell ref="A98:L98"/>
    <mergeCell ref="A114:L114"/>
    <mergeCell ref="A120:L120"/>
    <mergeCell ref="A130:L130"/>
    <mergeCell ref="A150:L150"/>
    <mergeCell ref="A192:L192"/>
    <mergeCell ref="A124:L124"/>
    <mergeCell ref="A125:L125"/>
    <mergeCell ref="A126:L126"/>
    <mergeCell ref="A129:L129"/>
    <mergeCell ref="A181:L181"/>
    <mergeCell ref="A142:L142"/>
    <mergeCell ref="A162:L162"/>
    <mergeCell ref="I170:L170"/>
    <mergeCell ref="A144:L144"/>
    <mergeCell ref="A121:L121"/>
    <mergeCell ref="A15:L15"/>
    <mergeCell ref="A18:L18"/>
    <mergeCell ref="A19:L19"/>
    <mergeCell ref="A20:L20"/>
    <mergeCell ref="A78:L78"/>
    <mergeCell ref="A86:L86"/>
    <mergeCell ref="A96:L96"/>
    <mergeCell ref="A97:L97"/>
    <mergeCell ref="A116:L116"/>
    <mergeCell ref="A7:L7"/>
    <mergeCell ref="A9:A11"/>
    <mergeCell ref="B9:B11"/>
    <mergeCell ref="C9:E9"/>
    <mergeCell ref="F9:H9"/>
    <mergeCell ref="A14:L14"/>
    <mergeCell ref="I9:K9"/>
    <mergeCell ref="L9:L11"/>
    <mergeCell ref="J10:K10"/>
    <mergeCell ref="I188:L188"/>
    <mergeCell ref="A79:L79"/>
    <mergeCell ref="C10:C11"/>
    <mergeCell ref="D10:E10"/>
    <mergeCell ref="F10:F11"/>
    <mergeCell ref="G10:H10"/>
    <mergeCell ref="I10:I11"/>
    <mergeCell ref="I73:L73"/>
    <mergeCell ref="I92:L92"/>
    <mergeCell ref="A119:L119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9" r:id="rId1"/>
  <rowBreaks count="10" manualBreakCount="10">
    <brk id="24" max="11" man="1"/>
    <brk id="40" max="11" man="1"/>
    <brk id="54" max="11" man="1"/>
    <brk id="71" max="11" man="1"/>
    <brk id="90" max="11" man="1"/>
    <brk id="109" max="11" man="1"/>
    <brk id="131" max="11" man="1"/>
    <brk id="151" max="11" man="1"/>
    <brk id="169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2019-11-09T14:54:26Z</cp:lastPrinted>
  <dcterms:created xsi:type="dcterms:W3CDTF">1996-10-08T23:32:33Z</dcterms:created>
  <dcterms:modified xsi:type="dcterms:W3CDTF">2019-11-11T07:38:54Z</dcterms:modified>
  <cp:category/>
  <cp:version/>
  <cp:contentType/>
  <cp:contentStatus/>
</cp:coreProperties>
</file>