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(с)'!$12:$12</definedName>
    <definedName name="_xlnm.Print_Area" localSheetId="0">' дод 1 (с)'!$A$1:$K$196</definedName>
  </definedNames>
  <calcPr fullCalcOnLoad="1"/>
</workbook>
</file>

<file path=xl/sharedStrings.xml><?xml version="1.0" encoding="utf-8"?>
<sst xmlns="http://schemas.openxmlformats.org/spreadsheetml/2006/main" count="239" uniqueCount="227">
  <si>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</si>
  <si>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</si>
  <si>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</si>
  <si>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</si>
  <si>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</si>
  <si>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</si>
  <si>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</si>
  <si>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</si>
  <si>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</si>
  <si>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</si>
  <si>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</si>
  <si>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</si>
  <si>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</si>
  <si>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</si>
  <si>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</si>
  <si>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</si>
  <si>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</si>
  <si>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</si>
  <si>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</si>
  <si>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</si>
  <si>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</si>
  <si>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</si>
  <si>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</si>
  <si>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</si>
  <si>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</si>
  <si>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</si>
  <si>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</si>
  <si>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</si>
  <si>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</si>
  <si>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</si>
  <si>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</si>
  <si>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</si>
  <si>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</si>
  <si>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</si>
  <si>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</si>
  <si>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</si>
  <si>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</si>
  <si>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</si>
  <si>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</si>
  <si>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</si>
  <si>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</si>
  <si>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</si>
  <si>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</si>
  <si>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</si>
  <si>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</si>
  <si>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</si>
  <si>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</si>
  <si>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</si>
  <si>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</si>
  <si>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</si>
  <si>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</si>
  <si>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</si>
  <si>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</si>
  <si>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</si>
  <si>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</si>
  <si>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</si>
  <si>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</si>
  <si>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</si>
  <si>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</si>
  <si>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</si>
  <si>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</si>
  <si>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</si>
  <si>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</si>
  <si>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</si>
  <si>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</si>
  <si>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</si>
  <si>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</si>
  <si>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</si>
  <si>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</si>
  <si>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</si>
  <si>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</si>
  <si>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</si>
  <si>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</si>
  <si>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</si>
  <si>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</si>
  <si>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</si>
  <si>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</si>
  <si>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</si>
  <si>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</si>
  <si>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</si>
  <si>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</si>
  <si>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</si>
  <si>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</si>
  <si>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</si>
  <si>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</si>
  <si>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</si>
  <si>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</si>
  <si>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</si>
  <si>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</si>
  <si>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</si>
  <si>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</si>
  <si>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</si>
  <si>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</si>
  <si>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</si>
  <si>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</si>
  <si>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</si>
  <si>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</si>
  <si>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</si>
  <si>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</si>
  <si>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</si>
  <si>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</si>
  <si>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</si>
  <si>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</si>
  <si>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</si>
  <si>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</si>
  <si>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</si>
  <si>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</si>
  <si>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</si>
  <si>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</si>
  <si>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</si>
  <si>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</si>
  <si>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</si>
  <si>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</si>
  <si>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</si>
  <si>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</si>
  <si>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</si>
  <si>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</si>
  <si>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</si>
  <si>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</si>
  <si>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</si>
  <si>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</si>
  <si>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</si>
  <si>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</si>
  <si>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</si>
  <si>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</si>
  <si>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</si>
  <si>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</si>
  <si>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</si>
  <si>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</si>
  <si>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</si>
  <si>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</si>
  <si>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</si>
  <si>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</si>
  <si>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</si>
  <si>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</si>
  <si>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</si>
  <si>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</si>
  <si>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</si>
  <si>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</si>
  <si>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</si>
  <si>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</si>
  <si>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</si>
  <si>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</si>
  <si>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</si>
  <si>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</si>
  <si>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</si>
  <si>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</si>
  <si>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</si>
  <si>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</si>
  <si>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</si>
  <si>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</si>
  <si>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</si>
  <si>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</si>
  <si>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</si>
  <si>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</si>
  <si>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</si>
  <si>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</si>
  <si>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</si>
  <si>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</si>
  <si>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</si>
  <si>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</si>
  <si>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</si>
  <si>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</si>
  <si>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</si>
  <si>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</si>
  <si>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</si>
  <si>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</si>
  <si>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</si>
  <si>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</si>
  <si>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</si>
  <si>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</si>
  <si>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</si>
  <si>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</si>
  <si>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</si>
  <si>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</si>
  <si>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</si>
  <si>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</si>
  <si>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</si>
  <si>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</si>
  <si>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</si>
  <si>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</si>
  <si>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</si>
  <si>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</si>
  <si>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</si>
  <si>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</si>
  <si>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</si>
  <si>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</si>
  <si>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</si>
  <si>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</si>
  <si>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</si>
  <si>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</si>
  <si>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</si>
  <si>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</si>
  <si>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</si>
  <si>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</si>
  <si>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</si>
  <si>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</si>
  <si>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</si>
  <si>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</si>
  <si>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</si>
  <si>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</si>
  <si>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</si>
  <si>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</si>
  <si>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</si>
  <si>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</si>
  <si>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</si>
  <si>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</si>
  <si>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</si>
  <si>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</si>
  <si>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</si>
  <si>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</si>
  <si>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</si>
  <si>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Сумський міський голова</t>
  </si>
  <si>
    <t>О.М. Лисенко</t>
  </si>
  <si>
    <t>Виконавець: Липова С.А.</t>
  </si>
  <si>
    <t>_____________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</si>
  <si>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</si>
  <si>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</si>
  <si>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</si>
  <si>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</si>
  <si>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I квартал 2019 року</t>
  </si>
  <si>
    <t>Надходження коштів від відшкодування втрат сільськогосподарського і лісогосподарського виробництва  </t>
  </si>
  <si>
    <t xml:space="preserve">     Додаток № 1</t>
  </si>
  <si>
    <t>до      рішення     Сумської     міської      ради</t>
  </si>
  <si>
    <t>«Про      звіт     про      виконання      міського</t>
  </si>
  <si>
    <t>бюджету  м.  Суми   за  І  квартал  2019 року»</t>
  </si>
  <si>
    <t>від                     2019 року     №            - МР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</si>
</sst>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0.0000000"/>
    <numFmt numFmtId="220" formatCode="0.000000"/>
    <numFmt numFmtId="221" formatCode="0.00000"/>
    <numFmt numFmtId="222" formatCode="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" fontId="28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 vertical="center"/>
    </xf>
    <xf numFmtId="0" fontId="33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28" fillId="56" borderId="16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4" fontId="26" fillId="55" borderId="16" xfId="0" applyNumberFormat="1" applyFont="1" applyFill="1" applyBorder="1" applyAlignment="1" applyProtection="1">
      <alignment horizontal="right" vertical="center" wrapText="1"/>
      <protection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5" fillId="55" borderId="18" xfId="0" applyNumberFormat="1" applyFont="1" applyFill="1" applyBorder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vertical="center" readingOrder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left" vertical="center" wrapText="1"/>
      <protection/>
    </xf>
    <xf numFmtId="4" fontId="25" fillId="55" borderId="0" xfId="0" applyNumberFormat="1" applyFont="1" applyFill="1" applyAlignment="1" applyProtection="1">
      <alignment wrapText="1"/>
      <protection/>
    </xf>
    <xf numFmtId="0" fontId="25" fillId="55" borderId="0" xfId="0" applyNumberFormat="1" applyFont="1" applyFill="1" applyAlignment="1" applyProtection="1">
      <alignment wrapText="1"/>
      <protection/>
    </xf>
    <xf numFmtId="0" fontId="25" fillId="55" borderId="0" xfId="0" applyFont="1" applyFill="1" applyAlignment="1">
      <alignment wrapText="1"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vertical="center" wrapText="1"/>
    </xf>
    <xf numFmtId="4" fontId="32" fillId="55" borderId="0" xfId="0" applyNumberFormat="1" applyFont="1" applyFill="1" applyBorder="1" applyAlignment="1">
      <alignment vertical="center"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vertical="top" wrapText="1"/>
      <protection/>
    </xf>
    <xf numFmtId="0" fontId="27" fillId="56" borderId="19" xfId="0" applyNumberFormat="1" applyFont="1" applyFill="1" applyBorder="1" applyAlignment="1" applyProtection="1">
      <alignment vertical="center" wrapText="1"/>
      <protection/>
    </xf>
    <xf numFmtId="0" fontId="27" fillId="56" borderId="20" xfId="0" applyNumberFormat="1" applyFont="1" applyFill="1" applyBorder="1" applyAlignment="1" applyProtection="1">
      <alignment vertical="center" wrapText="1"/>
      <protection/>
    </xf>
    <xf numFmtId="4" fontId="28" fillId="56" borderId="17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55" borderId="0" xfId="0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9" xfId="0" applyNumberFormat="1" applyFont="1" applyFill="1" applyBorder="1" applyAlignment="1" applyProtection="1">
      <alignment vertical="center" wrapText="1"/>
      <protection/>
    </xf>
    <xf numFmtId="4" fontId="28" fillId="53" borderId="16" xfId="0" applyNumberFormat="1" applyFont="1" applyFill="1" applyBorder="1" applyAlignment="1">
      <alignment vertical="center" wrapText="1"/>
    </xf>
    <xf numFmtId="0" fontId="27" fillId="53" borderId="19" xfId="0" applyNumberFormat="1" applyFont="1" applyFill="1" applyBorder="1" applyAlignment="1" applyProtection="1">
      <alignment vertical="center" wrapText="1"/>
      <protection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 horizontal="center"/>
      <protection/>
    </xf>
    <xf numFmtId="218" fontId="33" fillId="0" borderId="16" xfId="105" applyNumberFormat="1" applyFont="1" applyFill="1" applyBorder="1" applyAlignment="1">
      <alignment horizontal="center" vertical="center" wrapText="1"/>
      <protection/>
    </xf>
    <xf numFmtId="0" fontId="33" fillId="0" borderId="16" xfId="105" applyFont="1" applyFill="1" applyBorder="1" applyAlignment="1">
      <alignment horizontal="center" vertical="center" wrapText="1"/>
      <protection/>
    </xf>
    <xf numFmtId="0" fontId="37" fillId="57" borderId="0" xfId="0" applyNumberFormat="1" applyFont="1" applyFill="1" applyAlignment="1" applyProtection="1">
      <alignment horizontal="left"/>
      <protection/>
    </xf>
    <xf numFmtId="0" fontId="38" fillId="57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0" fontId="29" fillId="55" borderId="16" xfId="0" applyNumberFormat="1" applyFont="1" applyFill="1" applyBorder="1" applyAlignment="1">
      <alignment vertical="center" wrapText="1"/>
    </xf>
    <xf numFmtId="200" fontId="28" fillId="55" borderId="16" xfId="0" applyNumberFormat="1" applyFont="1" applyFill="1" applyBorder="1" applyAlignment="1">
      <alignment vertical="center" wrapText="1"/>
    </xf>
    <xf numFmtId="0" fontId="33" fillId="55" borderId="0" xfId="0" applyFont="1" applyFill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200" fontId="31" fillId="55" borderId="16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4" fontId="26" fillId="55" borderId="16" xfId="0" applyNumberFormat="1" applyFont="1" applyFill="1" applyBorder="1" applyAlignment="1" applyProtection="1">
      <alignment vertical="center" wrapText="1"/>
      <protection/>
    </xf>
    <xf numFmtId="203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vertical="center" wrapText="1"/>
      <protection/>
    </xf>
    <xf numFmtId="0" fontId="26" fillId="55" borderId="0" xfId="0" applyFont="1" applyFill="1" applyAlignment="1">
      <alignment vertical="center" wrapText="1"/>
    </xf>
    <xf numFmtId="4" fontId="36" fillId="55" borderId="16" xfId="0" applyNumberFormat="1" applyFont="1" applyFill="1" applyBorder="1" applyAlignment="1" applyProtection="1">
      <alignment vertical="center" wrapText="1"/>
      <protection/>
    </xf>
    <xf numFmtId="203" fontId="36" fillId="55" borderId="16" xfId="0" applyNumberFormat="1" applyFont="1" applyFill="1" applyBorder="1" applyAlignment="1" applyProtection="1">
      <alignment vertical="center" wrapText="1"/>
      <protection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3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17" xfId="0" applyNumberFormat="1" applyFont="1" applyFill="1" applyBorder="1" applyAlignment="1" applyProtection="1">
      <alignment horizontal="left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3" borderId="21" xfId="0" applyNumberFormat="1" applyFont="1" applyFill="1" applyBorder="1" applyAlignment="1" applyProtection="1">
      <alignment horizontal="center" vertical="center" wrapText="1"/>
      <protection/>
    </xf>
    <xf numFmtId="0" fontId="27" fillId="53" borderId="22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NumberFormat="1" applyFont="1" applyFill="1" applyBorder="1" applyAlignment="1" applyProtection="1">
      <alignment horizontal="center" vertical="center" wrapText="1"/>
      <protection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Font="1" applyFill="1" applyBorder="1" applyAlignment="1">
      <alignment vertical="top" wrapText="1"/>
    </xf>
    <xf numFmtId="0" fontId="27" fillId="55" borderId="21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vertical="top" wrapText="1"/>
    </xf>
    <xf numFmtId="0" fontId="27" fillId="56" borderId="17" xfId="0" applyFont="1" applyFill="1" applyBorder="1" applyAlignment="1">
      <alignment vertical="top" wrapText="1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NumberFormat="1" applyFont="1" applyFill="1" applyBorder="1" applyAlignment="1" applyProtection="1">
      <alignment vertical="top" wrapText="1"/>
      <protection/>
    </xf>
    <xf numFmtId="0" fontId="27" fillId="53" borderId="22" xfId="0" applyNumberFormat="1" applyFont="1" applyFill="1" applyBorder="1" applyAlignment="1" applyProtection="1">
      <alignment vertical="top" wrapText="1"/>
      <protection/>
    </xf>
    <xf numFmtId="0" fontId="27" fillId="56" borderId="17" xfId="0" applyNumberFormat="1" applyFont="1" applyFill="1" applyBorder="1" applyAlignment="1" applyProtection="1">
      <alignment vertical="top" wrapText="1"/>
      <protection/>
    </xf>
    <xf numFmtId="0" fontId="26" fillId="55" borderId="16" xfId="0" applyFont="1" applyFill="1" applyBorder="1" applyAlignment="1">
      <alignment vertical="center" wrapText="1"/>
    </xf>
    <xf numFmtId="49" fontId="36" fillId="55" borderId="16" xfId="0" applyNumberFormat="1" applyFont="1" applyFill="1" applyBorder="1" applyAlignment="1">
      <alignment horizontal="left" vertical="center" wrapText="1"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6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49" fontId="36" fillId="55" borderId="16" xfId="0" applyNumberFormat="1" applyFont="1" applyFill="1" applyBorder="1" applyAlignment="1" applyProtection="1">
      <alignment vertical="center" readingOrder="1"/>
      <protection/>
    </xf>
    <xf numFmtId="0" fontId="26" fillId="55" borderId="17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wrapText="1"/>
      <protection/>
    </xf>
    <xf numFmtId="0" fontId="26" fillId="55" borderId="18" xfId="0" applyFont="1" applyFill="1" applyBorder="1" applyAlignment="1">
      <alignment wrapText="1"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1" fillId="55" borderId="0" xfId="0" applyFont="1" applyFill="1" applyAlignment="1">
      <alignment/>
    </xf>
    <xf numFmtId="0" fontId="41" fillId="55" borderId="0" xfId="0" applyNumberFormat="1" applyFont="1" applyFill="1" applyAlignment="1" applyProtection="1">
      <alignment/>
      <protection/>
    </xf>
    <xf numFmtId="0" fontId="39" fillId="55" borderId="23" xfId="0" applyNumberFormat="1" applyFont="1" applyFill="1" applyBorder="1" applyAlignment="1" applyProtection="1">
      <alignment horizontal="center" vertical="center" wrapText="1"/>
      <protection/>
    </xf>
    <xf numFmtId="0" fontId="39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55" borderId="19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3" fillId="55" borderId="0" xfId="0" applyNumberFormat="1" applyFont="1" applyFill="1" applyAlignment="1" applyProtection="1">
      <alignment horizontal="center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93"/>
  <sheetViews>
    <sheetView showGridLines="0" showZeros="0" tabSelected="1" view="pageBreakPreview" zoomScale="62" zoomScaleNormal="70" zoomScaleSheetLayoutView="62" workbookViewId="0" topLeftCell="A1">
      <selection activeCell="U11" sqref="U11"/>
    </sheetView>
  </sheetViews>
  <sheetFormatPr defaultColWidth="9.16015625" defaultRowHeight="12.75"/>
  <cols>
    <col min="1" max="1" width="13.5" style="7" customWidth="1"/>
    <col min="2" max="2" width="58.66015625" style="8" customWidth="1"/>
    <col min="3" max="5" width="22.83203125" style="8" customWidth="1"/>
    <col min="6" max="6" width="20.33203125" style="8" customWidth="1"/>
    <col min="7" max="7" width="19" style="8" customWidth="1"/>
    <col min="8" max="8" width="17.66015625" style="8" customWidth="1"/>
    <col min="9" max="9" width="22.33203125" style="8" customWidth="1"/>
    <col min="10" max="10" width="21" style="8" customWidth="1"/>
    <col min="11" max="11" width="23.33203125" style="8" customWidth="1"/>
    <col min="12" max="13" width="9.16015625" style="8" customWidth="1"/>
    <col min="14" max="245" width="9.16015625" style="11" customWidth="1"/>
    <col min="246" max="254" width="9.16015625" style="8" customWidth="1"/>
    <col min="255" max="16384" width="9.16015625" style="11" customWidth="1"/>
  </cols>
  <sheetData>
    <row r="1" spans="3:11" ht="23.25" customHeight="1">
      <c r="C1" s="113"/>
      <c r="D1" s="113"/>
      <c r="E1" s="113"/>
      <c r="F1" s="113"/>
      <c r="G1" s="56"/>
      <c r="I1" s="59" t="s">
        <v>222</v>
      </c>
      <c r="J1" s="60"/>
      <c r="K1" s="60"/>
    </row>
    <row r="2" spans="3:11" ht="18.75" customHeight="1">
      <c r="C2" s="9"/>
      <c r="D2" s="9"/>
      <c r="E2" s="9"/>
      <c r="F2" s="10"/>
      <c r="G2" s="10"/>
      <c r="H2" s="61" t="s">
        <v>223</v>
      </c>
      <c r="I2" s="62"/>
      <c r="J2" s="63"/>
      <c r="K2" s="63"/>
    </row>
    <row r="3" spans="3:11" ht="18.75" customHeight="1">
      <c r="C3" s="9"/>
      <c r="D3" s="9"/>
      <c r="E3" s="9"/>
      <c r="F3" s="10"/>
      <c r="G3" s="10"/>
      <c r="H3" s="61" t="s">
        <v>224</v>
      </c>
      <c r="I3" s="62"/>
      <c r="J3" s="63"/>
      <c r="K3" s="63"/>
    </row>
    <row r="4" spans="3:11" ht="18.75" customHeight="1">
      <c r="C4" s="9"/>
      <c r="D4" s="9"/>
      <c r="E4" s="9"/>
      <c r="F4" s="10"/>
      <c r="G4" s="10"/>
      <c r="H4" s="61" t="s">
        <v>225</v>
      </c>
      <c r="I4" s="62"/>
      <c r="J4" s="63"/>
      <c r="K4" s="63"/>
    </row>
    <row r="5" spans="3:11" ht="18.75" customHeight="1">
      <c r="C5" s="9"/>
      <c r="D5" s="9"/>
      <c r="E5" s="9"/>
      <c r="F5" s="10"/>
      <c r="G5" s="10"/>
      <c r="H5" s="61" t="s">
        <v>226</v>
      </c>
      <c r="I5" s="62"/>
      <c r="J5" s="63"/>
      <c r="K5" s="63"/>
    </row>
    <row r="6" spans="3:7" ht="18.75" customHeight="1">
      <c r="C6" s="46"/>
      <c r="D6" s="46"/>
      <c r="E6" s="46"/>
      <c r="F6" s="10"/>
      <c r="G6" s="10"/>
    </row>
    <row r="8" spans="1:11" ht="22.5">
      <c r="A8" s="112" t="s">
        <v>220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2:11" ht="15.75">
      <c r="B9" s="20"/>
      <c r="C9" s="20"/>
      <c r="D9" s="20"/>
      <c r="E9" s="20"/>
      <c r="F9" s="20"/>
      <c r="G9" s="20"/>
      <c r="K9" s="21" t="s">
        <v>22</v>
      </c>
    </row>
    <row r="10" spans="1:254" s="66" customFormat="1" ht="39.75" customHeight="1">
      <c r="A10" s="114" t="s">
        <v>0</v>
      </c>
      <c r="B10" s="111" t="s">
        <v>190</v>
      </c>
      <c r="C10" s="108" t="s">
        <v>14</v>
      </c>
      <c r="D10" s="109"/>
      <c r="E10" s="110"/>
      <c r="F10" s="111" t="s">
        <v>15</v>
      </c>
      <c r="G10" s="111"/>
      <c r="H10" s="111"/>
      <c r="I10" s="111" t="s">
        <v>219</v>
      </c>
      <c r="J10" s="111"/>
      <c r="K10" s="111"/>
      <c r="L10" s="10"/>
      <c r="M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11" ht="75.75" customHeight="1">
      <c r="A11" s="114"/>
      <c r="B11" s="111"/>
      <c r="C11" s="57" t="s">
        <v>216</v>
      </c>
      <c r="D11" s="57" t="s">
        <v>217</v>
      </c>
      <c r="E11" s="58" t="s">
        <v>218</v>
      </c>
      <c r="F11" s="57" t="s">
        <v>216</v>
      </c>
      <c r="G11" s="57" t="s">
        <v>217</v>
      </c>
      <c r="H11" s="58" t="s">
        <v>218</v>
      </c>
      <c r="I11" s="57" t="s">
        <v>216</v>
      </c>
      <c r="J11" s="57" t="s">
        <v>217</v>
      </c>
      <c r="K11" s="58" t="s">
        <v>218</v>
      </c>
    </row>
    <row r="12" spans="1:254" s="16" customFormat="1" ht="17.25" customHeight="1">
      <c r="A12" s="19">
        <v>1</v>
      </c>
      <c r="B12" s="18">
        <v>2</v>
      </c>
      <c r="C12" s="18">
        <v>3</v>
      </c>
      <c r="D12" s="55">
        <v>4</v>
      </c>
      <c r="E12" s="55">
        <v>5</v>
      </c>
      <c r="F12" s="18">
        <v>6</v>
      </c>
      <c r="G12" s="55">
        <v>7</v>
      </c>
      <c r="H12" s="18">
        <v>8</v>
      </c>
      <c r="I12" s="55">
        <v>9</v>
      </c>
      <c r="J12" s="55">
        <v>10</v>
      </c>
      <c r="K12" s="55">
        <v>11</v>
      </c>
      <c r="L12" s="15"/>
      <c r="M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75" customFormat="1" ht="14.25">
      <c r="A13" s="25">
        <v>10000000</v>
      </c>
      <c r="B13" s="29" t="s">
        <v>2</v>
      </c>
      <c r="C13" s="17">
        <f>C14+C23++C29+C35+C54</f>
        <v>1809075900</v>
      </c>
      <c r="D13" s="17">
        <f>D14+D23++D29+D35+D54</f>
        <v>390033276.77</v>
      </c>
      <c r="E13" s="64">
        <f>_xlfn.IFERROR(D13/C13*100,0)</f>
        <v>21.559807234732382</v>
      </c>
      <c r="F13" s="17">
        <f>F14+F23++F29+F35+F54</f>
        <v>4380900</v>
      </c>
      <c r="G13" s="17">
        <f>G14+G23++G29+G35+G54</f>
        <v>982126.21</v>
      </c>
      <c r="H13" s="64">
        <f>_xlfn.IFERROR(G13/F13*100,0)</f>
        <v>22.41836631742336</v>
      </c>
      <c r="I13" s="72">
        <f>C13+F13</f>
        <v>1813456800</v>
      </c>
      <c r="J13" s="72">
        <f>D13+G13</f>
        <v>391015402.97999996</v>
      </c>
      <c r="K13" s="73">
        <f>_xlfn.IFERROR(J13/I13*100,0)</f>
        <v>21.56188131859551</v>
      </c>
      <c r="L13" s="74"/>
      <c r="M13" s="74"/>
      <c r="IL13" s="74"/>
      <c r="IM13" s="74"/>
      <c r="IN13" s="74"/>
      <c r="IO13" s="74"/>
      <c r="IP13" s="74"/>
      <c r="IQ13" s="74"/>
      <c r="IR13" s="74"/>
      <c r="IS13" s="74"/>
      <c r="IT13" s="74"/>
    </row>
    <row r="14" spans="1:254" s="28" customFormat="1" ht="28.5">
      <c r="A14" s="25">
        <v>11000000</v>
      </c>
      <c r="B14" s="26" t="s">
        <v>3</v>
      </c>
      <c r="C14" s="17">
        <f>C15+C20</f>
        <v>1255700300</v>
      </c>
      <c r="D14" s="17">
        <f>D15+D20</f>
        <v>263343970.35</v>
      </c>
      <c r="E14" s="64">
        <f aca="true" t="shared" si="0" ref="E14:E77">_xlfn.IFERROR(D14/C14*100,0)</f>
        <v>20.97188081821753</v>
      </c>
      <c r="F14" s="17"/>
      <c r="G14" s="17"/>
      <c r="H14" s="64">
        <f aca="true" t="shared" si="1" ref="H14:H77">_xlfn.IFERROR(G14/F14*100,0)</f>
        <v>0</v>
      </c>
      <c r="I14" s="72">
        <f>C14+F14</f>
        <v>1255700300</v>
      </c>
      <c r="J14" s="72">
        <f>D14+G14</f>
        <v>263343970.35</v>
      </c>
      <c r="K14" s="73">
        <f>_xlfn.IFERROR(J14/I14*100,0)</f>
        <v>20.97188081821753</v>
      </c>
      <c r="L14" s="27"/>
      <c r="M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28" customFormat="1" ht="14.25">
      <c r="A15" s="25">
        <v>11010000</v>
      </c>
      <c r="B15" s="26" t="s">
        <v>120</v>
      </c>
      <c r="C15" s="14">
        <f>C16+C17+C18+C19</f>
        <v>1255258600</v>
      </c>
      <c r="D15" s="14">
        <f>D16+D17+D18+D19</f>
        <v>263281903.35</v>
      </c>
      <c r="E15" s="64">
        <f t="shared" si="0"/>
        <v>20.974315838186648</v>
      </c>
      <c r="F15" s="17"/>
      <c r="G15" s="17"/>
      <c r="H15" s="64">
        <f t="shared" si="1"/>
        <v>0</v>
      </c>
      <c r="I15" s="72">
        <f aca="true" t="shared" si="2" ref="I15:I78">C15+F15</f>
        <v>1255258600</v>
      </c>
      <c r="J15" s="72">
        <f aca="true" t="shared" si="3" ref="J15:J78">D15+G15</f>
        <v>263281903.35</v>
      </c>
      <c r="K15" s="73">
        <f aca="true" t="shared" si="4" ref="K15:K78">_xlfn.IFERROR(J15/I15*100,0)</f>
        <v>20.974315838186648</v>
      </c>
      <c r="L15" s="27"/>
      <c r="M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71" customFormat="1" ht="45">
      <c r="A16" s="67">
        <v>11010100</v>
      </c>
      <c r="B16" s="68" t="s">
        <v>18</v>
      </c>
      <c r="C16" s="24">
        <v>1117190900</v>
      </c>
      <c r="D16" s="24">
        <v>229241529.88</v>
      </c>
      <c r="E16" s="69">
        <f t="shared" si="0"/>
        <v>20.519459107660115</v>
      </c>
      <c r="F16" s="24"/>
      <c r="G16" s="24"/>
      <c r="H16" s="69">
        <f t="shared" si="1"/>
        <v>0</v>
      </c>
      <c r="I16" s="76">
        <f t="shared" si="2"/>
        <v>1117190900</v>
      </c>
      <c r="J16" s="76">
        <f t="shared" si="3"/>
        <v>229241529.88</v>
      </c>
      <c r="K16" s="77">
        <f t="shared" si="4"/>
        <v>20.519459107660115</v>
      </c>
      <c r="L16" s="70"/>
      <c r="M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pans="1:254" s="71" customFormat="1" ht="75">
      <c r="A17" s="67">
        <v>11010200</v>
      </c>
      <c r="B17" s="68" t="s">
        <v>19</v>
      </c>
      <c r="C17" s="24">
        <v>81032000</v>
      </c>
      <c r="D17" s="24">
        <v>18306405.51</v>
      </c>
      <c r="E17" s="69">
        <f t="shared" si="0"/>
        <v>22.591575562740648</v>
      </c>
      <c r="F17" s="24"/>
      <c r="G17" s="24"/>
      <c r="H17" s="69">
        <f t="shared" si="1"/>
        <v>0</v>
      </c>
      <c r="I17" s="76">
        <f t="shared" si="2"/>
        <v>81032000</v>
      </c>
      <c r="J17" s="76">
        <f t="shared" si="3"/>
        <v>18306405.51</v>
      </c>
      <c r="K17" s="77">
        <f t="shared" si="4"/>
        <v>22.591575562740648</v>
      </c>
      <c r="L17" s="70"/>
      <c r="M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pans="1:254" s="71" customFormat="1" ht="45" customHeight="1">
      <c r="A18" s="67">
        <v>11010400</v>
      </c>
      <c r="B18" s="68" t="s">
        <v>20</v>
      </c>
      <c r="C18" s="24">
        <v>29795400</v>
      </c>
      <c r="D18" s="24">
        <v>8159060.88</v>
      </c>
      <c r="E18" s="69">
        <f t="shared" si="0"/>
        <v>27.383625928834654</v>
      </c>
      <c r="F18" s="24"/>
      <c r="G18" s="24"/>
      <c r="H18" s="69">
        <f t="shared" si="1"/>
        <v>0</v>
      </c>
      <c r="I18" s="76">
        <f t="shared" si="2"/>
        <v>29795400</v>
      </c>
      <c r="J18" s="76">
        <f t="shared" si="3"/>
        <v>8159060.88</v>
      </c>
      <c r="K18" s="77">
        <f t="shared" si="4"/>
        <v>27.383625928834654</v>
      </c>
      <c r="L18" s="70"/>
      <c r="M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pans="1:254" s="71" customFormat="1" ht="33.75" customHeight="1">
      <c r="A19" s="67">
        <v>11010500</v>
      </c>
      <c r="B19" s="68" t="s">
        <v>21</v>
      </c>
      <c r="C19" s="24">
        <v>27240300</v>
      </c>
      <c r="D19" s="24">
        <v>7574907.08</v>
      </c>
      <c r="E19" s="69">
        <f t="shared" si="0"/>
        <v>27.807722675594615</v>
      </c>
      <c r="F19" s="24"/>
      <c r="G19" s="24"/>
      <c r="H19" s="69">
        <f t="shared" si="1"/>
        <v>0</v>
      </c>
      <c r="I19" s="76">
        <f t="shared" si="2"/>
        <v>27240300</v>
      </c>
      <c r="J19" s="76">
        <f t="shared" si="3"/>
        <v>7574907.08</v>
      </c>
      <c r="K19" s="77">
        <f t="shared" si="4"/>
        <v>27.807722675594615</v>
      </c>
      <c r="L19" s="70"/>
      <c r="M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pans="1:11" s="27" customFormat="1" ht="14.25">
      <c r="A20" s="25">
        <v>11020000</v>
      </c>
      <c r="B20" s="26" t="s">
        <v>4</v>
      </c>
      <c r="C20" s="14">
        <f>C21+C22</f>
        <v>441700</v>
      </c>
      <c r="D20" s="14">
        <f>D21+D22</f>
        <v>62067</v>
      </c>
      <c r="E20" s="64">
        <f t="shared" si="0"/>
        <v>14.051845143762733</v>
      </c>
      <c r="F20" s="14"/>
      <c r="G20" s="14"/>
      <c r="H20" s="64">
        <f t="shared" si="1"/>
        <v>0</v>
      </c>
      <c r="I20" s="72">
        <f t="shared" si="2"/>
        <v>441700</v>
      </c>
      <c r="J20" s="72">
        <f t="shared" si="3"/>
        <v>62067</v>
      </c>
      <c r="K20" s="73">
        <f t="shared" si="4"/>
        <v>14.051845143762733</v>
      </c>
    </row>
    <row r="21" spans="1:254" s="71" customFormat="1" ht="30">
      <c r="A21" s="67">
        <v>11020200</v>
      </c>
      <c r="B21" s="68" t="s">
        <v>23</v>
      </c>
      <c r="C21" s="24">
        <v>441700</v>
      </c>
      <c r="D21" s="24">
        <v>62067</v>
      </c>
      <c r="E21" s="69">
        <f t="shared" si="0"/>
        <v>14.051845143762733</v>
      </c>
      <c r="F21" s="24"/>
      <c r="G21" s="24"/>
      <c r="H21" s="69">
        <f t="shared" si="1"/>
        <v>0</v>
      </c>
      <c r="I21" s="76">
        <f t="shared" si="2"/>
        <v>441700</v>
      </c>
      <c r="J21" s="76">
        <f t="shared" si="3"/>
        <v>62067</v>
      </c>
      <c r="K21" s="77">
        <f t="shared" si="4"/>
        <v>14.051845143762733</v>
      </c>
      <c r="L21" s="70"/>
      <c r="M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s="5" customFormat="1" ht="30" customHeight="1" hidden="1">
      <c r="A22" s="22">
        <v>11023200</v>
      </c>
      <c r="B22" s="6" t="s">
        <v>24</v>
      </c>
      <c r="C22" s="1"/>
      <c r="D22" s="1"/>
      <c r="E22" s="65">
        <f t="shared" si="0"/>
        <v>0</v>
      </c>
      <c r="F22" s="1"/>
      <c r="G22" s="1"/>
      <c r="H22" s="65">
        <f t="shared" si="1"/>
        <v>0</v>
      </c>
      <c r="I22" s="78">
        <f t="shared" si="2"/>
        <v>0</v>
      </c>
      <c r="J22" s="78">
        <f t="shared" si="3"/>
        <v>0</v>
      </c>
      <c r="K22" s="79">
        <f t="shared" si="4"/>
        <v>0</v>
      </c>
      <c r="L22" s="4"/>
      <c r="M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8" customFormat="1" ht="28.5">
      <c r="A23" s="25">
        <v>13000000</v>
      </c>
      <c r="B23" s="26" t="s">
        <v>25</v>
      </c>
      <c r="C23" s="17">
        <f>C24+C26</f>
        <v>263700</v>
      </c>
      <c r="D23" s="17">
        <f>D24+D26</f>
        <v>68351.67</v>
      </c>
      <c r="E23" s="64">
        <f t="shared" si="0"/>
        <v>25.92023890784983</v>
      </c>
      <c r="F23" s="17"/>
      <c r="G23" s="17"/>
      <c r="H23" s="64">
        <f t="shared" si="1"/>
        <v>0</v>
      </c>
      <c r="I23" s="72">
        <f t="shared" si="2"/>
        <v>263700</v>
      </c>
      <c r="J23" s="72">
        <f t="shared" si="3"/>
        <v>68351.67</v>
      </c>
      <c r="K23" s="73">
        <f t="shared" si="4"/>
        <v>25.92023890784983</v>
      </c>
      <c r="L23" s="27"/>
      <c r="M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s="28" customFormat="1" ht="28.5">
      <c r="A24" s="25">
        <v>13010000</v>
      </c>
      <c r="B24" s="26" t="s">
        <v>26</v>
      </c>
      <c r="C24" s="17">
        <f>C25</f>
        <v>62100</v>
      </c>
      <c r="D24" s="17">
        <f>D25</f>
        <v>39170.65</v>
      </c>
      <c r="E24" s="64">
        <f t="shared" si="0"/>
        <v>63.07673107890499</v>
      </c>
      <c r="F24" s="17"/>
      <c r="G24" s="17"/>
      <c r="H24" s="64">
        <f t="shared" si="1"/>
        <v>0</v>
      </c>
      <c r="I24" s="72">
        <f t="shared" si="2"/>
        <v>62100</v>
      </c>
      <c r="J24" s="72">
        <f t="shared" si="3"/>
        <v>39170.65</v>
      </c>
      <c r="K24" s="73">
        <f t="shared" si="4"/>
        <v>63.07673107890499</v>
      </c>
      <c r="L24" s="27"/>
      <c r="M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71" customFormat="1" ht="60.75" customHeight="1">
      <c r="A25" s="67">
        <v>13010200</v>
      </c>
      <c r="B25" s="68" t="s">
        <v>27</v>
      </c>
      <c r="C25" s="24">
        <v>62100</v>
      </c>
      <c r="D25" s="24">
        <v>39170.65</v>
      </c>
      <c r="E25" s="69">
        <f t="shared" si="0"/>
        <v>63.07673107890499</v>
      </c>
      <c r="F25" s="24"/>
      <c r="G25" s="24"/>
      <c r="H25" s="69">
        <f t="shared" si="1"/>
        <v>0</v>
      </c>
      <c r="I25" s="76">
        <f t="shared" si="2"/>
        <v>62100</v>
      </c>
      <c r="J25" s="76">
        <f t="shared" si="3"/>
        <v>39170.65</v>
      </c>
      <c r="K25" s="77">
        <f t="shared" si="4"/>
        <v>63.07673107890499</v>
      </c>
      <c r="L25" s="70"/>
      <c r="M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pans="1:254" s="28" customFormat="1" ht="14.25">
      <c r="A26" s="25">
        <v>13030000</v>
      </c>
      <c r="B26" s="26" t="s">
        <v>28</v>
      </c>
      <c r="C26" s="17">
        <f>C28+C27</f>
        <v>201600</v>
      </c>
      <c r="D26" s="17">
        <f>D28+D27</f>
        <v>29181.02</v>
      </c>
      <c r="E26" s="64">
        <f t="shared" si="0"/>
        <v>14.474712301587303</v>
      </c>
      <c r="F26" s="17"/>
      <c r="G26" s="17"/>
      <c r="H26" s="64">
        <f t="shared" si="1"/>
        <v>0</v>
      </c>
      <c r="I26" s="72">
        <f t="shared" si="2"/>
        <v>201600</v>
      </c>
      <c r="J26" s="72">
        <f t="shared" si="3"/>
        <v>29181.02</v>
      </c>
      <c r="K26" s="73">
        <f t="shared" si="4"/>
        <v>14.474712301587303</v>
      </c>
      <c r="L26" s="27"/>
      <c r="M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71" customFormat="1" ht="45">
      <c r="A27" s="67">
        <v>13030100</v>
      </c>
      <c r="B27" s="68" t="s">
        <v>186</v>
      </c>
      <c r="C27" s="24">
        <v>166600</v>
      </c>
      <c r="D27" s="24">
        <v>29181.02</v>
      </c>
      <c r="E27" s="69">
        <f t="shared" si="0"/>
        <v>17.51561824729892</v>
      </c>
      <c r="F27" s="24"/>
      <c r="G27" s="24"/>
      <c r="H27" s="69">
        <f t="shared" si="1"/>
        <v>0</v>
      </c>
      <c r="I27" s="76">
        <f t="shared" si="2"/>
        <v>166600</v>
      </c>
      <c r="J27" s="76">
        <f t="shared" si="3"/>
        <v>29181.02</v>
      </c>
      <c r="K27" s="77">
        <f t="shared" si="4"/>
        <v>17.51561824729892</v>
      </c>
      <c r="L27" s="70"/>
      <c r="M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pans="1:254" s="71" customFormat="1" ht="35.25" customHeight="1">
      <c r="A28" s="67">
        <v>13030200</v>
      </c>
      <c r="B28" s="68" t="s">
        <v>29</v>
      </c>
      <c r="C28" s="24">
        <v>35000</v>
      </c>
      <c r="D28" s="24"/>
      <c r="E28" s="69">
        <f t="shared" si="0"/>
        <v>0</v>
      </c>
      <c r="F28" s="24"/>
      <c r="G28" s="24"/>
      <c r="H28" s="69">
        <f t="shared" si="1"/>
        <v>0</v>
      </c>
      <c r="I28" s="76">
        <f t="shared" si="2"/>
        <v>35000</v>
      </c>
      <c r="J28" s="76">
        <f t="shared" si="3"/>
        <v>0</v>
      </c>
      <c r="K28" s="77">
        <f t="shared" si="4"/>
        <v>0</v>
      </c>
      <c r="L28" s="70"/>
      <c r="M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pans="1:254" s="28" customFormat="1" ht="14.25">
      <c r="A29" s="25">
        <v>14000000</v>
      </c>
      <c r="B29" s="26" t="s">
        <v>10</v>
      </c>
      <c r="C29" s="17">
        <f>C34+C31+C33</f>
        <v>150545000</v>
      </c>
      <c r="D29" s="17">
        <f>D34+D31+D33</f>
        <v>17273097.03</v>
      </c>
      <c r="E29" s="64">
        <f t="shared" si="0"/>
        <v>11.473710206250622</v>
      </c>
      <c r="F29" s="17"/>
      <c r="G29" s="17"/>
      <c r="H29" s="64">
        <f t="shared" si="1"/>
        <v>0</v>
      </c>
      <c r="I29" s="72">
        <f t="shared" si="2"/>
        <v>150545000</v>
      </c>
      <c r="J29" s="72">
        <f t="shared" si="3"/>
        <v>17273097.03</v>
      </c>
      <c r="K29" s="73">
        <f t="shared" si="4"/>
        <v>11.473710206250622</v>
      </c>
      <c r="L29" s="27"/>
      <c r="M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28" customFormat="1" ht="31.5" customHeight="1">
      <c r="A30" s="25">
        <v>14020000</v>
      </c>
      <c r="B30" s="26" t="s">
        <v>140</v>
      </c>
      <c r="C30" s="14">
        <f>C31</f>
        <v>12980000</v>
      </c>
      <c r="D30" s="14"/>
      <c r="E30" s="64">
        <f t="shared" si="0"/>
        <v>0</v>
      </c>
      <c r="F30" s="17"/>
      <c r="G30" s="17"/>
      <c r="H30" s="64">
        <f t="shared" si="1"/>
        <v>0</v>
      </c>
      <c r="I30" s="72">
        <f t="shared" si="2"/>
        <v>12980000</v>
      </c>
      <c r="J30" s="72">
        <f t="shared" si="3"/>
        <v>0</v>
      </c>
      <c r="K30" s="73">
        <f t="shared" si="4"/>
        <v>0</v>
      </c>
      <c r="L30" s="27"/>
      <c r="M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71" customFormat="1" ht="15">
      <c r="A31" s="67">
        <v>14021900</v>
      </c>
      <c r="B31" s="96" t="s">
        <v>137</v>
      </c>
      <c r="C31" s="24">
        <v>12980000</v>
      </c>
      <c r="D31" s="24"/>
      <c r="E31" s="69">
        <f t="shared" si="0"/>
        <v>0</v>
      </c>
      <c r="F31" s="24"/>
      <c r="G31" s="24"/>
      <c r="H31" s="69">
        <f t="shared" si="1"/>
        <v>0</v>
      </c>
      <c r="I31" s="76">
        <f t="shared" si="2"/>
        <v>12980000</v>
      </c>
      <c r="J31" s="76">
        <f t="shared" si="3"/>
        <v>0</v>
      </c>
      <c r="K31" s="77">
        <f t="shared" si="4"/>
        <v>0</v>
      </c>
      <c r="L31" s="70"/>
      <c r="M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28" customFormat="1" ht="42.75">
      <c r="A32" s="25">
        <v>14030000</v>
      </c>
      <c r="B32" s="26" t="s">
        <v>139</v>
      </c>
      <c r="C32" s="17">
        <f>C33</f>
        <v>56565000</v>
      </c>
      <c r="D32" s="17"/>
      <c r="E32" s="64">
        <f t="shared" si="0"/>
        <v>0</v>
      </c>
      <c r="F32" s="17"/>
      <c r="G32" s="17"/>
      <c r="H32" s="64">
        <f t="shared" si="1"/>
        <v>0</v>
      </c>
      <c r="I32" s="72">
        <f t="shared" si="2"/>
        <v>56565000</v>
      </c>
      <c r="J32" s="72">
        <f t="shared" si="3"/>
        <v>0</v>
      </c>
      <c r="K32" s="73">
        <f t="shared" si="4"/>
        <v>0</v>
      </c>
      <c r="L32" s="27"/>
      <c r="M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71" customFormat="1" ht="15">
      <c r="A33" s="67">
        <v>14031900</v>
      </c>
      <c r="B33" s="96" t="s">
        <v>137</v>
      </c>
      <c r="C33" s="24">
        <v>56565000</v>
      </c>
      <c r="D33" s="24"/>
      <c r="E33" s="69">
        <f t="shared" si="0"/>
        <v>0</v>
      </c>
      <c r="F33" s="24"/>
      <c r="G33" s="24"/>
      <c r="H33" s="69">
        <f t="shared" si="1"/>
        <v>0</v>
      </c>
      <c r="I33" s="76">
        <f t="shared" si="2"/>
        <v>56565000</v>
      </c>
      <c r="J33" s="76">
        <f t="shared" si="3"/>
        <v>0</v>
      </c>
      <c r="K33" s="77">
        <f t="shared" si="4"/>
        <v>0</v>
      </c>
      <c r="L33" s="70"/>
      <c r="M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28" customFormat="1" ht="33.75" customHeight="1">
      <c r="A34" s="25">
        <v>14040000</v>
      </c>
      <c r="B34" s="26" t="s">
        <v>30</v>
      </c>
      <c r="C34" s="17">
        <v>81000000</v>
      </c>
      <c r="D34" s="17">
        <v>17273097.03</v>
      </c>
      <c r="E34" s="64">
        <f t="shared" si="0"/>
        <v>21.32481114814815</v>
      </c>
      <c r="F34" s="17"/>
      <c r="G34" s="17"/>
      <c r="H34" s="64">
        <f t="shared" si="1"/>
        <v>0</v>
      </c>
      <c r="I34" s="72">
        <f t="shared" si="2"/>
        <v>81000000</v>
      </c>
      <c r="J34" s="72">
        <f t="shared" si="3"/>
        <v>17273097.03</v>
      </c>
      <c r="K34" s="73">
        <f t="shared" si="4"/>
        <v>21.32481114814815</v>
      </c>
      <c r="L34" s="27"/>
      <c r="M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28" customFormat="1" ht="14.25">
      <c r="A35" s="25">
        <v>18000000</v>
      </c>
      <c r="B35" s="26" t="s">
        <v>121</v>
      </c>
      <c r="C35" s="17">
        <f>C36+C47+C50</f>
        <v>402566900</v>
      </c>
      <c r="D35" s="17">
        <f>D36+D47+D50</f>
        <v>109347857.72</v>
      </c>
      <c r="E35" s="64">
        <f t="shared" si="0"/>
        <v>27.162654882952374</v>
      </c>
      <c r="F35" s="17"/>
      <c r="G35" s="17"/>
      <c r="H35" s="64">
        <f t="shared" si="1"/>
        <v>0</v>
      </c>
      <c r="I35" s="72">
        <f t="shared" si="2"/>
        <v>402566900</v>
      </c>
      <c r="J35" s="72">
        <f t="shared" si="3"/>
        <v>109347857.72</v>
      </c>
      <c r="K35" s="73">
        <f t="shared" si="4"/>
        <v>27.162654882952374</v>
      </c>
      <c r="L35" s="27"/>
      <c r="M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28" customFormat="1" ht="14.25">
      <c r="A36" s="25" t="s">
        <v>31</v>
      </c>
      <c r="B36" s="26" t="s">
        <v>122</v>
      </c>
      <c r="C36" s="17">
        <f>C37+C38+C40+C41+C42+C43+C44+C45+C46+C39</f>
        <v>190721200</v>
      </c>
      <c r="D36" s="17">
        <f>D37+D38+D40+D41+D42+D43+D44+D45+D46+D39</f>
        <v>48387521.19</v>
      </c>
      <c r="E36" s="64">
        <f t="shared" si="0"/>
        <v>25.370814146513336</v>
      </c>
      <c r="F36" s="17"/>
      <c r="G36" s="17"/>
      <c r="H36" s="64">
        <f t="shared" si="1"/>
        <v>0</v>
      </c>
      <c r="I36" s="72">
        <f t="shared" si="2"/>
        <v>190721200</v>
      </c>
      <c r="J36" s="72">
        <f t="shared" si="3"/>
        <v>48387521.19</v>
      </c>
      <c r="K36" s="73">
        <f t="shared" si="4"/>
        <v>25.370814146513336</v>
      </c>
      <c r="L36" s="27"/>
      <c r="M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71" customFormat="1" ht="47.25" customHeight="1">
      <c r="A37" s="67" t="s">
        <v>32</v>
      </c>
      <c r="B37" s="68" t="s">
        <v>34</v>
      </c>
      <c r="C37" s="24">
        <v>169500</v>
      </c>
      <c r="D37" s="24">
        <v>17664.76</v>
      </c>
      <c r="E37" s="69">
        <f t="shared" si="0"/>
        <v>10.421687315634218</v>
      </c>
      <c r="F37" s="24"/>
      <c r="G37" s="24"/>
      <c r="H37" s="69">
        <f t="shared" si="1"/>
        <v>0</v>
      </c>
      <c r="I37" s="76">
        <f t="shared" si="2"/>
        <v>169500</v>
      </c>
      <c r="J37" s="76">
        <f t="shared" si="3"/>
        <v>17664.76</v>
      </c>
      <c r="K37" s="77">
        <f t="shared" si="4"/>
        <v>10.421687315634218</v>
      </c>
      <c r="L37" s="70"/>
      <c r="M37" s="70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71" customFormat="1" ht="39.75" customHeight="1">
      <c r="A38" s="67" t="s">
        <v>33</v>
      </c>
      <c r="B38" s="68" t="s">
        <v>35</v>
      </c>
      <c r="C38" s="24">
        <v>2541100</v>
      </c>
      <c r="D38" s="24">
        <v>288535.38</v>
      </c>
      <c r="E38" s="69">
        <f t="shared" si="0"/>
        <v>11.354743221439534</v>
      </c>
      <c r="F38" s="24"/>
      <c r="G38" s="24"/>
      <c r="H38" s="69">
        <f t="shared" si="1"/>
        <v>0</v>
      </c>
      <c r="I38" s="76">
        <f t="shared" si="2"/>
        <v>2541100</v>
      </c>
      <c r="J38" s="76">
        <f t="shared" si="3"/>
        <v>288535.38</v>
      </c>
      <c r="K38" s="77">
        <f t="shared" si="4"/>
        <v>11.354743221439534</v>
      </c>
      <c r="L38" s="70"/>
      <c r="M38" s="70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s="71" customFormat="1" ht="45" customHeight="1">
      <c r="A39" s="67" t="s">
        <v>36</v>
      </c>
      <c r="B39" s="68" t="s">
        <v>38</v>
      </c>
      <c r="C39" s="24">
        <v>1163000</v>
      </c>
      <c r="D39" s="24">
        <v>70738.83</v>
      </c>
      <c r="E39" s="69">
        <f t="shared" si="0"/>
        <v>6.082444539982803</v>
      </c>
      <c r="F39" s="24"/>
      <c r="G39" s="24"/>
      <c r="H39" s="69">
        <f t="shared" si="1"/>
        <v>0</v>
      </c>
      <c r="I39" s="76">
        <f t="shared" si="2"/>
        <v>1163000</v>
      </c>
      <c r="J39" s="76">
        <f t="shared" si="3"/>
        <v>70738.83</v>
      </c>
      <c r="K39" s="77">
        <f t="shared" si="4"/>
        <v>6.082444539982803</v>
      </c>
      <c r="L39" s="70"/>
      <c r="M39" s="70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71" customFormat="1" ht="48" customHeight="1">
      <c r="A40" s="67" t="s">
        <v>37</v>
      </c>
      <c r="B40" s="68" t="s">
        <v>39</v>
      </c>
      <c r="C40" s="24">
        <v>6143100</v>
      </c>
      <c r="D40" s="24">
        <v>1858710</v>
      </c>
      <c r="E40" s="69">
        <f t="shared" si="0"/>
        <v>30.256873565463692</v>
      </c>
      <c r="F40" s="24"/>
      <c r="G40" s="24"/>
      <c r="H40" s="69">
        <f t="shared" si="1"/>
        <v>0</v>
      </c>
      <c r="I40" s="76">
        <f t="shared" si="2"/>
        <v>6143100</v>
      </c>
      <c r="J40" s="76">
        <f t="shared" si="3"/>
        <v>1858710</v>
      </c>
      <c r="K40" s="77">
        <f t="shared" si="4"/>
        <v>30.256873565463692</v>
      </c>
      <c r="L40" s="70"/>
      <c r="M40" s="70"/>
      <c r="IL40" s="70"/>
      <c r="IM40" s="70"/>
      <c r="IN40" s="70"/>
      <c r="IO40" s="70"/>
      <c r="IP40" s="70"/>
      <c r="IQ40" s="70"/>
      <c r="IR40" s="70"/>
      <c r="IS40" s="70"/>
      <c r="IT40" s="70"/>
    </row>
    <row r="41" spans="1:254" s="71" customFormat="1" ht="15">
      <c r="A41" s="67">
        <v>18010500</v>
      </c>
      <c r="B41" s="68" t="s">
        <v>40</v>
      </c>
      <c r="C41" s="24">
        <v>63795600</v>
      </c>
      <c r="D41" s="24">
        <v>17757526.82</v>
      </c>
      <c r="E41" s="69">
        <f t="shared" si="0"/>
        <v>27.835033795434168</v>
      </c>
      <c r="F41" s="24"/>
      <c r="G41" s="24"/>
      <c r="H41" s="69">
        <f t="shared" si="1"/>
        <v>0</v>
      </c>
      <c r="I41" s="76">
        <f t="shared" si="2"/>
        <v>63795600</v>
      </c>
      <c r="J41" s="76">
        <f t="shared" si="3"/>
        <v>17757526.82</v>
      </c>
      <c r="K41" s="77">
        <f t="shared" si="4"/>
        <v>27.835033795434168</v>
      </c>
      <c r="L41" s="70"/>
      <c r="M41" s="70"/>
      <c r="IL41" s="70"/>
      <c r="IM41" s="70"/>
      <c r="IN41" s="70"/>
      <c r="IO41" s="70"/>
      <c r="IP41" s="70"/>
      <c r="IQ41" s="70"/>
      <c r="IR41" s="70"/>
      <c r="IS41" s="70"/>
      <c r="IT41" s="70"/>
    </row>
    <row r="42" spans="1:254" s="71" customFormat="1" ht="15">
      <c r="A42" s="67">
        <v>18010600</v>
      </c>
      <c r="B42" s="68" t="s">
        <v>41</v>
      </c>
      <c r="C42" s="24">
        <v>94546900</v>
      </c>
      <c r="D42" s="24">
        <v>23893102.53</v>
      </c>
      <c r="E42" s="69">
        <f t="shared" si="0"/>
        <v>25.271164395659724</v>
      </c>
      <c r="F42" s="24"/>
      <c r="G42" s="24"/>
      <c r="H42" s="69">
        <f t="shared" si="1"/>
        <v>0</v>
      </c>
      <c r="I42" s="76">
        <f t="shared" si="2"/>
        <v>94546900</v>
      </c>
      <c r="J42" s="76">
        <f t="shared" si="3"/>
        <v>23893102.53</v>
      </c>
      <c r="K42" s="77">
        <f t="shared" si="4"/>
        <v>25.271164395659724</v>
      </c>
      <c r="L42" s="70"/>
      <c r="M42" s="70"/>
      <c r="IL42" s="70"/>
      <c r="IM42" s="70"/>
      <c r="IN42" s="70"/>
      <c r="IO42" s="70"/>
      <c r="IP42" s="70"/>
      <c r="IQ42" s="70"/>
      <c r="IR42" s="70"/>
      <c r="IS42" s="70"/>
      <c r="IT42" s="70"/>
    </row>
    <row r="43" spans="1:254" s="71" customFormat="1" ht="15">
      <c r="A43" s="67">
        <v>18010700</v>
      </c>
      <c r="B43" s="68" t="s">
        <v>42</v>
      </c>
      <c r="C43" s="24">
        <v>6992100</v>
      </c>
      <c r="D43" s="24">
        <v>1094506.6</v>
      </c>
      <c r="E43" s="69">
        <f t="shared" si="0"/>
        <v>15.653474635660247</v>
      </c>
      <c r="F43" s="24"/>
      <c r="G43" s="24"/>
      <c r="H43" s="69">
        <f t="shared" si="1"/>
        <v>0</v>
      </c>
      <c r="I43" s="76">
        <f t="shared" si="2"/>
        <v>6992100</v>
      </c>
      <c r="J43" s="76">
        <f t="shared" si="3"/>
        <v>1094506.6</v>
      </c>
      <c r="K43" s="77">
        <f t="shared" si="4"/>
        <v>15.653474635660247</v>
      </c>
      <c r="L43" s="70"/>
      <c r="M43" s="70"/>
      <c r="IL43" s="70"/>
      <c r="IM43" s="70"/>
      <c r="IN43" s="70"/>
      <c r="IO43" s="70"/>
      <c r="IP43" s="70"/>
      <c r="IQ43" s="70"/>
      <c r="IR43" s="70"/>
      <c r="IS43" s="70"/>
      <c r="IT43" s="70"/>
    </row>
    <row r="44" spans="1:254" s="71" customFormat="1" ht="17.25" customHeight="1">
      <c r="A44" s="67">
        <v>18010900</v>
      </c>
      <c r="B44" s="68" t="s">
        <v>43</v>
      </c>
      <c r="C44" s="24">
        <v>14165400</v>
      </c>
      <c r="D44" s="24">
        <v>3080517.43</v>
      </c>
      <c r="E44" s="69">
        <f t="shared" si="0"/>
        <v>21.7467733350276</v>
      </c>
      <c r="F44" s="24"/>
      <c r="G44" s="24"/>
      <c r="H44" s="69">
        <f t="shared" si="1"/>
        <v>0</v>
      </c>
      <c r="I44" s="76">
        <f t="shared" si="2"/>
        <v>14165400</v>
      </c>
      <c r="J44" s="76">
        <f t="shared" si="3"/>
        <v>3080517.43</v>
      </c>
      <c r="K44" s="77">
        <f t="shared" si="4"/>
        <v>21.7467733350276</v>
      </c>
      <c r="L44" s="70"/>
      <c r="M44" s="70"/>
      <c r="IL44" s="70"/>
      <c r="IM44" s="70"/>
      <c r="IN44" s="70"/>
      <c r="IO44" s="70"/>
      <c r="IP44" s="70"/>
      <c r="IQ44" s="70"/>
      <c r="IR44" s="70"/>
      <c r="IS44" s="70"/>
      <c r="IT44" s="70"/>
    </row>
    <row r="45" spans="1:254" s="71" customFormat="1" ht="15" customHeight="1">
      <c r="A45" s="67">
        <v>18011000</v>
      </c>
      <c r="B45" s="68" t="s">
        <v>44</v>
      </c>
      <c r="C45" s="24">
        <v>575000</v>
      </c>
      <c r="D45" s="24">
        <v>96198.62</v>
      </c>
      <c r="E45" s="69">
        <f t="shared" si="0"/>
        <v>16.730194782608695</v>
      </c>
      <c r="F45" s="24"/>
      <c r="G45" s="24"/>
      <c r="H45" s="69">
        <f t="shared" si="1"/>
        <v>0</v>
      </c>
      <c r="I45" s="76">
        <f t="shared" si="2"/>
        <v>575000</v>
      </c>
      <c r="J45" s="76">
        <f t="shared" si="3"/>
        <v>96198.62</v>
      </c>
      <c r="K45" s="77">
        <f t="shared" si="4"/>
        <v>16.730194782608695</v>
      </c>
      <c r="L45" s="70"/>
      <c r="M45" s="70"/>
      <c r="IL45" s="70"/>
      <c r="IM45" s="70"/>
      <c r="IN45" s="70"/>
      <c r="IO45" s="70"/>
      <c r="IP45" s="70"/>
      <c r="IQ45" s="70"/>
      <c r="IR45" s="70"/>
      <c r="IS45" s="70"/>
      <c r="IT45" s="70"/>
    </row>
    <row r="46" spans="1:254" s="71" customFormat="1" ht="15" customHeight="1">
      <c r="A46" s="67">
        <v>18011100</v>
      </c>
      <c r="B46" s="68" t="s">
        <v>45</v>
      </c>
      <c r="C46" s="24">
        <v>629500</v>
      </c>
      <c r="D46" s="24">
        <v>230020.22</v>
      </c>
      <c r="E46" s="69">
        <f t="shared" si="0"/>
        <v>36.540146147736294</v>
      </c>
      <c r="F46" s="24"/>
      <c r="G46" s="24"/>
      <c r="H46" s="69">
        <f t="shared" si="1"/>
        <v>0</v>
      </c>
      <c r="I46" s="76">
        <f t="shared" si="2"/>
        <v>629500</v>
      </c>
      <c r="J46" s="76">
        <f t="shared" si="3"/>
        <v>230020.22</v>
      </c>
      <c r="K46" s="77">
        <f t="shared" si="4"/>
        <v>36.540146147736294</v>
      </c>
      <c r="L46" s="70"/>
      <c r="M46" s="70"/>
      <c r="IL46" s="70"/>
      <c r="IM46" s="70"/>
      <c r="IN46" s="70"/>
      <c r="IO46" s="70"/>
      <c r="IP46" s="70"/>
      <c r="IQ46" s="70"/>
      <c r="IR46" s="70"/>
      <c r="IS46" s="70"/>
      <c r="IT46" s="70"/>
    </row>
    <row r="47" spans="1:254" s="28" customFormat="1" ht="14.25">
      <c r="A47" s="25">
        <v>18030000</v>
      </c>
      <c r="B47" s="26" t="s">
        <v>48</v>
      </c>
      <c r="C47" s="17">
        <f>C48+C49</f>
        <v>265300</v>
      </c>
      <c r="D47" s="17">
        <f>D48+D49</f>
        <v>110682.31</v>
      </c>
      <c r="E47" s="64">
        <f t="shared" si="0"/>
        <v>41.71967960799095</v>
      </c>
      <c r="F47" s="17"/>
      <c r="G47" s="17"/>
      <c r="H47" s="64">
        <f t="shared" si="1"/>
        <v>0</v>
      </c>
      <c r="I47" s="72">
        <f t="shared" si="2"/>
        <v>265300</v>
      </c>
      <c r="J47" s="72">
        <f t="shared" si="3"/>
        <v>110682.31</v>
      </c>
      <c r="K47" s="73">
        <f t="shared" si="4"/>
        <v>41.71967960799095</v>
      </c>
      <c r="L47" s="27"/>
      <c r="M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71" customFormat="1" ht="17.25" customHeight="1">
      <c r="A48" s="67">
        <v>18030100</v>
      </c>
      <c r="B48" s="68" t="s">
        <v>46</v>
      </c>
      <c r="C48" s="24">
        <v>180400</v>
      </c>
      <c r="D48" s="24">
        <v>98126.47</v>
      </c>
      <c r="E48" s="69">
        <f t="shared" si="0"/>
        <v>54.39383037694013</v>
      </c>
      <c r="F48" s="24"/>
      <c r="G48" s="24"/>
      <c r="H48" s="69">
        <f t="shared" si="1"/>
        <v>0</v>
      </c>
      <c r="I48" s="76">
        <f t="shared" si="2"/>
        <v>180400</v>
      </c>
      <c r="J48" s="76">
        <f t="shared" si="3"/>
        <v>98126.47</v>
      </c>
      <c r="K48" s="77">
        <f t="shared" si="4"/>
        <v>54.39383037694013</v>
      </c>
      <c r="L48" s="70"/>
      <c r="M48" s="70"/>
      <c r="IL48" s="70"/>
      <c r="IM48" s="70"/>
      <c r="IN48" s="70"/>
      <c r="IO48" s="70"/>
      <c r="IP48" s="70"/>
      <c r="IQ48" s="70"/>
      <c r="IR48" s="70"/>
      <c r="IS48" s="70"/>
      <c r="IT48" s="70"/>
    </row>
    <row r="49" spans="1:254" s="71" customFormat="1" ht="15.75" customHeight="1">
      <c r="A49" s="67">
        <v>18030200</v>
      </c>
      <c r="B49" s="68" t="s">
        <v>47</v>
      </c>
      <c r="C49" s="24">
        <v>84900</v>
      </c>
      <c r="D49" s="24">
        <v>12555.84</v>
      </c>
      <c r="E49" s="69">
        <f t="shared" si="0"/>
        <v>14.788975265017667</v>
      </c>
      <c r="F49" s="24"/>
      <c r="G49" s="24"/>
      <c r="H49" s="69">
        <f t="shared" si="1"/>
        <v>0</v>
      </c>
      <c r="I49" s="76">
        <f t="shared" si="2"/>
        <v>84900</v>
      </c>
      <c r="J49" s="76">
        <f t="shared" si="3"/>
        <v>12555.84</v>
      </c>
      <c r="K49" s="77">
        <f t="shared" si="4"/>
        <v>14.788975265017667</v>
      </c>
      <c r="L49" s="70"/>
      <c r="M49" s="70"/>
      <c r="IL49" s="70"/>
      <c r="IM49" s="70"/>
      <c r="IN49" s="70"/>
      <c r="IO49" s="70"/>
      <c r="IP49" s="70"/>
      <c r="IQ49" s="70"/>
      <c r="IR49" s="70"/>
      <c r="IS49" s="70"/>
      <c r="IT49" s="70"/>
    </row>
    <row r="50" spans="1:254" s="28" customFormat="1" ht="14.25">
      <c r="A50" s="25" t="s">
        <v>49</v>
      </c>
      <c r="B50" s="26" t="s">
        <v>50</v>
      </c>
      <c r="C50" s="17">
        <f>C51+C52+C53</f>
        <v>211580400</v>
      </c>
      <c r="D50" s="17">
        <f>D51+D52+D53</f>
        <v>60849654.22</v>
      </c>
      <c r="E50" s="64">
        <f t="shared" si="0"/>
        <v>28.759589366500865</v>
      </c>
      <c r="F50" s="17"/>
      <c r="G50" s="17"/>
      <c r="H50" s="64">
        <f t="shared" si="1"/>
        <v>0</v>
      </c>
      <c r="I50" s="72">
        <f t="shared" si="2"/>
        <v>211580400</v>
      </c>
      <c r="J50" s="72">
        <f t="shared" si="3"/>
        <v>60849654.22</v>
      </c>
      <c r="K50" s="73">
        <f t="shared" si="4"/>
        <v>28.759589366500865</v>
      </c>
      <c r="L50" s="27"/>
      <c r="M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71" customFormat="1" ht="15">
      <c r="A51" s="67" t="s">
        <v>51</v>
      </c>
      <c r="B51" s="68" t="s">
        <v>52</v>
      </c>
      <c r="C51" s="24">
        <v>43316400</v>
      </c>
      <c r="D51" s="24">
        <v>12538014.13</v>
      </c>
      <c r="E51" s="69">
        <f t="shared" si="0"/>
        <v>28.945189651032866</v>
      </c>
      <c r="F51" s="24"/>
      <c r="G51" s="24"/>
      <c r="H51" s="69">
        <f t="shared" si="1"/>
        <v>0</v>
      </c>
      <c r="I51" s="76">
        <f t="shared" si="2"/>
        <v>43316400</v>
      </c>
      <c r="J51" s="76">
        <f t="shared" si="3"/>
        <v>12538014.13</v>
      </c>
      <c r="K51" s="77">
        <f t="shared" si="4"/>
        <v>28.945189651032866</v>
      </c>
      <c r="L51" s="70"/>
      <c r="M51" s="70"/>
      <c r="IL51" s="70"/>
      <c r="IM51" s="70"/>
      <c r="IN51" s="70"/>
      <c r="IO51" s="70"/>
      <c r="IP51" s="70"/>
      <c r="IQ51" s="70"/>
      <c r="IR51" s="70"/>
      <c r="IS51" s="70"/>
      <c r="IT51" s="70"/>
    </row>
    <row r="52" spans="1:254" s="71" customFormat="1" ht="15">
      <c r="A52" s="67" t="s">
        <v>53</v>
      </c>
      <c r="B52" s="68" t="s">
        <v>54</v>
      </c>
      <c r="C52" s="24">
        <v>168031100</v>
      </c>
      <c r="D52" s="24">
        <v>48241639.36</v>
      </c>
      <c r="E52" s="69">
        <f t="shared" si="0"/>
        <v>28.709946765807043</v>
      </c>
      <c r="F52" s="24"/>
      <c r="G52" s="24"/>
      <c r="H52" s="69">
        <f t="shared" si="1"/>
        <v>0</v>
      </c>
      <c r="I52" s="76">
        <f t="shared" si="2"/>
        <v>168031100</v>
      </c>
      <c r="J52" s="76">
        <f t="shared" si="3"/>
        <v>48241639.36</v>
      </c>
      <c r="K52" s="77">
        <f t="shared" si="4"/>
        <v>28.709946765807043</v>
      </c>
      <c r="L52" s="70"/>
      <c r="M52" s="70"/>
      <c r="IL52" s="70"/>
      <c r="IM52" s="70"/>
      <c r="IN52" s="70"/>
      <c r="IO52" s="70"/>
      <c r="IP52" s="70"/>
      <c r="IQ52" s="70"/>
      <c r="IR52" s="70"/>
      <c r="IS52" s="70"/>
      <c r="IT52" s="70"/>
    </row>
    <row r="53" spans="1:254" s="71" customFormat="1" ht="60.75" customHeight="1">
      <c r="A53" s="67">
        <v>18050500</v>
      </c>
      <c r="B53" s="68" t="s">
        <v>123</v>
      </c>
      <c r="C53" s="24">
        <v>232900</v>
      </c>
      <c r="D53" s="24">
        <v>70000.73</v>
      </c>
      <c r="E53" s="69">
        <f t="shared" si="0"/>
        <v>30.056131386861313</v>
      </c>
      <c r="F53" s="24"/>
      <c r="G53" s="24"/>
      <c r="H53" s="69">
        <f t="shared" si="1"/>
        <v>0</v>
      </c>
      <c r="I53" s="76">
        <f t="shared" si="2"/>
        <v>232900</v>
      </c>
      <c r="J53" s="76">
        <f t="shared" si="3"/>
        <v>70000.73</v>
      </c>
      <c r="K53" s="77">
        <f t="shared" si="4"/>
        <v>30.056131386861313</v>
      </c>
      <c r="L53" s="70"/>
      <c r="M53" s="70"/>
      <c r="IL53" s="70"/>
      <c r="IM53" s="70"/>
      <c r="IN53" s="70"/>
      <c r="IO53" s="70"/>
      <c r="IP53" s="70"/>
      <c r="IQ53" s="70"/>
      <c r="IR53" s="70"/>
      <c r="IS53" s="70"/>
      <c r="IT53" s="70"/>
    </row>
    <row r="54" spans="1:254" s="28" customFormat="1" ht="14.25">
      <c r="A54" s="25">
        <v>19000000</v>
      </c>
      <c r="B54" s="26" t="s">
        <v>5</v>
      </c>
      <c r="C54" s="17">
        <f>C55</f>
        <v>0</v>
      </c>
      <c r="D54" s="17"/>
      <c r="E54" s="64">
        <f t="shared" si="0"/>
        <v>0</v>
      </c>
      <c r="F54" s="17">
        <f>F55</f>
        <v>4380900</v>
      </c>
      <c r="G54" s="17">
        <f>G55</f>
        <v>982126.21</v>
      </c>
      <c r="H54" s="64">
        <f t="shared" si="1"/>
        <v>22.41836631742336</v>
      </c>
      <c r="I54" s="72">
        <f t="shared" si="2"/>
        <v>4380900</v>
      </c>
      <c r="J54" s="72">
        <f t="shared" si="3"/>
        <v>982126.21</v>
      </c>
      <c r="K54" s="73">
        <f t="shared" si="4"/>
        <v>22.41836631742336</v>
      </c>
      <c r="L54" s="27"/>
      <c r="M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8" customFormat="1" ht="14.25">
      <c r="A55" s="25" t="s">
        <v>55</v>
      </c>
      <c r="B55" s="26" t="s">
        <v>56</v>
      </c>
      <c r="C55" s="17">
        <f>C56+C57+C58</f>
        <v>0</v>
      </c>
      <c r="D55" s="17"/>
      <c r="E55" s="64">
        <f t="shared" si="0"/>
        <v>0</v>
      </c>
      <c r="F55" s="17">
        <f>F56+F57+F58</f>
        <v>4380900</v>
      </c>
      <c r="G55" s="17">
        <f>G56+G57+G58</f>
        <v>982126.21</v>
      </c>
      <c r="H55" s="64">
        <f t="shared" si="1"/>
        <v>22.41836631742336</v>
      </c>
      <c r="I55" s="72">
        <f t="shared" si="2"/>
        <v>4380900</v>
      </c>
      <c r="J55" s="72">
        <f t="shared" si="3"/>
        <v>982126.21</v>
      </c>
      <c r="K55" s="73">
        <f t="shared" si="4"/>
        <v>22.41836631742336</v>
      </c>
      <c r="L55" s="27"/>
      <c r="M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71" customFormat="1" ht="65.25" customHeight="1">
      <c r="A56" s="67" t="s">
        <v>57</v>
      </c>
      <c r="B56" s="68" t="s">
        <v>205</v>
      </c>
      <c r="C56" s="24"/>
      <c r="D56" s="24"/>
      <c r="E56" s="69">
        <f t="shared" si="0"/>
        <v>0</v>
      </c>
      <c r="F56" s="24">
        <v>3143500</v>
      </c>
      <c r="G56" s="24">
        <v>752514.81</v>
      </c>
      <c r="H56" s="69">
        <f t="shared" si="1"/>
        <v>23.938756481628758</v>
      </c>
      <c r="I56" s="76">
        <f t="shared" si="2"/>
        <v>3143500</v>
      </c>
      <c r="J56" s="76">
        <f t="shared" si="3"/>
        <v>752514.81</v>
      </c>
      <c r="K56" s="77">
        <f t="shared" si="4"/>
        <v>23.938756481628758</v>
      </c>
      <c r="L56" s="70"/>
      <c r="M56" s="70"/>
      <c r="IL56" s="70"/>
      <c r="IM56" s="70"/>
      <c r="IN56" s="70"/>
      <c r="IO56" s="70"/>
      <c r="IP56" s="70"/>
      <c r="IQ56" s="70"/>
      <c r="IR56" s="70"/>
      <c r="IS56" s="70"/>
      <c r="IT56" s="70"/>
    </row>
    <row r="57" spans="1:254" s="71" customFormat="1" ht="30">
      <c r="A57" s="67">
        <v>19010200</v>
      </c>
      <c r="B57" s="68" t="s">
        <v>58</v>
      </c>
      <c r="C57" s="24"/>
      <c r="D57" s="24"/>
      <c r="E57" s="69">
        <f t="shared" si="0"/>
        <v>0</v>
      </c>
      <c r="F57" s="24">
        <v>274600</v>
      </c>
      <c r="G57" s="24">
        <v>8464.08</v>
      </c>
      <c r="H57" s="69">
        <f t="shared" si="1"/>
        <v>3.0823306627822284</v>
      </c>
      <c r="I57" s="76">
        <f t="shared" si="2"/>
        <v>274600</v>
      </c>
      <c r="J57" s="76">
        <f t="shared" si="3"/>
        <v>8464.08</v>
      </c>
      <c r="K57" s="77">
        <f t="shared" si="4"/>
        <v>3.0823306627822284</v>
      </c>
      <c r="L57" s="70"/>
      <c r="M57" s="70"/>
      <c r="IL57" s="70"/>
      <c r="IM57" s="70"/>
      <c r="IN57" s="70"/>
      <c r="IO57" s="70"/>
      <c r="IP57" s="70"/>
      <c r="IQ57" s="70"/>
      <c r="IR57" s="70"/>
      <c r="IS57" s="70"/>
      <c r="IT57" s="70"/>
    </row>
    <row r="58" spans="1:254" s="71" customFormat="1" ht="48.75" customHeight="1">
      <c r="A58" s="67">
        <v>19010300</v>
      </c>
      <c r="B58" s="68" t="s">
        <v>59</v>
      </c>
      <c r="C58" s="24"/>
      <c r="D58" s="24"/>
      <c r="E58" s="69">
        <f t="shared" si="0"/>
        <v>0</v>
      </c>
      <c r="F58" s="24">
        <v>962800</v>
      </c>
      <c r="G58" s="24">
        <v>221147.32</v>
      </c>
      <c r="H58" s="69">
        <f t="shared" si="1"/>
        <v>22.969185708350643</v>
      </c>
      <c r="I58" s="76">
        <f t="shared" si="2"/>
        <v>962800</v>
      </c>
      <c r="J58" s="76">
        <f t="shared" si="3"/>
        <v>221147.32</v>
      </c>
      <c r="K58" s="77">
        <f t="shared" si="4"/>
        <v>22.969185708350643</v>
      </c>
      <c r="L58" s="70"/>
      <c r="M58" s="70"/>
      <c r="IL58" s="70"/>
      <c r="IM58" s="70"/>
      <c r="IN58" s="70"/>
      <c r="IO58" s="70"/>
      <c r="IP58" s="70"/>
      <c r="IQ58" s="70"/>
      <c r="IR58" s="70"/>
      <c r="IS58" s="70"/>
      <c r="IT58" s="70"/>
    </row>
    <row r="59" spans="1:254" s="28" customFormat="1" ht="23.25" customHeight="1">
      <c r="A59" s="25">
        <v>20000000</v>
      </c>
      <c r="B59" s="29" t="s">
        <v>6</v>
      </c>
      <c r="C59" s="17">
        <f>C60+C71+C84+C96</f>
        <v>54463900</v>
      </c>
      <c r="D59" s="17">
        <f>D60+D71+D84+D96</f>
        <v>12747031.059999999</v>
      </c>
      <c r="E59" s="64">
        <f t="shared" si="0"/>
        <v>23.4045506473095</v>
      </c>
      <c r="F59" s="17">
        <f>F86+F95+F96+F92+F60</f>
        <v>102738188</v>
      </c>
      <c r="G59" s="17">
        <f>G86+G95+G96+G92+G60</f>
        <v>19889688.44</v>
      </c>
      <c r="H59" s="64">
        <f t="shared" si="1"/>
        <v>19.35958656385881</v>
      </c>
      <c r="I59" s="72">
        <f t="shared" si="2"/>
        <v>157202088</v>
      </c>
      <c r="J59" s="72">
        <f t="shared" si="3"/>
        <v>32636719.5</v>
      </c>
      <c r="K59" s="73">
        <f t="shared" si="4"/>
        <v>20.7609961898216</v>
      </c>
      <c r="L59" s="27"/>
      <c r="M59" s="27"/>
      <c r="IL59" s="27"/>
      <c r="IM59" s="27"/>
      <c r="IN59" s="27"/>
      <c r="IO59" s="27"/>
      <c r="IP59" s="27"/>
      <c r="IQ59" s="27"/>
      <c r="IR59" s="27"/>
      <c r="IS59" s="27"/>
      <c r="IT59" s="27"/>
    </row>
    <row r="60" spans="1:254" s="28" customFormat="1" ht="20.25" customHeight="1">
      <c r="A60" s="25">
        <v>21000000</v>
      </c>
      <c r="B60" s="26" t="s">
        <v>7</v>
      </c>
      <c r="C60" s="17">
        <f>C61+C64+C63</f>
        <v>7525700</v>
      </c>
      <c r="D60" s="17">
        <f>D61+D64+D63</f>
        <v>1033921.1700000002</v>
      </c>
      <c r="E60" s="64">
        <f t="shared" si="0"/>
        <v>13.738538209070256</v>
      </c>
      <c r="F60" s="17">
        <f>F70</f>
        <v>0</v>
      </c>
      <c r="G60" s="17">
        <f>G70</f>
        <v>36360</v>
      </c>
      <c r="H60" s="64">
        <f t="shared" si="1"/>
        <v>0</v>
      </c>
      <c r="I60" s="72">
        <f t="shared" si="2"/>
        <v>7525700</v>
      </c>
      <c r="J60" s="72">
        <f t="shared" si="3"/>
        <v>1070281.1700000002</v>
      </c>
      <c r="K60" s="73">
        <f t="shared" si="4"/>
        <v>14.221682634173568</v>
      </c>
      <c r="L60" s="27"/>
      <c r="M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5" customFormat="1" ht="84" customHeight="1">
      <c r="A61" s="22" t="s">
        <v>60</v>
      </c>
      <c r="B61" s="6" t="s">
        <v>154</v>
      </c>
      <c r="C61" s="1">
        <f>C62</f>
        <v>65400</v>
      </c>
      <c r="D61" s="1">
        <f>D62</f>
        <v>6218</v>
      </c>
      <c r="E61" s="65">
        <f t="shared" si="0"/>
        <v>9.507645259938839</v>
      </c>
      <c r="F61" s="1"/>
      <c r="G61" s="1"/>
      <c r="H61" s="65">
        <f t="shared" si="1"/>
        <v>0</v>
      </c>
      <c r="I61" s="78">
        <f t="shared" si="2"/>
        <v>65400</v>
      </c>
      <c r="J61" s="78">
        <f t="shared" si="3"/>
        <v>6218</v>
      </c>
      <c r="K61" s="79">
        <f t="shared" si="4"/>
        <v>9.507645259938839</v>
      </c>
      <c r="L61" s="4"/>
      <c r="M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71" customFormat="1" ht="47.25" customHeight="1">
      <c r="A62" s="67" t="s">
        <v>61</v>
      </c>
      <c r="B62" s="68" t="s">
        <v>62</v>
      </c>
      <c r="C62" s="24">
        <v>65400</v>
      </c>
      <c r="D62" s="24">
        <v>6218</v>
      </c>
      <c r="E62" s="69">
        <f t="shared" si="0"/>
        <v>9.507645259938839</v>
      </c>
      <c r="F62" s="24"/>
      <c r="G62" s="24"/>
      <c r="H62" s="69">
        <f t="shared" si="1"/>
        <v>0</v>
      </c>
      <c r="I62" s="76">
        <f t="shared" si="2"/>
        <v>65400</v>
      </c>
      <c r="J62" s="76">
        <f t="shared" si="3"/>
        <v>6218</v>
      </c>
      <c r="K62" s="77">
        <f t="shared" si="4"/>
        <v>9.507645259938839</v>
      </c>
      <c r="L62" s="70"/>
      <c r="M62" s="70"/>
      <c r="IL62" s="70"/>
      <c r="IM62" s="70"/>
      <c r="IN62" s="70"/>
      <c r="IO62" s="70"/>
      <c r="IP62" s="70"/>
      <c r="IQ62" s="70"/>
      <c r="IR62" s="70"/>
      <c r="IS62" s="70"/>
      <c r="IT62" s="70"/>
    </row>
    <row r="63" spans="1:254" s="5" customFormat="1" ht="27" customHeight="1">
      <c r="A63" s="22">
        <v>21050000</v>
      </c>
      <c r="B63" s="6" t="s">
        <v>132</v>
      </c>
      <c r="C63" s="1">
        <v>6000000</v>
      </c>
      <c r="D63" s="1">
        <v>651571.42</v>
      </c>
      <c r="E63" s="65">
        <f t="shared" si="0"/>
        <v>10.859523666666668</v>
      </c>
      <c r="F63" s="1"/>
      <c r="G63" s="1"/>
      <c r="H63" s="65">
        <f t="shared" si="1"/>
        <v>0</v>
      </c>
      <c r="I63" s="78">
        <f t="shared" si="2"/>
        <v>6000000</v>
      </c>
      <c r="J63" s="78">
        <f t="shared" si="3"/>
        <v>651571.42</v>
      </c>
      <c r="K63" s="79">
        <f t="shared" si="4"/>
        <v>10.859523666666668</v>
      </c>
      <c r="L63" s="4"/>
      <c r="M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5" customFormat="1" ht="15">
      <c r="A64" s="22" t="s">
        <v>63</v>
      </c>
      <c r="B64" s="6" t="s">
        <v>64</v>
      </c>
      <c r="C64" s="1">
        <f>C67+C66+C65+C68+C69</f>
        <v>1460300</v>
      </c>
      <c r="D64" s="1">
        <f>D67+D66+D65+D68+D69</f>
        <v>376131.75000000006</v>
      </c>
      <c r="E64" s="65">
        <f t="shared" si="0"/>
        <v>25.757156063822507</v>
      </c>
      <c r="F64" s="1"/>
      <c r="G64" s="1"/>
      <c r="H64" s="65">
        <f t="shared" si="1"/>
        <v>0</v>
      </c>
      <c r="I64" s="78">
        <f t="shared" si="2"/>
        <v>1460300</v>
      </c>
      <c r="J64" s="78">
        <f t="shared" si="3"/>
        <v>376131.75000000006</v>
      </c>
      <c r="K64" s="79">
        <f t="shared" si="4"/>
        <v>25.757156063822507</v>
      </c>
      <c r="L64" s="4"/>
      <c r="M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5" customFormat="1" ht="15" customHeight="1" hidden="1">
      <c r="A65" s="22">
        <v>21080500</v>
      </c>
      <c r="B65" s="6" t="s">
        <v>68</v>
      </c>
      <c r="C65" s="1"/>
      <c r="D65" s="1"/>
      <c r="E65" s="65">
        <f t="shared" si="0"/>
        <v>0</v>
      </c>
      <c r="F65" s="1"/>
      <c r="G65" s="1"/>
      <c r="H65" s="65">
        <f t="shared" si="1"/>
        <v>0</v>
      </c>
      <c r="I65" s="78">
        <f t="shared" si="2"/>
        <v>0</v>
      </c>
      <c r="J65" s="78">
        <f t="shared" si="3"/>
        <v>0</v>
      </c>
      <c r="K65" s="79">
        <f t="shared" si="4"/>
        <v>0</v>
      </c>
      <c r="L65" s="4"/>
      <c r="M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5" customFormat="1" ht="63.75" customHeight="1" hidden="1">
      <c r="A66" s="22">
        <v>21080900</v>
      </c>
      <c r="B66" s="6" t="s">
        <v>65</v>
      </c>
      <c r="C66" s="1"/>
      <c r="D66" s="1"/>
      <c r="E66" s="65">
        <f t="shared" si="0"/>
        <v>0</v>
      </c>
      <c r="F66" s="1"/>
      <c r="G66" s="1"/>
      <c r="H66" s="65">
        <f t="shared" si="1"/>
        <v>0</v>
      </c>
      <c r="I66" s="78">
        <f t="shared" si="2"/>
        <v>0</v>
      </c>
      <c r="J66" s="78">
        <f t="shared" si="3"/>
        <v>0</v>
      </c>
      <c r="K66" s="79">
        <f t="shared" si="4"/>
        <v>0</v>
      </c>
      <c r="L66" s="4"/>
      <c r="M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71" customFormat="1" ht="15">
      <c r="A67" s="67" t="s">
        <v>66</v>
      </c>
      <c r="B67" s="68" t="s">
        <v>67</v>
      </c>
      <c r="C67" s="24">
        <v>1002000</v>
      </c>
      <c r="D67" s="24">
        <v>293450.96</v>
      </c>
      <c r="E67" s="69">
        <f t="shared" si="0"/>
        <v>29.286522954091822</v>
      </c>
      <c r="F67" s="24"/>
      <c r="G67" s="24"/>
      <c r="H67" s="69">
        <f t="shared" si="1"/>
        <v>0</v>
      </c>
      <c r="I67" s="76">
        <f t="shared" si="2"/>
        <v>1002000</v>
      </c>
      <c r="J67" s="76">
        <f t="shared" si="3"/>
        <v>293450.96</v>
      </c>
      <c r="K67" s="77">
        <f t="shared" si="4"/>
        <v>29.286522954091822</v>
      </c>
      <c r="L67" s="70"/>
      <c r="M67" s="70"/>
      <c r="IL67" s="70"/>
      <c r="IM67" s="70"/>
      <c r="IN67" s="70"/>
      <c r="IO67" s="70"/>
      <c r="IP67" s="70"/>
      <c r="IQ67" s="70"/>
      <c r="IR67" s="70"/>
      <c r="IS67" s="70"/>
      <c r="IT67" s="70"/>
    </row>
    <row r="68" spans="1:254" s="71" customFormat="1" ht="60">
      <c r="A68" s="67">
        <v>21081500</v>
      </c>
      <c r="B68" s="68" t="s">
        <v>131</v>
      </c>
      <c r="C68" s="24">
        <v>450000</v>
      </c>
      <c r="D68" s="24">
        <v>76287.26</v>
      </c>
      <c r="E68" s="69">
        <f t="shared" si="0"/>
        <v>16.952724444444442</v>
      </c>
      <c r="F68" s="24"/>
      <c r="G68" s="24"/>
      <c r="H68" s="69">
        <f t="shared" si="1"/>
        <v>0</v>
      </c>
      <c r="I68" s="76">
        <f t="shared" si="2"/>
        <v>450000</v>
      </c>
      <c r="J68" s="76">
        <f t="shared" si="3"/>
        <v>76287.26</v>
      </c>
      <c r="K68" s="77">
        <f t="shared" si="4"/>
        <v>16.952724444444442</v>
      </c>
      <c r="L68" s="70"/>
      <c r="M68" s="70"/>
      <c r="IL68" s="70"/>
      <c r="IM68" s="70"/>
      <c r="IN68" s="70"/>
      <c r="IO68" s="70"/>
      <c r="IP68" s="70"/>
      <c r="IQ68" s="70"/>
      <c r="IR68" s="70"/>
      <c r="IS68" s="70"/>
      <c r="IT68" s="70"/>
    </row>
    <row r="69" spans="1:254" s="71" customFormat="1" ht="15">
      <c r="A69" s="67">
        <v>21081700</v>
      </c>
      <c r="B69" s="68" t="s">
        <v>180</v>
      </c>
      <c r="C69" s="24">
        <v>8300</v>
      </c>
      <c r="D69" s="24">
        <v>6393.53</v>
      </c>
      <c r="E69" s="69">
        <f t="shared" si="0"/>
        <v>77.03048192771084</v>
      </c>
      <c r="F69" s="24"/>
      <c r="G69" s="24"/>
      <c r="H69" s="69">
        <f t="shared" si="1"/>
        <v>0</v>
      </c>
      <c r="I69" s="76">
        <f t="shared" si="2"/>
        <v>8300</v>
      </c>
      <c r="J69" s="76">
        <f t="shared" si="3"/>
        <v>6393.53</v>
      </c>
      <c r="K69" s="77">
        <f t="shared" si="4"/>
        <v>77.03048192771084</v>
      </c>
      <c r="L69" s="70"/>
      <c r="M69" s="70"/>
      <c r="IL69" s="70"/>
      <c r="IM69" s="70"/>
      <c r="IN69" s="70"/>
      <c r="IO69" s="70"/>
      <c r="IP69" s="70"/>
      <c r="IQ69" s="70"/>
      <c r="IR69" s="70"/>
      <c r="IS69" s="70"/>
      <c r="IT69" s="70"/>
    </row>
    <row r="70" spans="1:254" s="71" customFormat="1" ht="45">
      <c r="A70" s="67">
        <v>21110000</v>
      </c>
      <c r="B70" s="68" t="s">
        <v>221</v>
      </c>
      <c r="C70" s="24"/>
      <c r="D70" s="24"/>
      <c r="E70" s="69">
        <f t="shared" si="0"/>
        <v>0</v>
      </c>
      <c r="F70" s="24"/>
      <c r="G70" s="24">
        <v>36360</v>
      </c>
      <c r="H70" s="69">
        <f t="shared" si="1"/>
        <v>0</v>
      </c>
      <c r="I70" s="76">
        <f t="shared" si="2"/>
        <v>0</v>
      </c>
      <c r="J70" s="76">
        <f t="shared" si="3"/>
        <v>36360</v>
      </c>
      <c r="K70" s="77">
        <f t="shared" si="4"/>
        <v>0</v>
      </c>
      <c r="L70" s="70"/>
      <c r="M70" s="70"/>
      <c r="IL70" s="70"/>
      <c r="IM70" s="70"/>
      <c r="IN70" s="70"/>
      <c r="IO70" s="70"/>
      <c r="IP70" s="70"/>
      <c r="IQ70" s="70"/>
      <c r="IR70" s="70"/>
      <c r="IS70" s="70"/>
      <c r="IT70" s="70"/>
    </row>
    <row r="71" spans="1:254" s="28" customFormat="1" ht="28.5">
      <c r="A71" s="25">
        <v>22000000</v>
      </c>
      <c r="B71" s="26" t="s">
        <v>8</v>
      </c>
      <c r="C71" s="17">
        <f>C77+C79+C72</f>
        <v>44244500</v>
      </c>
      <c r="D71" s="17">
        <f>D77+D79+D72</f>
        <v>11057356.079999998</v>
      </c>
      <c r="E71" s="64">
        <f t="shared" si="0"/>
        <v>24.99148160788346</v>
      </c>
      <c r="F71" s="17"/>
      <c r="G71" s="17"/>
      <c r="H71" s="64">
        <f t="shared" si="1"/>
        <v>0</v>
      </c>
      <c r="I71" s="72">
        <f t="shared" si="2"/>
        <v>44244500</v>
      </c>
      <c r="J71" s="72">
        <f t="shared" si="3"/>
        <v>11057356.079999998</v>
      </c>
      <c r="K71" s="73">
        <f t="shared" si="4"/>
        <v>24.99148160788346</v>
      </c>
      <c r="L71" s="27"/>
      <c r="M71" s="27"/>
      <c r="IL71" s="27"/>
      <c r="IM71" s="27"/>
      <c r="IN71" s="27"/>
      <c r="IO71" s="27"/>
      <c r="IP71" s="27"/>
      <c r="IQ71" s="27"/>
      <c r="IR71" s="27"/>
      <c r="IS71" s="27"/>
      <c r="IT71" s="27"/>
    </row>
    <row r="72" spans="1:254" s="28" customFormat="1" ht="18" customHeight="1">
      <c r="A72" s="82" t="s">
        <v>126</v>
      </c>
      <c r="B72" s="26" t="s">
        <v>127</v>
      </c>
      <c r="C72" s="17">
        <f>C74+C73+C75+C76</f>
        <v>23764500</v>
      </c>
      <c r="D72" s="17">
        <f>D74+D73+D75+D76</f>
        <v>4954745.069999999</v>
      </c>
      <c r="E72" s="64">
        <f t="shared" si="0"/>
        <v>20.84935542510888</v>
      </c>
      <c r="F72" s="17"/>
      <c r="G72" s="17"/>
      <c r="H72" s="64">
        <f t="shared" si="1"/>
        <v>0</v>
      </c>
      <c r="I72" s="72">
        <f t="shared" si="2"/>
        <v>23764500</v>
      </c>
      <c r="J72" s="72">
        <f t="shared" si="3"/>
        <v>4954745.069999999</v>
      </c>
      <c r="K72" s="73">
        <f t="shared" si="4"/>
        <v>20.84935542510888</v>
      </c>
      <c r="L72" s="27"/>
      <c r="M72" s="27"/>
      <c r="IL72" s="27"/>
      <c r="IM72" s="27"/>
      <c r="IN72" s="27"/>
      <c r="IO72" s="27"/>
      <c r="IP72" s="27"/>
      <c r="IQ72" s="27"/>
      <c r="IR72" s="27"/>
      <c r="IS72" s="27"/>
      <c r="IT72" s="27"/>
    </row>
    <row r="73" spans="1:254" s="71" customFormat="1" ht="44.25" customHeight="1">
      <c r="A73" s="97">
        <v>22010300</v>
      </c>
      <c r="B73" s="98" t="s">
        <v>133</v>
      </c>
      <c r="C73" s="24">
        <v>806600</v>
      </c>
      <c r="D73" s="24">
        <v>297013.3</v>
      </c>
      <c r="E73" s="69">
        <f t="shared" si="0"/>
        <v>36.82287379122241</v>
      </c>
      <c r="F73" s="24"/>
      <c r="G73" s="24"/>
      <c r="H73" s="69">
        <f t="shared" si="1"/>
        <v>0</v>
      </c>
      <c r="I73" s="76">
        <f t="shared" si="2"/>
        <v>806600</v>
      </c>
      <c r="J73" s="76">
        <f t="shared" si="3"/>
        <v>297013.3</v>
      </c>
      <c r="K73" s="77">
        <f t="shared" si="4"/>
        <v>36.82287379122241</v>
      </c>
      <c r="L73" s="70"/>
      <c r="M73" s="70"/>
      <c r="IL73" s="70"/>
      <c r="IM73" s="70"/>
      <c r="IN73" s="70"/>
      <c r="IO73" s="70"/>
      <c r="IP73" s="70"/>
      <c r="IQ73" s="70"/>
      <c r="IR73" s="70"/>
      <c r="IS73" s="70"/>
      <c r="IT73" s="70"/>
    </row>
    <row r="74" spans="1:254" s="71" customFormat="1" ht="24" customHeight="1">
      <c r="A74" s="67">
        <v>22012500</v>
      </c>
      <c r="B74" s="68" t="s">
        <v>128</v>
      </c>
      <c r="C74" s="24">
        <v>20895900</v>
      </c>
      <c r="D74" s="24">
        <v>3982537.55</v>
      </c>
      <c r="E74" s="69">
        <f t="shared" si="0"/>
        <v>19.058942424111905</v>
      </c>
      <c r="F74" s="24"/>
      <c r="G74" s="24"/>
      <c r="H74" s="69">
        <f t="shared" si="1"/>
        <v>0</v>
      </c>
      <c r="I74" s="76">
        <f t="shared" si="2"/>
        <v>20895900</v>
      </c>
      <c r="J74" s="76">
        <f t="shared" si="3"/>
        <v>3982537.55</v>
      </c>
      <c r="K74" s="77">
        <f t="shared" si="4"/>
        <v>19.058942424111905</v>
      </c>
      <c r="L74" s="70"/>
      <c r="M74" s="70"/>
      <c r="IL74" s="70"/>
      <c r="IM74" s="70"/>
      <c r="IN74" s="70"/>
      <c r="IO74" s="70"/>
      <c r="IP74" s="70"/>
      <c r="IQ74" s="70"/>
      <c r="IR74" s="70"/>
      <c r="IS74" s="70"/>
      <c r="IT74" s="70"/>
    </row>
    <row r="75" spans="1:254" s="71" customFormat="1" ht="35.25" customHeight="1">
      <c r="A75" s="67">
        <v>22012600</v>
      </c>
      <c r="B75" s="98" t="s">
        <v>134</v>
      </c>
      <c r="C75" s="24">
        <v>1962000</v>
      </c>
      <c r="D75" s="24">
        <v>653664.22</v>
      </c>
      <c r="E75" s="69">
        <f t="shared" si="0"/>
        <v>33.316219164118245</v>
      </c>
      <c r="F75" s="24"/>
      <c r="G75" s="24"/>
      <c r="H75" s="69">
        <f t="shared" si="1"/>
        <v>0</v>
      </c>
      <c r="I75" s="76">
        <f t="shared" si="2"/>
        <v>1962000</v>
      </c>
      <c r="J75" s="76">
        <f t="shared" si="3"/>
        <v>653664.22</v>
      </c>
      <c r="K75" s="77">
        <f t="shared" si="4"/>
        <v>33.316219164118245</v>
      </c>
      <c r="L75" s="70"/>
      <c r="M75" s="70"/>
      <c r="IL75" s="70"/>
      <c r="IM75" s="70"/>
      <c r="IN75" s="70"/>
      <c r="IO75" s="70"/>
      <c r="IP75" s="70"/>
      <c r="IQ75" s="70"/>
      <c r="IR75" s="70"/>
      <c r="IS75" s="70"/>
      <c r="IT75" s="70"/>
    </row>
    <row r="76" spans="1:254" s="71" customFormat="1" ht="90" customHeight="1">
      <c r="A76" s="67">
        <v>22012900</v>
      </c>
      <c r="B76" s="98" t="s">
        <v>135</v>
      </c>
      <c r="C76" s="24">
        <v>100000</v>
      </c>
      <c r="D76" s="24">
        <v>21530</v>
      </c>
      <c r="E76" s="69">
        <f t="shared" si="0"/>
        <v>21.529999999999998</v>
      </c>
      <c r="F76" s="24"/>
      <c r="G76" s="24"/>
      <c r="H76" s="69">
        <f t="shared" si="1"/>
        <v>0</v>
      </c>
      <c r="I76" s="76">
        <f t="shared" si="2"/>
        <v>100000</v>
      </c>
      <c r="J76" s="76">
        <f t="shared" si="3"/>
        <v>21530</v>
      </c>
      <c r="K76" s="77">
        <f t="shared" si="4"/>
        <v>21.529999999999998</v>
      </c>
      <c r="L76" s="70"/>
      <c r="M76" s="70"/>
      <c r="IL76" s="70"/>
      <c r="IM76" s="70"/>
      <c r="IN76" s="70"/>
      <c r="IO76" s="70"/>
      <c r="IP76" s="70"/>
      <c r="IQ76" s="70"/>
      <c r="IR76" s="70"/>
      <c r="IS76" s="70"/>
      <c r="IT76" s="70"/>
    </row>
    <row r="77" spans="1:254" s="28" customFormat="1" ht="42.75">
      <c r="A77" s="25" t="s">
        <v>69</v>
      </c>
      <c r="B77" s="26" t="s">
        <v>70</v>
      </c>
      <c r="C77" s="17">
        <f>C78</f>
        <v>20000000</v>
      </c>
      <c r="D77" s="17">
        <f>D78</f>
        <v>5896254.74</v>
      </c>
      <c r="E77" s="64">
        <f t="shared" si="0"/>
        <v>29.4812737</v>
      </c>
      <c r="F77" s="17"/>
      <c r="G77" s="17"/>
      <c r="H77" s="64">
        <f t="shared" si="1"/>
        <v>0</v>
      </c>
      <c r="I77" s="72">
        <f t="shared" si="2"/>
        <v>20000000</v>
      </c>
      <c r="J77" s="72">
        <f t="shared" si="3"/>
        <v>5896254.74</v>
      </c>
      <c r="K77" s="73">
        <f t="shared" si="4"/>
        <v>29.4812737</v>
      </c>
      <c r="L77" s="27"/>
      <c r="M77" s="27"/>
      <c r="IL77" s="27"/>
      <c r="IM77" s="27"/>
      <c r="IN77" s="27"/>
      <c r="IO77" s="27"/>
      <c r="IP77" s="27"/>
      <c r="IQ77" s="27"/>
      <c r="IR77" s="27"/>
      <c r="IS77" s="27"/>
      <c r="IT77" s="27"/>
    </row>
    <row r="78" spans="1:254" s="71" customFormat="1" ht="48.75" customHeight="1">
      <c r="A78" s="67" t="s">
        <v>71</v>
      </c>
      <c r="B78" s="68" t="s">
        <v>72</v>
      </c>
      <c r="C78" s="24">
        <v>20000000</v>
      </c>
      <c r="D78" s="24">
        <v>5896254.74</v>
      </c>
      <c r="E78" s="69">
        <f aca="true" t="shared" si="5" ref="E78:E141">_xlfn.IFERROR(D78/C78*100,0)</f>
        <v>29.4812737</v>
      </c>
      <c r="F78" s="24"/>
      <c r="G78" s="24"/>
      <c r="H78" s="69">
        <f aca="true" t="shared" si="6" ref="H78:H141">_xlfn.IFERROR(G78/F78*100,0)</f>
        <v>0</v>
      </c>
      <c r="I78" s="76">
        <f t="shared" si="2"/>
        <v>20000000</v>
      </c>
      <c r="J78" s="76">
        <f t="shared" si="3"/>
        <v>5896254.74</v>
      </c>
      <c r="K78" s="77">
        <f t="shared" si="4"/>
        <v>29.4812737</v>
      </c>
      <c r="L78" s="70"/>
      <c r="M78" s="70"/>
      <c r="IL78" s="70"/>
      <c r="IM78" s="70"/>
      <c r="IN78" s="70"/>
      <c r="IO78" s="70"/>
      <c r="IP78" s="70"/>
      <c r="IQ78" s="70"/>
      <c r="IR78" s="70"/>
      <c r="IS78" s="70"/>
      <c r="IT78" s="70"/>
    </row>
    <row r="79" spans="1:254" s="28" customFormat="1" ht="14.25">
      <c r="A79" s="25" t="s">
        <v>73</v>
      </c>
      <c r="B79" s="26" t="s">
        <v>74</v>
      </c>
      <c r="C79" s="14">
        <f>C80+C81+C82+C83</f>
        <v>480000</v>
      </c>
      <c r="D79" s="14">
        <f>D80+D81+D82+D83</f>
        <v>206356.27</v>
      </c>
      <c r="E79" s="64">
        <f t="shared" si="5"/>
        <v>42.99088958333333</v>
      </c>
      <c r="F79" s="17"/>
      <c r="G79" s="17"/>
      <c r="H79" s="64">
        <f t="shared" si="6"/>
        <v>0</v>
      </c>
      <c r="I79" s="72">
        <f aca="true" t="shared" si="7" ref="I79:I142">C79+F79</f>
        <v>480000</v>
      </c>
      <c r="J79" s="72">
        <f aca="true" t="shared" si="8" ref="J79:J142">D79+G79</f>
        <v>206356.27</v>
      </c>
      <c r="K79" s="73">
        <f aca="true" t="shared" si="9" ref="K79:K142">_xlfn.IFERROR(J79/I79*100,0)</f>
        <v>42.99088958333333</v>
      </c>
      <c r="L79" s="27"/>
      <c r="M79" s="27"/>
      <c r="IL79" s="27"/>
      <c r="IM79" s="27"/>
      <c r="IN79" s="27"/>
      <c r="IO79" s="27"/>
      <c r="IP79" s="27"/>
      <c r="IQ79" s="27"/>
      <c r="IR79" s="27"/>
      <c r="IS79" s="27"/>
      <c r="IT79" s="27"/>
    </row>
    <row r="80" spans="1:254" s="71" customFormat="1" ht="45" customHeight="1">
      <c r="A80" s="67" t="s">
        <v>75</v>
      </c>
      <c r="B80" s="68" t="s">
        <v>76</v>
      </c>
      <c r="C80" s="24">
        <v>250000</v>
      </c>
      <c r="D80" s="24">
        <v>109826.65</v>
      </c>
      <c r="E80" s="69">
        <f t="shared" si="5"/>
        <v>43.930659999999996</v>
      </c>
      <c r="F80" s="24"/>
      <c r="G80" s="24"/>
      <c r="H80" s="69">
        <f t="shared" si="6"/>
        <v>0</v>
      </c>
      <c r="I80" s="76">
        <f t="shared" si="7"/>
        <v>250000</v>
      </c>
      <c r="J80" s="76">
        <f t="shared" si="8"/>
        <v>109826.65</v>
      </c>
      <c r="K80" s="77">
        <f t="shared" si="9"/>
        <v>43.930659999999996</v>
      </c>
      <c r="L80" s="70"/>
      <c r="M80" s="70"/>
      <c r="IL80" s="70"/>
      <c r="IM80" s="70"/>
      <c r="IN80" s="70"/>
      <c r="IO80" s="70"/>
      <c r="IP80" s="70"/>
      <c r="IQ80" s="70"/>
      <c r="IR80" s="70"/>
      <c r="IS80" s="70"/>
      <c r="IT80" s="70"/>
    </row>
    <row r="81" spans="1:254" s="71" customFormat="1" ht="22.5" customHeight="1">
      <c r="A81" s="67">
        <v>22090200</v>
      </c>
      <c r="B81" s="68" t="s">
        <v>129</v>
      </c>
      <c r="C81" s="24"/>
      <c r="D81" s="24">
        <v>247.61</v>
      </c>
      <c r="E81" s="69">
        <f t="shared" si="5"/>
        <v>0</v>
      </c>
      <c r="F81" s="24"/>
      <c r="G81" s="24"/>
      <c r="H81" s="69">
        <f t="shared" si="6"/>
        <v>0</v>
      </c>
      <c r="I81" s="76">
        <f t="shared" si="7"/>
        <v>0</v>
      </c>
      <c r="J81" s="76">
        <f t="shared" si="8"/>
        <v>247.61</v>
      </c>
      <c r="K81" s="77">
        <f t="shared" si="9"/>
        <v>0</v>
      </c>
      <c r="L81" s="70"/>
      <c r="M81" s="70"/>
      <c r="IL81" s="70"/>
      <c r="IM81" s="70"/>
      <c r="IN81" s="70"/>
      <c r="IO81" s="70"/>
      <c r="IP81" s="70"/>
      <c r="IQ81" s="70"/>
      <c r="IR81" s="70"/>
      <c r="IS81" s="70"/>
      <c r="IT81" s="70"/>
    </row>
    <row r="82" spans="1:254" s="71" customFormat="1" ht="45" customHeight="1" hidden="1">
      <c r="A82" s="67">
        <v>22090300</v>
      </c>
      <c r="B82" s="68" t="s">
        <v>130</v>
      </c>
      <c r="C82" s="24"/>
      <c r="D82" s="24"/>
      <c r="E82" s="69">
        <f t="shared" si="5"/>
        <v>0</v>
      </c>
      <c r="F82" s="24"/>
      <c r="G82" s="24"/>
      <c r="H82" s="69">
        <f t="shared" si="6"/>
        <v>0</v>
      </c>
      <c r="I82" s="76">
        <f t="shared" si="7"/>
        <v>0</v>
      </c>
      <c r="J82" s="76">
        <f t="shared" si="8"/>
        <v>0</v>
      </c>
      <c r="K82" s="77">
        <f t="shared" si="9"/>
        <v>0</v>
      </c>
      <c r="L82" s="70"/>
      <c r="M82" s="70"/>
      <c r="IL82" s="70"/>
      <c r="IM82" s="70"/>
      <c r="IN82" s="70"/>
      <c r="IO82" s="70"/>
      <c r="IP82" s="70"/>
      <c r="IQ82" s="70"/>
      <c r="IR82" s="70"/>
      <c r="IS82" s="70"/>
      <c r="IT82" s="70"/>
    </row>
    <row r="83" spans="1:254" s="71" customFormat="1" ht="45" customHeight="1">
      <c r="A83" s="67" t="s">
        <v>77</v>
      </c>
      <c r="B83" s="68" t="s">
        <v>78</v>
      </c>
      <c r="C83" s="24">
        <v>230000</v>
      </c>
      <c r="D83" s="24">
        <v>96282.01</v>
      </c>
      <c r="E83" s="69">
        <f t="shared" si="5"/>
        <v>41.86174347826086</v>
      </c>
      <c r="F83" s="24"/>
      <c r="G83" s="24"/>
      <c r="H83" s="69">
        <f t="shared" si="6"/>
        <v>0</v>
      </c>
      <c r="I83" s="76">
        <f t="shared" si="7"/>
        <v>230000</v>
      </c>
      <c r="J83" s="76">
        <f t="shared" si="8"/>
        <v>96282.01</v>
      </c>
      <c r="K83" s="77">
        <f t="shared" si="9"/>
        <v>41.86174347826086</v>
      </c>
      <c r="L83" s="70"/>
      <c r="M83" s="70"/>
      <c r="IL83" s="70"/>
      <c r="IM83" s="70"/>
      <c r="IN83" s="70"/>
      <c r="IO83" s="70"/>
      <c r="IP83" s="70"/>
      <c r="IQ83" s="70"/>
      <c r="IR83" s="70"/>
      <c r="IS83" s="70"/>
      <c r="IT83" s="70"/>
    </row>
    <row r="84" spans="1:254" s="28" customFormat="1" ht="15" customHeight="1">
      <c r="A84" s="25">
        <v>24000000</v>
      </c>
      <c r="B84" s="26" t="s">
        <v>11</v>
      </c>
      <c r="C84" s="17">
        <f>C85+C86</f>
        <v>2693700</v>
      </c>
      <c r="D84" s="17">
        <f>D85+D86</f>
        <v>655753.81</v>
      </c>
      <c r="E84" s="64">
        <f t="shared" si="5"/>
        <v>24.343980769944686</v>
      </c>
      <c r="F84" s="17">
        <f>F86+F92+F95</f>
        <v>2046419</v>
      </c>
      <c r="G84" s="17">
        <f>G86+G92+G95</f>
        <v>1086433.2</v>
      </c>
      <c r="H84" s="64">
        <f t="shared" si="6"/>
        <v>53.08947972042871</v>
      </c>
      <c r="I84" s="72">
        <f t="shared" si="7"/>
        <v>4740119</v>
      </c>
      <c r="J84" s="72">
        <f t="shared" si="8"/>
        <v>1742187.01</v>
      </c>
      <c r="K84" s="73">
        <f t="shared" si="9"/>
        <v>36.75407748202102</v>
      </c>
      <c r="L84" s="27"/>
      <c r="M84" s="27"/>
      <c r="IL84" s="27"/>
      <c r="IM84" s="27"/>
      <c r="IN84" s="27"/>
      <c r="IO84" s="27"/>
      <c r="IP84" s="27"/>
      <c r="IQ84" s="27"/>
      <c r="IR84" s="27"/>
      <c r="IS84" s="27"/>
      <c r="IT84" s="27"/>
    </row>
    <row r="85" spans="1:254" s="71" customFormat="1" ht="48.75" customHeight="1">
      <c r="A85" s="67" t="s">
        <v>79</v>
      </c>
      <c r="B85" s="68" t="s">
        <v>80</v>
      </c>
      <c r="C85" s="24"/>
      <c r="D85" s="24">
        <v>17.78</v>
      </c>
      <c r="E85" s="69">
        <f t="shared" si="5"/>
        <v>0</v>
      </c>
      <c r="F85" s="24"/>
      <c r="G85" s="24"/>
      <c r="H85" s="69">
        <f t="shared" si="6"/>
        <v>0</v>
      </c>
      <c r="I85" s="76">
        <f t="shared" si="7"/>
        <v>0</v>
      </c>
      <c r="J85" s="76">
        <f t="shared" si="8"/>
        <v>17.78</v>
      </c>
      <c r="K85" s="77">
        <f t="shared" si="9"/>
        <v>0</v>
      </c>
      <c r="L85" s="70"/>
      <c r="M85" s="70"/>
      <c r="IL85" s="70"/>
      <c r="IM85" s="70"/>
      <c r="IN85" s="70"/>
      <c r="IO85" s="70"/>
      <c r="IP85" s="70"/>
      <c r="IQ85" s="70"/>
      <c r="IR85" s="70"/>
      <c r="IS85" s="70"/>
      <c r="IT85" s="70"/>
    </row>
    <row r="86" spans="1:254" s="28" customFormat="1" ht="14.25">
      <c r="A86" s="25" t="s">
        <v>81</v>
      </c>
      <c r="B86" s="26" t="s">
        <v>64</v>
      </c>
      <c r="C86" s="17">
        <f>C87+C88+C90+C89+C91</f>
        <v>2693700</v>
      </c>
      <c r="D86" s="17">
        <f>D87+D88+D90+D89+D91</f>
        <v>655736.03</v>
      </c>
      <c r="E86" s="64">
        <f t="shared" si="5"/>
        <v>24.34332071128931</v>
      </c>
      <c r="F86" s="17">
        <f>F88+F90</f>
        <v>300000</v>
      </c>
      <c r="G86" s="17">
        <v>75801.35</v>
      </c>
      <c r="H86" s="64">
        <f t="shared" si="6"/>
        <v>25.267116666666666</v>
      </c>
      <c r="I86" s="72">
        <f t="shared" si="7"/>
        <v>2993700</v>
      </c>
      <c r="J86" s="72">
        <f t="shared" si="8"/>
        <v>731537.38</v>
      </c>
      <c r="K86" s="73">
        <f t="shared" si="9"/>
        <v>24.435894712229015</v>
      </c>
      <c r="L86" s="27"/>
      <c r="M86" s="27"/>
      <c r="IL86" s="27"/>
      <c r="IM86" s="27"/>
      <c r="IN86" s="27"/>
      <c r="IO86" s="27"/>
      <c r="IP86" s="27"/>
      <c r="IQ86" s="27"/>
      <c r="IR86" s="27"/>
      <c r="IS86" s="27"/>
      <c r="IT86" s="27"/>
    </row>
    <row r="87" spans="1:254" s="71" customFormat="1" ht="15">
      <c r="A87" s="67" t="s">
        <v>82</v>
      </c>
      <c r="B87" s="68" t="s">
        <v>64</v>
      </c>
      <c r="C87" s="24">
        <v>2693700</v>
      </c>
      <c r="D87" s="24">
        <v>703277.41</v>
      </c>
      <c r="E87" s="69">
        <f t="shared" si="5"/>
        <v>26.108230686416455</v>
      </c>
      <c r="F87" s="24"/>
      <c r="G87" s="24"/>
      <c r="H87" s="69">
        <f t="shared" si="6"/>
        <v>0</v>
      </c>
      <c r="I87" s="76">
        <f t="shared" si="7"/>
        <v>2693700</v>
      </c>
      <c r="J87" s="76">
        <f t="shared" si="8"/>
        <v>703277.41</v>
      </c>
      <c r="K87" s="77">
        <f t="shared" si="9"/>
        <v>26.108230686416455</v>
      </c>
      <c r="L87" s="70"/>
      <c r="M87" s="70"/>
      <c r="IL87" s="70"/>
      <c r="IM87" s="70"/>
      <c r="IN87" s="70"/>
      <c r="IO87" s="70"/>
      <c r="IP87" s="70"/>
      <c r="IQ87" s="70"/>
      <c r="IR87" s="70"/>
      <c r="IS87" s="70"/>
      <c r="IT87" s="70"/>
    </row>
    <row r="88" spans="1:254" s="71" customFormat="1" ht="30">
      <c r="A88" s="67">
        <v>24061600</v>
      </c>
      <c r="B88" s="68" t="s">
        <v>83</v>
      </c>
      <c r="C88" s="24"/>
      <c r="D88" s="24"/>
      <c r="E88" s="69">
        <f t="shared" si="5"/>
        <v>0</v>
      </c>
      <c r="F88" s="24">
        <v>250000</v>
      </c>
      <c r="G88" s="24">
        <v>70000</v>
      </c>
      <c r="H88" s="69">
        <f t="shared" si="6"/>
        <v>28.000000000000004</v>
      </c>
      <c r="I88" s="76">
        <f t="shared" si="7"/>
        <v>250000</v>
      </c>
      <c r="J88" s="76">
        <f t="shared" si="8"/>
        <v>70000</v>
      </c>
      <c r="K88" s="77">
        <f t="shared" si="9"/>
        <v>28.000000000000004</v>
      </c>
      <c r="L88" s="70"/>
      <c r="M88" s="70"/>
      <c r="IL88" s="70"/>
      <c r="IM88" s="70"/>
      <c r="IN88" s="70"/>
      <c r="IO88" s="70"/>
      <c r="IP88" s="70"/>
      <c r="IQ88" s="70"/>
      <c r="IR88" s="70"/>
      <c r="IS88" s="70"/>
      <c r="IT88" s="70"/>
    </row>
    <row r="89" spans="1:254" s="71" customFormat="1" ht="60" customHeight="1" hidden="1">
      <c r="A89" s="67">
        <v>24061900</v>
      </c>
      <c r="B89" s="68" t="s">
        <v>181</v>
      </c>
      <c r="C89" s="24"/>
      <c r="D89" s="24"/>
      <c r="E89" s="69">
        <f t="shared" si="5"/>
        <v>0</v>
      </c>
      <c r="F89" s="24"/>
      <c r="G89" s="24"/>
      <c r="H89" s="69">
        <f t="shared" si="6"/>
        <v>0</v>
      </c>
      <c r="I89" s="76">
        <f t="shared" si="7"/>
        <v>0</v>
      </c>
      <c r="J89" s="76">
        <f t="shared" si="8"/>
        <v>0</v>
      </c>
      <c r="K89" s="77">
        <f t="shared" si="9"/>
        <v>0</v>
      </c>
      <c r="L89" s="70"/>
      <c r="M89" s="70"/>
      <c r="IL89" s="70"/>
      <c r="IM89" s="70"/>
      <c r="IN89" s="70"/>
      <c r="IO89" s="70"/>
      <c r="IP89" s="70"/>
      <c r="IQ89" s="70"/>
      <c r="IR89" s="70"/>
      <c r="IS89" s="70"/>
      <c r="IT89" s="70"/>
    </row>
    <row r="90" spans="1:254" s="71" customFormat="1" ht="45" customHeight="1">
      <c r="A90" s="67" t="s">
        <v>84</v>
      </c>
      <c r="B90" s="68" t="s">
        <v>85</v>
      </c>
      <c r="C90" s="24"/>
      <c r="D90" s="24"/>
      <c r="E90" s="69">
        <f t="shared" si="5"/>
        <v>0</v>
      </c>
      <c r="F90" s="24">
        <v>50000</v>
      </c>
      <c r="G90" s="24">
        <v>5801.35</v>
      </c>
      <c r="H90" s="69">
        <f t="shared" si="6"/>
        <v>11.6027</v>
      </c>
      <c r="I90" s="76">
        <f t="shared" si="7"/>
        <v>50000</v>
      </c>
      <c r="J90" s="76">
        <f t="shared" si="8"/>
        <v>5801.35</v>
      </c>
      <c r="K90" s="77">
        <f t="shared" si="9"/>
        <v>11.6027</v>
      </c>
      <c r="L90" s="70"/>
      <c r="M90" s="70"/>
      <c r="IL90" s="70"/>
      <c r="IM90" s="70"/>
      <c r="IN90" s="70"/>
      <c r="IO90" s="70"/>
      <c r="IP90" s="70"/>
      <c r="IQ90" s="70"/>
      <c r="IR90" s="70"/>
      <c r="IS90" s="70"/>
      <c r="IT90" s="70"/>
    </row>
    <row r="91" spans="1:254" s="71" customFormat="1" ht="126" customHeight="1">
      <c r="A91" s="67">
        <v>24062200</v>
      </c>
      <c r="B91" s="68" t="s">
        <v>182</v>
      </c>
      <c r="C91" s="24"/>
      <c r="D91" s="24">
        <v>-47541.38</v>
      </c>
      <c r="E91" s="69">
        <f t="shared" si="5"/>
        <v>0</v>
      </c>
      <c r="F91" s="24"/>
      <c r="G91" s="24"/>
      <c r="H91" s="69">
        <f t="shared" si="6"/>
        <v>0</v>
      </c>
      <c r="I91" s="76">
        <f t="shared" si="7"/>
        <v>0</v>
      </c>
      <c r="J91" s="76">
        <f t="shared" si="8"/>
        <v>-47541.38</v>
      </c>
      <c r="K91" s="77">
        <f t="shared" si="9"/>
        <v>0</v>
      </c>
      <c r="L91" s="70"/>
      <c r="M91" s="70"/>
      <c r="IL91" s="70"/>
      <c r="IM91" s="70"/>
      <c r="IN91" s="70"/>
      <c r="IO91" s="70"/>
      <c r="IP91" s="70"/>
      <c r="IQ91" s="70"/>
      <c r="IR91" s="70"/>
      <c r="IS91" s="70"/>
      <c r="IT91" s="70"/>
    </row>
    <row r="92" spans="1:254" s="28" customFormat="1" ht="18.75" customHeight="1">
      <c r="A92" s="25" t="s">
        <v>86</v>
      </c>
      <c r="B92" s="99" t="s">
        <v>87</v>
      </c>
      <c r="C92" s="17">
        <f>C94</f>
        <v>0</v>
      </c>
      <c r="D92" s="17"/>
      <c r="E92" s="64">
        <f t="shared" si="5"/>
        <v>0</v>
      </c>
      <c r="F92" s="17">
        <f>F94+F93</f>
        <v>46419</v>
      </c>
      <c r="G92" s="17">
        <f>G94+G93</f>
        <v>282.84</v>
      </c>
      <c r="H92" s="64">
        <f t="shared" si="6"/>
        <v>0.6093194597040005</v>
      </c>
      <c r="I92" s="72">
        <f t="shared" si="7"/>
        <v>46419</v>
      </c>
      <c r="J92" s="72">
        <f t="shared" si="8"/>
        <v>282.84</v>
      </c>
      <c r="K92" s="73">
        <f t="shared" si="9"/>
        <v>0.6093194597040005</v>
      </c>
      <c r="L92" s="27"/>
      <c r="M92" s="27"/>
      <c r="IL92" s="27"/>
      <c r="IM92" s="27"/>
      <c r="IN92" s="27"/>
      <c r="IO92" s="27"/>
      <c r="IP92" s="27"/>
      <c r="IQ92" s="27"/>
      <c r="IR92" s="27"/>
      <c r="IS92" s="27"/>
      <c r="IT92" s="27"/>
    </row>
    <row r="93" spans="1:254" s="71" customFormat="1" ht="30" customHeight="1">
      <c r="A93" s="67">
        <v>24110600</v>
      </c>
      <c r="B93" s="68" t="s">
        <v>125</v>
      </c>
      <c r="C93" s="24"/>
      <c r="D93" s="24"/>
      <c r="E93" s="69">
        <f t="shared" si="5"/>
        <v>0</v>
      </c>
      <c r="F93" s="24">
        <v>22200</v>
      </c>
      <c r="G93" s="24"/>
      <c r="H93" s="69">
        <f t="shared" si="6"/>
        <v>0</v>
      </c>
      <c r="I93" s="76">
        <f t="shared" si="7"/>
        <v>22200</v>
      </c>
      <c r="J93" s="76">
        <f t="shared" si="8"/>
        <v>0</v>
      </c>
      <c r="K93" s="77">
        <f t="shared" si="9"/>
        <v>0</v>
      </c>
      <c r="L93" s="70"/>
      <c r="M93" s="70"/>
      <c r="IL93" s="70"/>
      <c r="IM93" s="70"/>
      <c r="IN93" s="70"/>
      <c r="IO93" s="70"/>
      <c r="IP93" s="70"/>
      <c r="IQ93" s="70"/>
      <c r="IR93" s="70"/>
      <c r="IS93" s="70"/>
      <c r="IT93" s="70"/>
    </row>
    <row r="94" spans="1:254" s="71" customFormat="1" ht="60" customHeight="1">
      <c r="A94" s="67" t="s">
        <v>88</v>
      </c>
      <c r="B94" s="68" t="s">
        <v>89</v>
      </c>
      <c r="C94" s="24"/>
      <c r="D94" s="24"/>
      <c r="E94" s="69">
        <f t="shared" si="5"/>
        <v>0</v>
      </c>
      <c r="F94" s="24">
        <v>24219</v>
      </c>
      <c r="G94" s="24">
        <v>282.84</v>
      </c>
      <c r="H94" s="69">
        <f t="shared" si="6"/>
        <v>1.1678434287129937</v>
      </c>
      <c r="I94" s="76">
        <f t="shared" si="7"/>
        <v>24219</v>
      </c>
      <c r="J94" s="76">
        <f t="shared" si="8"/>
        <v>282.84</v>
      </c>
      <c r="K94" s="77">
        <f t="shared" si="9"/>
        <v>1.1678434287129937</v>
      </c>
      <c r="L94" s="70"/>
      <c r="M94" s="70"/>
      <c r="IL94" s="70"/>
      <c r="IM94" s="70"/>
      <c r="IN94" s="70"/>
      <c r="IO94" s="70"/>
      <c r="IP94" s="70"/>
      <c r="IQ94" s="70"/>
      <c r="IR94" s="70"/>
      <c r="IS94" s="70"/>
      <c r="IT94" s="70"/>
    </row>
    <row r="95" spans="1:254" s="28" customFormat="1" ht="28.5">
      <c r="A95" s="25">
        <v>24170000</v>
      </c>
      <c r="B95" s="26" t="s">
        <v>90</v>
      </c>
      <c r="C95" s="14"/>
      <c r="D95" s="14"/>
      <c r="E95" s="64">
        <f t="shared" si="5"/>
        <v>0</v>
      </c>
      <c r="F95" s="14">
        <v>1700000</v>
      </c>
      <c r="G95" s="14">
        <v>1010349.01</v>
      </c>
      <c r="H95" s="64">
        <f t="shared" si="6"/>
        <v>59.43229470588235</v>
      </c>
      <c r="I95" s="72">
        <f t="shared" si="7"/>
        <v>1700000</v>
      </c>
      <c r="J95" s="72">
        <f t="shared" si="8"/>
        <v>1010349.01</v>
      </c>
      <c r="K95" s="73">
        <f t="shared" si="9"/>
        <v>59.43229470588235</v>
      </c>
      <c r="L95" s="27"/>
      <c r="M95" s="27"/>
      <c r="IL95" s="27"/>
      <c r="IM95" s="27"/>
      <c r="IN95" s="27"/>
      <c r="IO95" s="27"/>
      <c r="IP95" s="27"/>
      <c r="IQ95" s="27"/>
      <c r="IR95" s="27"/>
      <c r="IS95" s="27"/>
      <c r="IT95" s="27"/>
    </row>
    <row r="96" spans="1:254" s="28" customFormat="1" ht="14.25">
      <c r="A96" s="25">
        <v>25000000</v>
      </c>
      <c r="B96" s="26" t="s">
        <v>16</v>
      </c>
      <c r="C96" s="14"/>
      <c r="D96" s="14"/>
      <c r="E96" s="64">
        <f t="shared" si="5"/>
        <v>0</v>
      </c>
      <c r="F96" s="14">
        <f>F97+F102</f>
        <v>100691769</v>
      </c>
      <c r="G96" s="14">
        <f>G97+G102</f>
        <v>18766895.240000002</v>
      </c>
      <c r="H96" s="64">
        <f t="shared" si="6"/>
        <v>18.63796358568296</v>
      </c>
      <c r="I96" s="72">
        <f t="shared" si="7"/>
        <v>100691769</v>
      </c>
      <c r="J96" s="72">
        <f t="shared" si="8"/>
        <v>18766895.240000002</v>
      </c>
      <c r="K96" s="73">
        <f t="shared" si="9"/>
        <v>18.63796358568296</v>
      </c>
      <c r="L96" s="27"/>
      <c r="M96" s="27"/>
      <c r="IL96" s="27"/>
      <c r="IM96" s="27"/>
      <c r="IN96" s="27"/>
      <c r="IO96" s="27"/>
      <c r="IP96" s="27"/>
      <c r="IQ96" s="27"/>
      <c r="IR96" s="27"/>
      <c r="IS96" s="27"/>
      <c r="IT96" s="27"/>
    </row>
    <row r="97" spans="1:254" s="71" customFormat="1" ht="32.25" customHeight="1">
      <c r="A97" s="67" t="s">
        <v>91</v>
      </c>
      <c r="B97" s="68" t="s">
        <v>92</v>
      </c>
      <c r="C97" s="100"/>
      <c r="D97" s="100"/>
      <c r="E97" s="69">
        <f t="shared" si="5"/>
        <v>0</v>
      </c>
      <c r="F97" s="100">
        <v>65885725</v>
      </c>
      <c r="G97" s="100">
        <v>15292552.55</v>
      </c>
      <c r="H97" s="69">
        <f t="shared" si="6"/>
        <v>23.21072212531622</v>
      </c>
      <c r="I97" s="76">
        <f t="shared" si="7"/>
        <v>65885725</v>
      </c>
      <c r="J97" s="76">
        <f t="shared" si="8"/>
        <v>15292552.55</v>
      </c>
      <c r="K97" s="77">
        <f t="shared" si="9"/>
        <v>23.21072212531622</v>
      </c>
      <c r="L97" s="70"/>
      <c r="M97" s="70"/>
      <c r="IL97" s="70"/>
      <c r="IM97" s="70"/>
      <c r="IN97" s="70"/>
      <c r="IO97" s="70"/>
      <c r="IP97" s="70"/>
      <c r="IQ97" s="70"/>
      <c r="IR97" s="70"/>
      <c r="IS97" s="70"/>
      <c r="IT97" s="70"/>
    </row>
    <row r="98" spans="1:254" s="71" customFormat="1" ht="31.5" customHeight="1" hidden="1">
      <c r="A98" s="67" t="s">
        <v>93</v>
      </c>
      <c r="B98" s="68" t="s">
        <v>94</v>
      </c>
      <c r="C98" s="100"/>
      <c r="D98" s="100"/>
      <c r="E98" s="69">
        <f t="shared" si="5"/>
        <v>0</v>
      </c>
      <c r="F98" s="100">
        <v>57494323</v>
      </c>
      <c r="G98" s="100"/>
      <c r="H98" s="69">
        <f t="shared" si="6"/>
        <v>0</v>
      </c>
      <c r="I98" s="76">
        <f t="shared" si="7"/>
        <v>57494323</v>
      </c>
      <c r="J98" s="76">
        <f t="shared" si="8"/>
        <v>0</v>
      </c>
      <c r="K98" s="77">
        <f t="shared" si="9"/>
        <v>0</v>
      </c>
      <c r="L98" s="70"/>
      <c r="M98" s="70"/>
      <c r="IL98" s="70"/>
      <c r="IM98" s="70"/>
      <c r="IN98" s="70"/>
      <c r="IO98" s="70"/>
      <c r="IP98" s="70"/>
      <c r="IQ98" s="70"/>
      <c r="IR98" s="70"/>
      <c r="IS98" s="70"/>
      <c r="IT98" s="70"/>
    </row>
    <row r="99" spans="1:254" s="71" customFormat="1" ht="30" hidden="1">
      <c r="A99" s="67" t="s">
        <v>95</v>
      </c>
      <c r="B99" s="68" t="s">
        <v>96</v>
      </c>
      <c r="C99" s="100"/>
      <c r="D99" s="100"/>
      <c r="E99" s="69">
        <f t="shared" si="5"/>
        <v>0</v>
      </c>
      <c r="F99" s="100">
        <v>8045065</v>
      </c>
      <c r="G99" s="100"/>
      <c r="H99" s="69">
        <f t="shared" si="6"/>
        <v>0</v>
      </c>
      <c r="I99" s="76">
        <f t="shared" si="7"/>
        <v>8045065</v>
      </c>
      <c r="J99" s="76">
        <f t="shared" si="8"/>
        <v>0</v>
      </c>
      <c r="K99" s="77">
        <f t="shared" si="9"/>
        <v>0</v>
      </c>
      <c r="L99" s="70"/>
      <c r="M99" s="70"/>
      <c r="IL99" s="70"/>
      <c r="IM99" s="70"/>
      <c r="IN99" s="70"/>
      <c r="IO99" s="70"/>
      <c r="IP99" s="70"/>
      <c r="IQ99" s="70"/>
      <c r="IR99" s="70"/>
      <c r="IS99" s="70"/>
      <c r="IT99" s="70"/>
    </row>
    <row r="100" spans="1:254" s="71" customFormat="1" ht="15" customHeight="1" hidden="1">
      <c r="A100" s="67" t="s">
        <v>97</v>
      </c>
      <c r="B100" s="68" t="s">
        <v>98</v>
      </c>
      <c r="C100" s="100"/>
      <c r="D100" s="100"/>
      <c r="E100" s="69">
        <f t="shared" si="5"/>
        <v>0</v>
      </c>
      <c r="F100" s="100">
        <v>221630</v>
      </c>
      <c r="G100" s="100"/>
      <c r="H100" s="69">
        <f t="shared" si="6"/>
        <v>0</v>
      </c>
      <c r="I100" s="76">
        <f t="shared" si="7"/>
        <v>221630</v>
      </c>
      <c r="J100" s="76">
        <f t="shared" si="8"/>
        <v>0</v>
      </c>
      <c r="K100" s="77">
        <f t="shared" si="9"/>
        <v>0</v>
      </c>
      <c r="L100" s="70"/>
      <c r="M100" s="70"/>
      <c r="IL100" s="70"/>
      <c r="IM100" s="70"/>
      <c r="IN100" s="70"/>
      <c r="IO100" s="70"/>
      <c r="IP100" s="70"/>
      <c r="IQ100" s="70"/>
      <c r="IR100" s="70"/>
      <c r="IS100" s="70"/>
      <c r="IT100" s="70"/>
    </row>
    <row r="101" spans="1:254" s="71" customFormat="1" ht="30" customHeight="1" hidden="1">
      <c r="A101" s="67" t="s">
        <v>99</v>
      </c>
      <c r="B101" s="68" t="s">
        <v>100</v>
      </c>
      <c r="C101" s="100"/>
      <c r="D101" s="100"/>
      <c r="E101" s="69">
        <f t="shared" si="5"/>
        <v>0</v>
      </c>
      <c r="F101" s="100">
        <v>124707</v>
      </c>
      <c r="G101" s="100"/>
      <c r="H101" s="69">
        <f t="shared" si="6"/>
        <v>0</v>
      </c>
      <c r="I101" s="76">
        <f t="shared" si="7"/>
        <v>124707</v>
      </c>
      <c r="J101" s="76">
        <f t="shared" si="8"/>
        <v>0</v>
      </c>
      <c r="K101" s="77">
        <f t="shared" si="9"/>
        <v>0</v>
      </c>
      <c r="L101" s="70"/>
      <c r="M101" s="70"/>
      <c r="IL101" s="70"/>
      <c r="IM101" s="70"/>
      <c r="IN101" s="70"/>
      <c r="IO101" s="70"/>
      <c r="IP101" s="70"/>
      <c r="IQ101" s="70"/>
      <c r="IR101" s="70"/>
      <c r="IS101" s="70"/>
      <c r="IT101" s="70"/>
    </row>
    <row r="102" spans="1:254" s="71" customFormat="1" ht="18" customHeight="1">
      <c r="A102" s="97" t="s">
        <v>101</v>
      </c>
      <c r="B102" s="101" t="s">
        <v>102</v>
      </c>
      <c r="C102" s="100"/>
      <c r="D102" s="100"/>
      <c r="E102" s="69">
        <f t="shared" si="5"/>
        <v>0</v>
      </c>
      <c r="F102" s="100">
        <f>F104+F103</f>
        <v>34806044</v>
      </c>
      <c r="G102" s="100">
        <v>3474342.69</v>
      </c>
      <c r="H102" s="69">
        <f t="shared" si="6"/>
        <v>9.982009704981124</v>
      </c>
      <c r="I102" s="76">
        <f t="shared" si="7"/>
        <v>34806044</v>
      </c>
      <c r="J102" s="76">
        <f t="shared" si="8"/>
        <v>3474342.69</v>
      </c>
      <c r="K102" s="77">
        <f t="shared" si="9"/>
        <v>9.982009704981124</v>
      </c>
      <c r="L102" s="70"/>
      <c r="M102" s="70"/>
      <c r="IL102" s="70"/>
      <c r="IM102" s="70"/>
      <c r="IN102" s="70"/>
      <c r="IO102" s="70"/>
      <c r="IP102" s="70"/>
      <c r="IQ102" s="70"/>
      <c r="IR102" s="70"/>
      <c r="IS102" s="70"/>
      <c r="IT102" s="70"/>
    </row>
    <row r="103" spans="1:254" s="5" customFormat="1" ht="18" customHeight="1" hidden="1">
      <c r="A103" s="48">
        <v>25020100</v>
      </c>
      <c r="B103" s="23" t="s">
        <v>189</v>
      </c>
      <c r="C103" s="3"/>
      <c r="D103" s="3"/>
      <c r="E103" s="65">
        <f t="shared" si="5"/>
        <v>0</v>
      </c>
      <c r="F103" s="3">
        <v>30943453</v>
      </c>
      <c r="G103" s="3"/>
      <c r="H103" s="65">
        <f t="shared" si="6"/>
        <v>0</v>
      </c>
      <c r="I103" s="78">
        <f t="shared" si="7"/>
        <v>30943453</v>
      </c>
      <c r="J103" s="78">
        <f t="shared" si="8"/>
        <v>0</v>
      </c>
      <c r="K103" s="79">
        <f t="shared" si="9"/>
        <v>0</v>
      </c>
      <c r="L103" s="4"/>
      <c r="M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96.75" customHeight="1" hidden="1">
      <c r="A104" s="22" t="s">
        <v>103</v>
      </c>
      <c r="B104" s="6" t="s">
        <v>104</v>
      </c>
      <c r="C104" s="3"/>
      <c r="D104" s="3"/>
      <c r="E104" s="65">
        <f t="shared" si="5"/>
        <v>0</v>
      </c>
      <c r="F104" s="3">
        <v>3862591</v>
      </c>
      <c r="G104" s="3"/>
      <c r="H104" s="65">
        <f t="shared" si="6"/>
        <v>0</v>
      </c>
      <c r="I104" s="78">
        <f t="shared" si="7"/>
        <v>3862591</v>
      </c>
      <c r="J104" s="78">
        <f t="shared" si="8"/>
        <v>0</v>
      </c>
      <c r="K104" s="79">
        <f t="shared" si="9"/>
        <v>0</v>
      </c>
      <c r="L104" s="4"/>
      <c r="M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28" customFormat="1" ht="14.25">
      <c r="A105" s="25">
        <v>30000000</v>
      </c>
      <c r="B105" s="29" t="s">
        <v>12</v>
      </c>
      <c r="C105" s="14">
        <f>C106</f>
        <v>5000</v>
      </c>
      <c r="D105" s="14">
        <f>D106</f>
        <v>2610.38</v>
      </c>
      <c r="E105" s="64">
        <f t="shared" si="5"/>
        <v>52.2076</v>
      </c>
      <c r="F105" s="14">
        <f>F110+F111</f>
        <v>1950000</v>
      </c>
      <c r="G105" s="14">
        <f>G110+G111</f>
        <v>147282.57</v>
      </c>
      <c r="H105" s="64">
        <f t="shared" si="6"/>
        <v>7.552952307692308</v>
      </c>
      <c r="I105" s="72">
        <f t="shared" si="7"/>
        <v>1955000</v>
      </c>
      <c r="J105" s="72">
        <f t="shared" si="8"/>
        <v>149892.95</v>
      </c>
      <c r="K105" s="73">
        <f t="shared" si="9"/>
        <v>7.667158567774937</v>
      </c>
      <c r="L105" s="27"/>
      <c r="M105" s="27"/>
      <c r="IL105" s="27"/>
      <c r="IM105" s="27"/>
      <c r="IN105" s="27"/>
      <c r="IO105" s="27"/>
      <c r="IP105" s="27"/>
      <c r="IQ105" s="27"/>
      <c r="IR105" s="27"/>
      <c r="IS105" s="27"/>
      <c r="IT105" s="27"/>
    </row>
    <row r="106" spans="1:254" s="28" customFormat="1" ht="14.25">
      <c r="A106" s="25">
        <v>31000000</v>
      </c>
      <c r="B106" s="26" t="s">
        <v>13</v>
      </c>
      <c r="C106" s="17">
        <f>C107+C109</f>
        <v>5000</v>
      </c>
      <c r="D106" s="17">
        <f>D107+D109</f>
        <v>2610.38</v>
      </c>
      <c r="E106" s="64">
        <f t="shared" si="5"/>
        <v>52.2076</v>
      </c>
      <c r="F106" s="17">
        <f>F110</f>
        <v>1000000</v>
      </c>
      <c r="G106" s="17">
        <f>G110</f>
        <v>75.57</v>
      </c>
      <c r="H106" s="64">
        <f t="shared" si="6"/>
        <v>0.0075569999999999995</v>
      </c>
      <c r="I106" s="72">
        <f t="shared" si="7"/>
        <v>1005000</v>
      </c>
      <c r="J106" s="72">
        <f t="shared" si="8"/>
        <v>2685.9500000000003</v>
      </c>
      <c r="K106" s="73">
        <f t="shared" si="9"/>
        <v>0.2672587064676617</v>
      </c>
      <c r="L106" s="27"/>
      <c r="M106" s="27"/>
      <c r="IL106" s="27"/>
      <c r="IM106" s="27"/>
      <c r="IN106" s="27"/>
      <c r="IO106" s="27"/>
      <c r="IP106" s="27"/>
      <c r="IQ106" s="27"/>
      <c r="IR106" s="27"/>
      <c r="IS106" s="27"/>
      <c r="IT106" s="27"/>
    </row>
    <row r="107" spans="1:254" s="28" customFormat="1" ht="69.75" customHeight="1" hidden="1">
      <c r="A107" s="25" t="s">
        <v>105</v>
      </c>
      <c r="B107" s="26" t="s">
        <v>106</v>
      </c>
      <c r="C107" s="17">
        <f>C108</f>
        <v>0</v>
      </c>
      <c r="D107" s="17"/>
      <c r="E107" s="64">
        <f t="shared" si="5"/>
        <v>0</v>
      </c>
      <c r="F107" s="17"/>
      <c r="G107" s="17"/>
      <c r="H107" s="64">
        <f t="shared" si="6"/>
        <v>0</v>
      </c>
      <c r="I107" s="72">
        <f t="shared" si="7"/>
        <v>0</v>
      </c>
      <c r="J107" s="72">
        <f t="shared" si="8"/>
        <v>0</v>
      </c>
      <c r="K107" s="73">
        <f t="shared" si="9"/>
        <v>0</v>
      </c>
      <c r="L107" s="27"/>
      <c r="M107" s="27"/>
      <c r="IL107" s="27"/>
      <c r="IM107" s="27"/>
      <c r="IN107" s="27"/>
      <c r="IO107" s="27"/>
      <c r="IP107" s="27"/>
      <c r="IQ107" s="27"/>
      <c r="IR107" s="27"/>
      <c r="IS107" s="27"/>
      <c r="IT107" s="27"/>
    </row>
    <row r="108" spans="1:254" s="28" customFormat="1" ht="57.75" customHeight="1" hidden="1">
      <c r="A108" s="25" t="s">
        <v>107</v>
      </c>
      <c r="B108" s="26" t="s">
        <v>108</v>
      </c>
      <c r="C108" s="17"/>
      <c r="D108" s="17"/>
      <c r="E108" s="64">
        <f t="shared" si="5"/>
        <v>0</v>
      </c>
      <c r="F108" s="17"/>
      <c r="G108" s="17"/>
      <c r="H108" s="64">
        <f t="shared" si="6"/>
        <v>0</v>
      </c>
      <c r="I108" s="72">
        <f t="shared" si="7"/>
        <v>0</v>
      </c>
      <c r="J108" s="72">
        <f t="shared" si="8"/>
        <v>0</v>
      </c>
      <c r="K108" s="73">
        <f t="shared" si="9"/>
        <v>0</v>
      </c>
      <c r="L108" s="27"/>
      <c r="M108" s="27"/>
      <c r="IL108" s="27"/>
      <c r="IM108" s="27"/>
      <c r="IN108" s="27"/>
      <c r="IO108" s="27"/>
      <c r="IP108" s="27"/>
      <c r="IQ108" s="27"/>
      <c r="IR108" s="27"/>
      <c r="IS108" s="27"/>
      <c r="IT108" s="27"/>
    </row>
    <row r="109" spans="1:254" s="28" customFormat="1" ht="42.75">
      <c r="A109" s="25" t="s">
        <v>109</v>
      </c>
      <c r="B109" s="26" t="s">
        <v>110</v>
      </c>
      <c r="C109" s="17">
        <v>5000</v>
      </c>
      <c r="D109" s="17">
        <v>2610.38</v>
      </c>
      <c r="E109" s="64">
        <f t="shared" si="5"/>
        <v>52.2076</v>
      </c>
      <c r="F109" s="17"/>
      <c r="G109" s="17"/>
      <c r="H109" s="64">
        <f t="shared" si="6"/>
        <v>0</v>
      </c>
      <c r="I109" s="72">
        <f t="shared" si="7"/>
        <v>5000</v>
      </c>
      <c r="J109" s="72">
        <f t="shared" si="8"/>
        <v>2610.38</v>
      </c>
      <c r="K109" s="73">
        <f t="shared" si="9"/>
        <v>52.2076</v>
      </c>
      <c r="L109" s="27"/>
      <c r="M109" s="27"/>
      <c r="IL109" s="27"/>
      <c r="IM109" s="27"/>
      <c r="IN109" s="27"/>
      <c r="IO109" s="27"/>
      <c r="IP109" s="27"/>
      <c r="IQ109" s="27"/>
      <c r="IR109" s="27"/>
      <c r="IS109" s="27"/>
      <c r="IT109" s="27"/>
    </row>
    <row r="110" spans="1:254" s="104" customFormat="1" ht="42.75">
      <c r="A110" s="25" t="s">
        <v>111</v>
      </c>
      <c r="B110" s="26" t="s">
        <v>112</v>
      </c>
      <c r="C110" s="17"/>
      <c r="D110" s="17"/>
      <c r="E110" s="64">
        <f t="shared" si="5"/>
        <v>0</v>
      </c>
      <c r="F110" s="17">
        <v>1000000</v>
      </c>
      <c r="G110" s="17">
        <v>75.57</v>
      </c>
      <c r="H110" s="64">
        <f t="shared" si="6"/>
        <v>0.0075569999999999995</v>
      </c>
      <c r="I110" s="72">
        <f t="shared" si="7"/>
        <v>1000000</v>
      </c>
      <c r="J110" s="72">
        <f t="shared" si="8"/>
        <v>75.57</v>
      </c>
      <c r="K110" s="73">
        <f t="shared" si="9"/>
        <v>0.0075569999999999995</v>
      </c>
      <c r="L110" s="103"/>
      <c r="M110" s="103"/>
      <c r="IL110" s="103"/>
      <c r="IM110" s="103"/>
      <c r="IN110" s="103"/>
      <c r="IO110" s="103"/>
      <c r="IP110" s="103"/>
      <c r="IQ110" s="103"/>
      <c r="IR110" s="103"/>
      <c r="IS110" s="103"/>
      <c r="IT110" s="103"/>
    </row>
    <row r="111" spans="1:254" s="28" customFormat="1" ht="18" customHeight="1">
      <c r="A111" s="49">
        <v>33000000</v>
      </c>
      <c r="B111" s="102" t="s">
        <v>124</v>
      </c>
      <c r="C111" s="13"/>
      <c r="D111" s="13"/>
      <c r="E111" s="64">
        <f t="shared" si="5"/>
        <v>0</v>
      </c>
      <c r="F111" s="13">
        <f>F112</f>
        <v>950000</v>
      </c>
      <c r="G111" s="13">
        <f>G112</f>
        <v>147207</v>
      </c>
      <c r="H111" s="64">
        <f t="shared" si="6"/>
        <v>15.495473684210525</v>
      </c>
      <c r="I111" s="72">
        <f t="shared" si="7"/>
        <v>950000</v>
      </c>
      <c r="J111" s="72">
        <f t="shared" si="8"/>
        <v>147207</v>
      </c>
      <c r="K111" s="73">
        <f t="shared" si="9"/>
        <v>15.495473684210525</v>
      </c>
      <c r="L111" s="27"/>
      <c r="M111" s="27"/>
      <c r="IL111" s="27"/>
      <c r="IM111" s="27"/>
      <c r="IN111" s="27"/>
      <c r="IO111" s="27"/>
      <c r="IP111" s="27"/>
      <c r="IQ111" s="27"/>
      <c r="IR111" s="27"/>
      <c r="IS111" s="27"/>
      <c r="IT111" s="27"/>
    </row>
    <row r="112" spans="1:254" s="28" customFormat="1" ht="13.5" customHeight="1">
      <c r="A112" s="25" t="s">
        <v>113</v>
      </c>
      <c r="B112" s="26" t="s">
        <v>114</v>
      </c>
      <c r="C112" s="17"/>
      <c r="D112" s="17"/>
      <c r="E112" s="64">
        <f t="shared" si="5"/>
        <v>0</v>
      </c>
      <c r="F112" s="17">
        <f>F113</f>
        <v>950000</v>
      </c>
      <c r="G112" s="17">
        <f>G113</f>
        <v>147207</v>
      </c>
      <c r="H112" s="64">
        <f t="shared" si="6"/>
        <v>15.495473684210525</v>
      </c>
      <c r="I112" s="72">
        <f t="shared" si="7"/>
        <v>950000</v>
      </c>
      <c r="J112" s="72">
        <f t="shared" si="8"/>
        <v>147207</v>
      </c>
      <c r="K112" s="73">
        <f t="shared" si="9"/>
        <v>15.495473684210525</v>
      </c>
      <c r="L112" s="27"/>
      <c r="M112" s="27"/>
      <c r="IL112" s="27"/>
      <c r="IM112" s="27"/>
      <c r="IN112" s="27"/>
      <c r="IO112" s="27"/>
      <c r="IP112" s="27"/>
      <c r="IQ112" s="27"/>
      <c r="IR112" s="27"/>
      <c r="IS112" s="27"/>
      <c r="IT112" s="27"/>
    </row>
    <row r="113" spans="1:254" s="71" customFormat="1" ht="69.75" customHeight="1">
      <c r="A113" s="67" t="s">
        <v>115</v>
      </c>
      <c r="B113" s="68" t="s">
        <v>116</v>
      </c>
      <c r="C113" s="24"/>
      <c r="D113" s="24"/>
      <c r="E113" s="69">
        <f t="shared" si="5"/>
        <v>0</v>
      </c>
      <c r="F113" s="24">
        <v>950000</v>
      </c>
      <c r="G113" s="24">
        <v>147207</v>
      </c>
      <c r="H113" s="69">
        <f t="shared" si="6"/>
        <v>15.495473684210525</v>
      </c>
      <c r="I113" s="76">
        <f t="shared" si="7"/>
        <v>950000</v>
      </c>
      <c r="J113" s="76">
        <f t="shared" si="8"/>
        <v>147207</v>
      </c>
      <c r="K113" s="77">
        <f t="shared" si="9"/>
        <v>15.495473684210525</v>
      </c>
      <c r="L113" s="70"/>
      <c r="M113" s="70"/>
      <c r="IL113" s="70"/>
      <c r="IM113" s="70"/>
      <c r="IN113" s="70"/>
      <c r="IO113" s="70"/>
      <c r="IP113" s="70"/>
      <c r="IQ113" s="70"/>
      <c r="IR113" s="70"/>
      <c r="IS113" s="70"/>
      <c r="IT113" s="70"/>
    </row>
    <row r="114" spans="1:254" s="28" customFormat="1" ht="15" customHeight="1">
      <c r="A114" s="49">
        <v>50000000</v>
      </c>
      <c r="B114" s="81" t="s">
        <v>9</v>
      </c>
      <c r="C114" s="13"/>
      <c r="D114" s="13"/>
      <c r="E114" s="64">
        <f t="shared" si="5"/>
        <v>0</v>
      </c>
      <c r="F114" s="13">
        <f>F115</f>
        <v>1549464</v>
      </c>
      <c r="G114" s="13">
        <f>G115</f>
        <v>295933.13</v>
      </c>
      <c r="H114" s="64">
        <f t="shared" si="6"/>
        <v>19.09906457975145</v>
      </c>
      <c r="I114" s="72">
        <f t="shared" si="7"/>
        <v>1549464</v>
      </c>
      <c r="J114" s="72">
        <f t="shared" si="8"/>
        <v>295933.13</v>
      </c>
      <c r="K114" s="73">
        <f t="shared" si="9"/>
        <v>19.09906457975145</v>
      </c>
      <c r="L114" s="27"/>
      <c r="M114" s="27"/>
      <c r="IL114" s="27"/>
      <c r="IM114" s="27"/>
      <c r="IN114" s="27"/>
      <c r="IO114" s="27"/>
      <c r="IP114" s="27"/>
      <c r="IQ114" s="27"/>
      <c r="IR114" s="27"/>
      <c r="IS114" s="27"/>
      <c r="IT114" s="27"/>
    </row>
    <row r="115" spans="1:254" s="28" customFormat="1" ht="18.75" customHeight="1">
      <c r="A115" s="82" t="s">
        <v>117</v>
      </c>
      <c r="B115" s="29" t="s">
        <v>118</v>
      </c>
      <c r="C115" s="17"/>
      <c r="D115" s="17"/>
      <c r="E115" s="64">
        <f t="shared" si="5"/>
        <v>0</v>
      </c>
      <c r="F115" s="17">
        <f>F116</f>
        <v>1549464</v>
      </c>
      <c r="G115" s="17">
        <f>G116</f>
        <v>295933.13</v>
      </c>
      <c r="H115" s="64">
        <f t="shared" si="6"/>
        <v>19.09906457975145</v>
      </c>
      <c r="I115" s="72">
        <f t="shared" si="7"/>
        <v>1549464</v>
      </c>
      <c r="J115" s="72">
        <f t="shared" si="8"/>
        <v>295933.13</v>
      </c>
      <c r="K115" s="73">
        <f t="shared" si="9"/>
        <v>19.09906457975145</v>
      </c>
      <c r="L115" s="27"/>
      <c r="M115" s="27"/>
      <c r="IL115" s="27"/>
      <c r="IM115" s="27"/>
      <c r="IN115" s="27"/>
      <c r="IO115" s="27"/>
      <c r="IP115" s="27"/>
      <c r="IQ115" s="27"/>
      <c r="IR115" s="27"/>
      <c r="IS115" s="27"/>
      <c r="IT115" s="27"/>
    </row>
    <row r="116" spans="1:254" s="71" customFormat="1" ht="48" customHeight="1">
      <c r="A116" s="67">
        <v>50110000</v>
      </c>
      <c r="B116" s="105" t="s">
        <v>119</v>
      </c>
      <c r="C116" s="24"/>
      <c r="D116" s="24"/>
      <c r="E116" s="69">
        <f t="shared" si="5"/>
        <v>0</v>
      </c>
      <c r="F116" s="24">
        <f>1414464+135000</f>
        <v>1549464</v>
      </c>
      <c r="G116" s="24">
        <v>295933.13</v>
      </c>
      <c r="H116" s="69">
        <f t="shared" si="6"/>
        <v>19.09906457975145</v>
      </c>
      <c r="I116" s="76">
        <f t="shared" si="7"/>
        <v>1549464</v>
      </c>
      <c r="J116" s="76">
        <f t="shared" si="8"/>
        <v>295933.13</v>
      </c>
      <c r="K116" s="77">
        <f t="shared" si="9"/>
        <v>19.09906457975145</v>
      </c>
      <c r="L116" s="70"/>
      <c r="M116" s="70"/>
      <c r="IL116" s="70"/>
      <c r="IM116" s="70"/>
      <c r="IN116" s="70"/>
      <c r="IO116" s="70"/>
      <c r="IP116" s="70"/>
      <c r="IQ116" s="70"/>
      <c r="IR116" s="70"/>
      <c r="IS116" s="70"/>
      <c r="IT116" s="70"/>
    </row>
    <row r="117" spans="1:254" s="28" customFormat="1" ht="34.5" customHeight="1">
      <c r="A117" s="25">
        <v>90010100</v>
      </c>
      <c r="B117" s="26" t="s">
        <v>187</v>
      </c>
      <c r="C117" s="17">
        <f>C105+C59+C13</f>
        <v>1863544800</v>
      </c>
      <c r="D117" s="17">
        <f>D105+D59+D13</f>
        <v>402782918.21</v>
      </c>
      <c r="E117" s="64">
        <f t="shared" si="5"/>
        <v>21.61380387581774</v>
      </c>
      <c r="F117" s="17">
        <f>F105+F59+F13+F114</f>
        <v>110618552</v>
      </c>
      <c r="G117" s="17">
        <f>G105+G59+G13+G114</f>
        <v>21315030.35</v>
      </c>
      <c r="H117" s="64">
        <f t="shared" si="6"/>
        <v>19.26894717443056</v>
      </c>
      <c r="I117" s="72">
        <f t="shared" si="7"/>
        <v>1974163352</v>
      </c>
      <c r="J117" s="72">
        <f t="shared" si="8"/>
        <v>424097948.56</v>
      </c>
      <c r="K117" s="73">
        <f t="shared" si="9"/>
        <v>21.482414215133296</v>
      </c>
      <c r="L117" s="27"/>
      <c r="M117" s="27"/>
      <c r="IL117" s="27"/>
      <c r="IM117" s="27"/>
      <c r="IN117" s="27"/>
      <c r="IO117" s="27"/>
      <c r="IP117" s="27"/>
      <c r="IQ117" s="27"/>
      <c r="IR117" s="27"/>
      <c r="IS117" s="27"/>
      <c r="IT117" s="27"/>
    </row>
    <row r="118" spans="1:254" s="28" customFormat="1" ht="13.5" customHeight="1">
      <c r="A118" s="25">
        <v>40000000</v>
      </c>
      <c r="B118" s="29" t="s">
        <v>1</v>
      </c>
      <c r="C118" s="17">
        <f>C119</f>
        <v>1179827212.67</v>
      </c>
      <c r="D118" s="17">
        <f>D119</f>
        <v>337990104.19000006</v>
      </c>
      <c r="E118" s="64">
        <f t="shared" si="5"/>
        <v>28.64742400924232</v>
      </c>
      <c r="F118" s="17">
        <f>F183+F119</f>
        <v>9288000</v>
      </c>
      <c r="G118" s="17">
        <f>G183+G119</f>
        <v>3389448.74</v>
      </c>
      <c r="H118" s="64">
        <f t="shared" si="6"/>
        <v>36.49277282515073</v>
      </c>
      <c r="I118" s="72">
        <f t="shared" si="7"/>
        <v>1189115212.67</v>
      </c>
      <c r="J118" s="72">
        <f t="shared" si="8"/>
        <v>341379552.93000007</v>
      </c>
      <c r="K118" s="73">
        <f t="shared" si="9"/>
        <v>28.708702848353752</v>
      </c>
      <c r="L118" s="27"/>
      <c r="M118" s="27"/>
      <c r="IL118" s="27"/>
      <c r="IM118" s="27"/>
      <c r="IN118" s="27"/>
      <c r="IO118" s="27"/>
      <c r="IP118" s="27"/>
      <c r="IQ118" s="27"/>
      <c r="IR118" s="27"/>
      <c r="IS118" s="27"/>
      <c r="IT118" s="27"/>
    </row>
    <row r="119" spans="1:254" s="28" customFormat="1" ht="14.25">
      <c r="A119" s="25">
        <v>41000000</v>
      </c>
      <c r="B119" s="26" t="s">
        <v>17</v>
      </c>
      <c r="C119" s="17">
        <f>C120+C127+C125</f>
        <v>1179827212.67</v>
      </c>
      <c r="D119" s="17">
        <f>D120+D127+D125</f>
        <v>337990104.19000006</v>
      </c>
      <c r="E119" s="64">
        <f t="shared" si="5"/>
        <v>28.64742400924232</v>
      </c>
      <c r="F119" s="17">
        <f>F120+F127+F125</f>
        <v>3528000</v>
      </c>
      <c r="G119" s="17">
        <f>G120+G127+G125</f>
        <v>3528000</v>
      </c>
      <c r="H119" s="64">
        <f t="shared" si="6"/>
        <v>100</v>
      </c>
      <c r="I119" s="72">
        <f t="shared" si="7"/>
        <v>1183355212.67</v>
      </c>
      <c r="J119" s="72">
        <f t="shared" si="8"/>
        <v>341518104.19000006</v>
      </c>
      <c r="K119" s="73">
        <f t="shared" si="9"/>
        <v>28.8601512490433</v>
      </c>
      <c r="L119" s="27"/>
      <c r="M119" s="27"/>
      <c r="IL119" s="27"/>
      <c r="IM119" s="27"/>
      <c r="IN119" s="27"/>
      <c r="IO119" s="27"/>
      <c r="IP119" s="27"/>
      <c r="IQ119" s="27"/>
      <c r="IR119" s="27"/>
      <c r="IS119" s="27"/>
      <c r="IT119" s="27"/>
    </row>
    <row r="120" spans="1:254" s="28" customFormat="1" ht="26.25" customHeight="1">
      <c r="A120" s="25">
        <v>41030000</v>
      </c>
      <c r="B120" s="26" t="s">
        <v>155</v>
      </c>
      <c r="C120" s="17">
        <f>C122+C123+C121+C124</f>
        <v>523361000</v>
      </c>
      <c r="D120" s="17">
        <f>D122+D123+D121+D124</f>
        <v>138109300</v>
      </c>
      <c r="E120" s="64">
        <f t="shared" si="5"/>
        <v>26.388917019036572</v>
      </c>
      <c r="F120" s="17">
        <f>F122+F123</f>
        <v>0</v>
      </c>
      <c r="G120" s="17"/>
      <c r="H120" s="64">
        <f t="shared" si="6"/>
        <v>0</v>
      </c>
      <c r="I120" s="72">
        <f t="shared" si="7"/>
        <v>523361000</v>
      </c>
      <c r="J120" s="72">
        <f t="shared" si="8"/>
        <v>138109300</v>
      </c>
      <c r="K120" s="73">
        <f t="shared" si="9"/>
        <v>26.388917019036572</v>
      </c>
      <c r="L120" s="27"/>
      <c r="M120" s="27"/>
      <c r="IL120" s="27"/>
      <c r="IM120" s="27"/>
      <c r="IN120" s="27"/>
      <c r="IO120" s="27"/>
      <c r="IP120" s="27"/>
      <c r="IQ120" s="27"/>
      <c r="IR120" s="27"/>
      <c r="IS120" s="27"/>
      <c r="IT120" s="27"/>
    </row>
    <row r="121" spans="1:254" s="41" customFormat="1" ht="45.75" customHeight="1" hidden="1">
      <c r="A121" s="38">
        <v>41033800</v>
      </c>
      <c r="B121" s="39" t="s">
        <v>166</v>
      </c>
      <c r="C121" s="12"/>
      <c r="D121" s="12"/>
      <c r="E121" s="65">
        <f t="shared" si="5"/>
        <v>0</v>
      </c>
      <c r="F121" s="12"/>
      <c r="G121" s="12"/>
      <c r="H121" s="65">
        <f t="shared" si="6"/>
        <v>0</v>
      </c>
      <c r="I121" s="78">
        <f t="shared" si="7"/>
        <v>0</v>
      </c>
      <c r="J121" s="78">
        <f t="shared" si="8"/>
        <v>0</v>
      </c>
      <c r="K121" s="79">
        <f t="shared" si="9"/>
        <v>0</v>
      </c>
      <c r="L121" s="40"/>
      <c r="M121" s="40"/>
      <c r="IL121" s="40"/>
      <c r="IM121" s="40"/>
      <c r="IN121" s="40"/>
      <c r="IO121" s="40"/>
      <c r="IP121" s="40"/>
      <c r="IQ121" s="40"/>
      <c r="IR121" s="40"/>
      <c r="IS121" s="40"/>
      <c r="IT121" s="40"/>
    </row>
    <row r="122" spans="1:254" s="5" customFormat="1" ht="34.5" customHeight="1">
      <c r="A122" s="22">
        <v>41033900</v>
      </c>
      <c r="B122" s="6" t="s">
        <v>136</v>
      </c>
      <c r="C122" s="1">
        <f>313500000-2399200</f>
        <v>311100800</v>
      </c>
      <c r="D122" s="1">
        <v>71864400</v>
      </c>
      <c r="E122" s="65">
        <f t="shared" si="5"/>
        <v>23.1000370297987</v>
      </c>
      <c r="F122" s="1"/>
      <c r="G122" s="1"/>
      <c r="H122" s="65">
        <f t="shared" si="6"/>
        <v>0</v>
      </c>
      <c r="I122" s="78">
        <f t="shared" si="7"/>
        <v>311100800</v>
      </c>
      <c r="J122" s="78">
        <f t="shared" si="8"/>
        <v>71864400</v>
      </c>
      <c r="K122" s="79">
        <f t="shared" si="9"/>
        <v>23.1000370297987</v>
      </c>
      <c r="L122" s="4"/>
      <c r="M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5" customFormat="1" ht="36.75" customHeight="1">
      <c r="A123" s="22">
        <v>41034200</v>
      </c>
      <c r="B123" s="6" t="s">
        <v>138</v>
      </c>
      <c r="C123" s="1">
        <f>194686700+200</f>
        <v>194686900</v>
      </c>
      <c r="D123" s="1">
        <v>48671600</v>
      </c>
      <c r="E123" s="65">
        <f t="shared" si="5"/>
        <v>24.999935794344662</v>
      </c>
      <c r="F123" s="1"/>
      <c r="G123" s="1"/>
      <c r="H123" s="65">
        <f t="shared" si="6"/>
        <v>0</v>
      </c>
      <c r="I123" s="78">
        <f t="shared" si="7"/>
        <v>194686900</v>
      </c>
      <c r="J123" s="78">
        <f t="shared" si="8"/>
        <v>48671600</v>
      </c>
      <c r="K123" s="79">
        <f t="shared" si="9"/>
        <v>24.999935794344662</v>
      </c>
      <c r="L123" s="4"/>
      <c r="M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254" s="5" customFormat="1" ht="42" customHeight="1">
      <c r="A124" s="22">
        <v>41034500</v>
      </c>
      <c r="B124" s="6" t="s">
        <v>178</v>
      </c>
      <c r="C124" s="1">
        <v>17573300</v>
      </c>
      <c r="D124" s="1">
        <v>17573300</v>
      </c>
      <c r="E124" s="65">
        <f t="shared" si="5"/>
        <v>100</v>
      </c>
      <c r="F124" s="1"/>
      <c r="G124" s="1"/>
      <c r="H124" s="65">
        <f t="shared" si="6"/>
        <v>0</v>
      </c>
      <c r="I124" s="78">
        <f t="shared" si="7"/>
        <v>17573300</v>
      </c>
      <c r="J124" s="78">
        <f t="shared" si="8"/>
        <v>17573300</v>
      </c>
      <c r="K124" s="79">
        <f t="shared" si="9"/>
        <v>100</v>
      </c>
      <c r="L124" s="4"/>
      <c r="M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254" s="28" customFormat="1" ht="28.5">
      <c r="A125" s="25">
        <v>41040000</v>
      </c>
      <c r="B125" s="26" t="s">
        <v>151</v>
      </c>
      <c r="C125" s="17">
        <f>C126</f>
        <v>3581630</v>
      </c>
      <c r="D125" s="17">
        <f>D126</f>
        <v>894192</v>
      </c>
      <c r="E125" s="64">
        <f t="shared" si="5"/>
        <v>24.9660629378244</v>
      </c>
      <c r="F125" s="17"/>
      <c r="G125" s="17"/>
      <c r="H125" s="64">
        <f t="shared" si="6"/>
        <v>0</v>
      </c>
      <c r="I125" s="72">
        <f t="shared" si="7"/>
        <v>3581630</v>
      </c>
      <c r="J125" s="72">
        <f t="shared" si="8"/>
        <v>894192</v>
      </c>
      <c r="K125" s="73">
        <f t="shared" si="9"/>
        <v>24.9660629378244</v>
      </c>
      <c r="L125" s="27"/>
      <c r="M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s="5" customFormat="1" ht="60" customHeight="1">
      <c r="A126" s="22">
        <v>41040200</v>
      </c>
      <c r="B126" s="6" t="s">
        <v>141</v>
      </c>
      <c r="C126" s="1">
        <f>3474230+107400</f>
        <v>3581630</v>
      </c>
      <c r="D126" s="1">
        <v>894192</v>
      </c>
      <c r="E126" s="65">
        <f t="shared" si="5"/>
        <v>24.9660629378244</v>
      </c>
      <c r="F126" s="1"/>
      <c r="G126" s="1"/>
      <c r="H126" s="65">
        <f t="shared" si="6"/>
        <v>0</v>
      </c>
      <c r="I126" s="78">
        <f t="shared" si="7"/>
        <v>3581630</v>
      </c>
      <c r="J126" s="78">
        <f t="shared" si="8"/>
        <v>894192</v>
      </c>
      <c r="K126" s="79">
        <f t="shared" si="9"/>
        <v>24.9660629378244</v>
      </c>
      <c r="L126" s="4"/>
      <c r="M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254" s="28" customFormat="1" ht="38.25" customHeight="1">
      <c r="A127" s="25">
        <v>41050000</v>
      </c>
      <c r="B127" s="26" t="s">
        <v>142</v>
      </c>
      <c r="C127" s="17">
        <f>C128+C129+C130+C134+C150+C158+C162+C161+C137+C143+C182+C160+C146+C131+C132+C133+C135+C136</f>
        <v>652884582.67</v>
      </c>
      <c r="D127" s="17">
        <f>D128+D129+D130+D134+D150+D158+D162+D161+D137+D143+D182+D160+D146+D131+D132+D133+D135+D136</f>
        <v>198986612.19000003</v>
      </c>
      <c r="E127" s="64">
        <f t="shared" si="5"/>
        <v>30.478068784567654</v>
      </c>
      <c r="F127" s="17">
        <f>F128+F129+F130+F134+F150+F158+F162+F161+F137+F143+F182+F160+F159</f>
        <v>3528000</v>
      </c>
      <c r="G127" s="17">
        <f>G128+G129+G130+G134+G150+G158+G162+G161+G137+G143+G182+G160+G159</f>
        <v>3528000</v>
      </c>
      <c r="H127" s="64">
        <f t="shared" si="6"/>
        <v>100</v>
      </c>
      <c r="I127" s="72">
        <f t="shared" si="7"/>
        <v>656412582.67</v>
      </c>
      <c r="J127" s="72">
        <f t="shared" si="8"/>
        <v>202514612.19000003</v>
      </c>
      <c r="K127" s="73">
        <f t="shared" si="9"/>
        <v>30.851726115038648</v>
      </c>
      <c r="L127" s="27"/>
      <c r="M127" s="27"/>
      <c r="IL127" s="27"/>
      <c r="IM127" s="27"/>
      <c r="IN127" s="27"/>
      <c r="IO127" s="27"/>
      <c r="IP127" s="27"/>
      <c r="IQ127" s="27"/>
      <c r="IR127" s="27"/>
      <c r="IS127" s="27"/>
      <c r="IT127" s="27"/>
    </row>
    <row r="128" spans="1:254" s="5" customFormat="1" ht="196.5" customHeight="1">
      <c r="A128" s="22">
        <v>41050100</v>
      </c>
      <c r="B128" s="6" t="s">
        <v>206</v>
      </c>
      <c r="C128" s="1">
        <v>283223940</v>
      </c>
      <c r="D128" s="1">
        <v>122094109.13</v>
      </c>
      <c r="E128" s="65">
        <f t="shared" si="5"/>
        <v>43.10868252521309</v>
      </c>
      <c r="F128" s="1"/>
      <c r="G128" s="1"/>
      <c r="H128" s="65">
        <f t="shared" si="6"/>
        <v>0</v>
      </c>
      <c r="I128" s="78">
        <f t="shared" si="7"/>
        <v>283223940</v>
      </c>
      <c r="J128" s="78">
        <f t="shared" si="8"/>
        <v>122094109.13</v>
      </c>
      <c r="K128" s="79">
        <f t="shared" si="9"/>
        <v>43.10868252521309</v>
      </c>
      <c r="L128" s="4"/>
      <c r="M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72" customHeight="1">
      <c r="A129" s="22">
        <v>41050200</v>
      </c>
      <c r="B129" s="6" t="s">
        <v>143</v>
      </c>
      <c r="C129" s="1">
        <v>352400</v>
      </c>
      <c r="D129" s="1">
        <v>31928.97</v>
      </c>
      <c r="E129" s="65">
        <f t="shared" si="5"/>
        <v>9.060434165720773</v>
      </c>
      <c r="F129" s="1"/>
      <c r="G129" s="1"/>
      <c r="H129" s="65">
        <f t="shared" si="6"/>
        <v>0</v>
      </c>
      <c r="I129" s="78">
        <f t="shared" si="7"/>
        <v>352400</v>
      </c>
      <c r="J129" s="78">
        <f t="shared" si="8"/>
        <v>31928.97</v>
      </c>
      <c r="K129" s="79">
        <f t="shared" si="9"/>
        <v>9.060434165720773</v>
      </c>
      <c r="L129" s="4"/>
      <c r="M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254" s="5" customFormat="1" ht="174" customHeight="1">
      <c r="A130" s="22">
        <v>41050300</v>
      </c>
      <c r="B130" s="2" t="s">
        <v>153</v>
      </c>
      <c r="C130" s="1">
        <v>339093600</v>
      </c>
      <c r="D130" s="1">
        <v>68735682.47</v>
      </c>
      <c r="E130" s="65">
        <f t="shared" si="5"/>
        <v>20.270415740668653</v>
      </c>
      <c r="F130" s="1"/>
      <c r="G130" s="1"/>
      <c r="H130" s="65">
        <f t="shared" si="6"/>
        <v>0</v>
      </c>
      <c r="I130" s="78">
        <f t="shared" si="7"/>
        <v>339093600</v>
      </c>
      <c r="J130" s="78">
        <f t="shared" si="8"/>
        <v>68735682.47</v>
      </c>
      <c r="K130" s="79">
        <f t="shared" si="9"/>
        <v>20.270415740668653</v>
      </c>
      <c r="L130" s="4"/>
      <c r="M130" s="4"/>
      <c r="IL130" s="4"/>
      <c r="IM130" s="4"/>
      <c r="IN130" s="4"/>
      <c r="IO130" s="4"/>
      <c r="IP130" s="4"/>
      <c r="IQ130" s="4"/>
      <c r="IR130" s="4"/>
      <c r="IS130" s="4"/>
      <c r="IT130" s="4"/>
    </row>
    <row r="131" spans="1:254" s="41" customFormat="1" ht="178.5" customHeight="1" hidden="1">
      <c r="A131" s="38">
        <v>41050400</v>
      </c>
      <c r="B131" s="42" t="s">
        <v>176</v>
      </c>
      <c r="C131" s="12"/>
      <c r="D131" s="12"/>
      <c r="E131" s="65">
        <f t="shared" si="5"/>
        <v>0</v>
      </c>
      <c r="F131" s="12"/>
      <c r="G131" s="12"/>
      <c r="H131" s="65">
        <f t="shared" si="6"/>
        <v>0</v>
      </c>
      <c r="I131" s="78">
        <f t="shared" si="7"/>
        <v>0</v>
      </c>
      <c r="J131" s="78">
        <f t="shared" si="8"/>
        <v>0</v>
      </c>
      <c r="K131" s="79">
        <f t="shared" si="9"/>
        <v>0</v>
      </c>
      <c r="L131" s="40"/>
      <c r="M131" s="40"/>
      <c r="IL131" s="40"/>
      <c r="IM131" s="40"/>
      <c r="IN131" s="40"/>
      <c r="IO131" s="40"/>
      <c r="IP131" s="40"/>
      <c r="IQ131" s="40"/>
      <c r="IR131" s="40"/>
      <c r="IS131" s="40"/>
      <c r="IT131" s="40"/>
    </row>
    <row r="132" spans="1:254" s="41" customFormat="1" ht="189" customHeight="1" hidden="1">
      <c r="A132" s="38">
        <v>41050500</v>
      </c>
      <c r="B132" s="42" t="s">
        <v>183</v>
      </c>
      <c r="C132" s="12"/>
      <c r="D132" s="12"/>
      <c r="E132" s="65">
        <f t="shared" si="5"/>
        <v>0</v>
      </c>
      <c r="F132" s="12"/>
      <c r="G132" s="12"/>
      <c r="H132" s="65">
        <f t="shared" si="6"/>
        <v>0</v>
      </c>
      <c r="I132" s="78">
        <f t="shared" si="7"/>
        <v>0</v>
      </c>
      <c r="J132" s="78">
        <f t="shared" si="8"/>
        <v>0</v>
      </c>
      <c r="K132" s="79">
        <f t="shared" si="9"/>
        <v>0</v>
      </c>
      <c r="L132" s="40"/>
      <c r="M132" s="40"/>
      <c r="IL132" s="40"/>
      <c r="IM132" s="40"/>
      <c r="IN132" s="40"/>
      <c r="IO132" s="40"/>
      <c r="IP132" s="40"/>
      <c r="IQ132" s="40"/>
      <c r="IR132" s="40"/>
      <c r="IS132" s="40"/>
      <c r="IT132" s="40"/>
    </row>
    <row r="133" spans="1:254" s="41" customFormat="1" ht="189" customHeight="1" hidden="1">
      <c r="A133" s="38">
        <v>41050600</v>
      </c>
      <c r="B133" s="42" t="s">
        <v>184</v>
      </c>
      <c r="C133" s="12"/>
      <c r="D133" s="12"/>
      <c r="E133" s="65">
        <f t="shared" si="5"/>
        <v>0</v>
      </c>
      <c r="F133" s="12"/>
      <c r="G133" s="12"/>
      <c r="H133" s="65">
        <f t="shared" si="6"/>
        <v>0</v>
      </c>
      <c r="I133" s="78">
        <f t="shared" si="7"/>
        <v>0</v>
      </c>
      <c r="J133" s="78">
        <f t="shared" si="8"/>
        <v>0</v>
      </c>
      <c r="K133" s="79">
        <f t="shared" si="9"/>
        <v>0</v>
      </c>
      <c r="L133" s="40"/>
      <c r="M133" s="40"/>
      <c r="IL133" s="40"/>
      <c r="IM133" s="40"/>
      <c r="IN133" s="40"/>
      <c r="IO133" s="40"/>
      <c r="IP133" s="40"/>
      <c r="IQ133" s="40"/>
      <c r="IR133" s="40"/>
      <c r="IS133" s="40"/>
      <c r="IT133" s="40"/>
    </row>
    <row r="134" spans="1:254" s="5" customFormat="1" ht="171.75" customHeight="1">
      <c r="A134" s="22">
        <v>41050700</v>
      </c>
      <c r="B134" s="6" t="s">
        <v>207</v>
      </c>
      <c r="C134" s="1">
        <v>3600900</v>
      </c>
      <c r="D134" s="1">
        <v>651134.02</v>
      </c>
      <c r="E134" s="65">
        <f t="shared" si="5"/>
        <v>18.0825354772418</v>
      </c>
      <c r="F134" s="1"/>
      <c r="G134" s="1"/>
      <c r="H134" s="65">
        <f t="shared" si="6"/>
        <v>0</v>
      </c>
      <c r="I134" s="78">
        <f t="shared" si="7"/>
        <v>3600900</v>
      </c>
      <c r="J134" s="78">
        <f t="shared" si="8"/>
        <v>651134.02</v>
      </c>
      <c r="K134" s="79">
        <f t="shared" si="9"/>
        <v>18.0825354772418</v>
      </c>
      <c r="L134" s="4"/>
      <c r="M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41" customFormat="1" ht="72" customHeight="1" hidden="1">
      <c r="A135" s="38">
        <v>41050900</v>
      </c>
      <c r="B135" s="43" t="s">
        <v>179</v>
      </c>
      <c r="C135" s="12"/>
      <c r="D135" s="12"/>
      <c r="E135" s="65">
        <f t="shared" si="5"/>
        <v>0</v>
      </c>
      <c r="F135" s="12"/>
      <c r="G135" s="12"/>
      <c r="H135" s="65">
        <f t="shared" si="6"/>
        <v>0</v>
      </c>
      <c r="I135" s="78">
        <f t="shared" si="7"/>
        <v>0</v>
      </c>
      <c r="J135" s="78">
        <f t="shared" si="8"/>
        <v>0</v>
      </c>
      <c r="K135" s="79">
        <f t="shared" si="9"/>
        <v>0</v>
      </c>
      <c r="L135" s="40"/>
      <c r="M135" s="40"/>
      <c r="IL135" s="40"/>
      <c r="IM135" s="40"/>
      <c r="IN135" s="40"/>
      <c r="IO135" s="40"/>
      <c r="IP135" s="40"/>
      <c r="IQ135" s="40"/>
      <c r="IR135" s="40"/>
      <c r="IS135" s="40"/>
      <c r="IT135" s="40"/>
    </row>
    <row r="136" spans="1:254" s="5" customFormat="1" ht="49.5" customHeight="1">
      <c r="A136" s="22">
        <v>41051000</v>
      </c>
      <c r="B136" s="50" t="s">
        <v>194</v>
      </c>
      <c r="C136" s="1">
        <v>1178720</v>
      </c>
      <c r="D136" s="1">
        <v>272013</v>
      </c>
      <c r="E136" s="65">
        <f t="shared" si="5"/>
        <v>23.076981810777795</v>
      </c>
      <c r="F136" s="1"/>
      <c r="G136" s="1"/>
      <c r="H136" s="65">
        <f t="shared" si="6"/>
        <v>0</v>
      </c>
      <c r="I136" s="78">
        <f t="shared" si="7"/>
        <v>1178720</v>
      </c>
      <c r="J136" s="78">
        <f t="shared" si="8"/>
        <v>272013</v>
      </c>
      <c r="K136" s="79">
        <f t="shared" si="9"/>
        <v>23.076981810777795</v>
      </c>
      <c r="L136" s="4"/>
      <c r="M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5" customFormat="1" ht="55.5" customHeight="1">
      <c r="A137" s="22">
        <v>41051100</v>
      </c>
      <c r="B137" s="50" t="s">
        <v>210</v>
      </c>
      <c r="C137" s="1">
        <f>C141+C142+C138+C140+C139</f>
        <v>774663</v>
      </c>
      <c r="D137" s="1">
        <v>774663</v>
      </c>
      <c r="E137" s="65">
        <f t="shared" si="5"/>
        <v>100</v>
      </c>
      <c r="F137" s="1">
        <f>F141+F142+F138+F140</f>
        <v>3528000</v>
      </c>
      <c r="G137" s="1">
        <v>3528000</v>
      </c>
      <c r="H137" s="65">
        <f t="shared" si="6"/>
        <v>100</v>
      </c>
      <c r="I137" s="78">
        <f t="shared" si="7"/>
        <v>4302663</v>
      </c>
      <c r="J137" s="78">
        <f t="shared" si="8"/>
        <v>4302663</v>
      </c>
      <c r="K137" s="79">
        <f t="shared" si="9"/>
        <v>100</v>
      </c>
      <c r="L137" s="4"/>
      <c r="M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254" s="41" customFormat="1" ht="20.25" customHeight="1" hidden="1">
      <c r="A138" s="83"/>
      <c r="B138" s="52" t="s">
        <v>168</v>
      </c>
      <c r="C138" s="51">
        <v>622000</v>
      </c>
      <c r="D138" s="51"/>
      <c r="E138" s="65">
        <f t="shared" si="5"/>
        <v>0</v>
      </c>
      <c r="F138" s="51">
        <v>3528000</v>
      </c>
      <c r="G138" s="51"/>
      <c r="H138" s="65">
        <f t="shared" si="6"/>
        <v>0</v>
      </c>
      <c r="I138" s="78">
        <f t="shared" si="7"/>
        <v>4150000</v>
      </c>
      <c r="J138" s="78">
        <f t="shared" si="8"/>
        <v>0</v>
      </c>
      <c r="K138" s="79">
        <f t="shared" si="9"/>
        <v>0</v>
      </c>
      <c r="L138" s="40"/>
      <c r="M138" s="40"/>
      <c r="IL138" s="40"/>
      <c r="IM138" s="40"/>
      <c r="IN138" s="40"/>
      <c r="IO138" s="40"/>
      <c r="IP138" s="40"/>
      <c r="IQ138" s="40"/>
      <c r="IR138" s="40"/>
      <c r="IS138" s="40"/>
      <c r="IT138" s="40"/>
    </row>
    <row r="139" spans="1:254" s="41" customFormat="1" ht="54.75" customHeight="1" hidden="1">
      <c r="A139" s="84"/>
      <c r="B139" s="52" t="s">
        <v>211</v>
      </c>
      <c r="C139" s="51">
        <v>152663</v>
      </c>
      <c r="D139" s="51"/>
      <c r="E139" s="65">
        <f t="shared" si="5"/>
        <v>0</v>
      </c>
      <c r="F139" s="51"/>
      <c r="G139" s="51"/>
      <c r="H139" s="65">
        <f t="shared" si="6"/>
        <v>0</v>
      </c>
      <c r="I139" s="78">
        <f t="shared" si="7"/>
        <v>152663</v>
      </c>
      <c r="J139" s="78">
        <f t="shared" si="8"/>
        <v>0</v>
      </c>
      <c r="K139" s="79">
        <f t="shared" si="9"/>
        <v>0</v>
      </c>
      <c r="L139" s="40"/>
      <c r="M139" s="40"/>
      <c r="IL139" s="40"/>
      <c r="IM139" s="40"/>
      <c r="IN139" s="40"/>
      <c r="IO139" s="40"/>
      <c r="IP139" s="40"/>
      <c r="IQ139" s="40"/>
      <c r="IR139" s="40"/>
      <c r="IS139" s="40"/>
      <c r="IT139" s="40"/>
    </row>
    <row r="140" spans="1:254" s="41" customFormat="1" ht="79.5" customHeight="1" hidden="1">
      <c r="A140" s="85"/>
      <c r="B140" s="43" t="s">
        <v>167</v>
      </c>
      <c r="C140" s="12"/>
      <c r="D140" s="12"/>
      <c r="E140" s="65">
        <f t="shared" si="5"/>
        <v>0</v>
      </c>
      <c r="F140" s="12"/>
      <c r="G140" s="12"/>
      <c r="H140" s="65">
        <f t="shared" si="6"/>
        <v>0</v>
      </c>
      <c r="I140" s="78">
        <f t="shared" si="7"/>
        <v>0</v>
      </c>
      <c r="J140" s="78">
        <f t="shared" si="8"/>
        <v>0</v>
      </c>
      <c r="K140" s="79">
        <f t="shared" si="9"/>
        <v>0</v>
      </c>
      <c r="L140" s="40"/>
      <c r="M140" s="40"/>
      <c r="IL140" s="40"/>
      <c r="IM140" s="40"/>
      <c r="IN140" s="40"/>
      <c r="IO140" s="40"/>
      <c r="IP140" s="40"/>
      <c r="IQ140" s="40"/>
      <c r="IR140" s="40"/>
      <c r="IS140" s="40"/>
      <c r="IT140" s="40"/>
    </row>
    <row r="141" spans="1:254" s="41" customFormat="1" ht="56.25" customHeight="1" hidden="1">
      <c r="A141" s="85"/>
      <c r="B141" s="43" t="s">
        <v>158</v>
      </c>
      <c r="C141" s="12"/>
      <c r="D141" s="12"/>
      <c r="E141" s="65">
        <f t="shared" si="5"/>
        <v>0</v>
      </c>
      <c r="F141" s="12"/>
      <c r="G141" s="12"/>
      <c r="H141" s="65">
        <f t="shared" si="6"/>
        <v>0</v>
      </c>
      <c r="I141" s="78">
        <f t="shared" si="7"/>
        <v>0</v>
      </c>
      <c r="J141" s="78">
        <f t="shared" si="8"/>
        <v>0</v>
      </c>
      <c r="K141" s="79">
        <f t="shared" si="9"/>
        <v>0</v>
      </c>
      <c r="L141" s="40"/>
      <c r="M141" s="40"/>
      <c r="IL141" s="40"/>
      <c r="IM141" s="40"/>
      <c r="IN141" s="40"/>
      <c r="IO141" s="40"/>
      <c r="IP141" s="40"/>
      <c r="IQ141" s="40"/>
      <c r="IR141" s="40"/>
      <c r="IS141" s="40"/>
      <c r="IT141" s="40"/>
    </row>
    <row r="142" spans="1:254" s="41" customFormat="1" ht="43.5" customHeight="1" hidden="1">
      <c r="A142" s="86"/>
      <c r="B142" s="43" t="s">
        <v>163</v>
      </c>
      <c r="C142" s="12"/>
      <c r="D142" s="12"/>
      <c r="E142" s="65">
        <f aca="true" t="shared" si="10" ref="E142:E185">_xlfn.IFERROR(D142/C142*100,0)</f>
        <v>0</v>
      </c>
      <c r="F142" s="12"/>
      <c r="G142" s="12"/>
      <c r="H142" s="65">
        <f aca="true" t="shared" si="11" ref="H142:H185">_xlfn.IFERROR(G142/F142*100,0)</f>
        <v>0</v>
      </c>
      <c r="I142" s="78">
        <f t="shared" si="7"/>
        <v>0</v>
      </c>
      <c r="J142" s="78">
        <f t="shared" si="8"/>
        <v>0</v>
      </c>
      <c r="K142" s="79">
        <f t="shared" si="9"/>
        <v>0</v>
      </c>
      <c r="L142" s="40"/>
      <c r="M142" s="40"/>
      <c r="IL142" s="40"/>
      <c r="IM142" s="40"/>
      <c r="IN142" s="40"/>
      <c r="IO142" s="40"/>
      <c r="IP142" s="40"/>
      <c r="IQ142" s="40"/>
      <c r="IR142" s="40"/>
      <c r="IS142" s="40"/>
      <c r="IT142" s="40"/>
    </row>
    <row r="143" spans="1:254" s="5" customFormat="1" ht="54.75" customHeight="1">
      <c r="A143" s="80">
        <v>41051200</v>
      </c>
      <c r="B143" s="50" t="s">
        <v>197</v>
      </c>
      <c r="C143" s="1">
        <f>C144+C145</f>
        <v>1167849</v>
      </c>
      <c r="D143" s="1">
        <v>258264</v>
      </c>
      <c r="E143" s="65">
        <f t="shared" si="10"/>
        <v>22.11450281671689</v>
      </c>
      <c r="F143" s="1"/>
      <c r="G143" s="1"/>
      <c r="H143" s="65">
        <f t="shared" si="11"/>
        <v>0</v>
      </c>
      <c r="I143" s="78">
        <f aca="true" t="shared" si="12" ref="I143:I185">C143+F143</f>
        <v>1167849</v>
      </c>
      <c r="J143" s="78">
        <f aca="true" t="shared" si="13" ref="J143:J185">D143+G143</f>
        <v>258264</v>
      </c>
      <c r="K143" s="79">
        <f aca="true" t="shared" si="14" ref="K143:K185">_xlfn.IFERROR(J143/I143*100,0)</f>
        <v>22.11450281671689</v>
      </c>
      <c r="L143" s="4"/>
      <c r="M143" s="4"/>
      <c r="IL143" s="4"/>
      <c r="IM143" s="4"/>
      <c r="IN143" s="4"/>
      <c r="IO143" s="4"/>
      <c r="IP143" s="4"/>
      <c r="IQ143" s="4"/>
      <c r="IR143" s="4"/>
      <c r="IS143" s="4"/>
      <c r="IT143" s="4"/>
    </row>
    <row r="144" spans="1:254" s="41" customFormat="1" ht="42" customHeight="1" hidden="1">
      <c r="A144" s="85"/>
      <c r="B144" s="43" t="s">
        <v>195</v>
      </c>
      <c r="C144" s="12">
        <v>1033063</v>
      </c>
      <c r="D144" s="12"/>
      <c r="E144" s="65">
        <f t="shared" si="10"/>
        <v>0</v>
      </c>
      <c r="F144" s="12"/>
      <c r="G144" s="12"/>
      <c r="H144" s="65">
        <f t="shared" si="11"/>
        <v>0</v>
      </c>
      <c r="I144" s="78">
        <f t="shared" si="12"/>
        <v>1033063</v>
      </c>
      <c r="J144" s="78">
        <f t="shared" si="13"/>
        <v>0</v>
      </c>
      <c r="K144" s="79">
        <f t="shared" si="14"/>
        <v>0</v>
      </c>
      <c r="L144" s="40"/>
      <c r="M144" s="40"/>
      <c r="IL144" s="40"/>
      <c r="IM144" s="40"/>
      <c r="IN144" s="40"/>
      <c r="IO144" s="40"/>
      <c r="IP144" s="40"/>
      <c r="IQ144" s="40"/>
      <c r="IR144" s="40"/>
      <c r="IS144" s="40"/>
      <c r="IT144" s="40"/>
    </row>
    <row r="145" spans="1:254" s="41" customFormat="1" ht="27.75" customHeight="1" hidden="1">
      <c r="A145" s="86"/>
      <c r="B145" s="43" t="s">
        <v>196</v>
      </c>
      <c r="C145" s="12">
        <v>134786</v>
      </c>
      <c r="D145" s="12"/>
      <c r="E145" s="65">
        <f t="shared" si="10"/>
        <v>0</v>
      </c>
      <c r="F145" s="12"/>
      <c r="G145" s="12"/>
      <c r="H145" s="65">
        <f t="shared" si="11"/>
        <v>0</v>
      </c>
      <c r="I145" s="78">
        <f t="shared" si="12"/>
        <v>134786</v>
      </c>
      <c r="J145" s="78">
        <f t="shared" si="13"/>
        <v>0</v>
      </c>
      <c r="K145" s="79">
        <f t="shared" si="14"/>
        <v>0</v>
      </c>
      <c r="L145" s="40"/>
      <c r="M145" s="40"/>
      <c r="IL145" s="40"/>
      <c r="IM145" s="40"/>
      <c r="IN145" s="40"/>
      <c r="IO145" s="40"/>
      <c r="IP145" s="40"/>
      <c r="IQ145" s="40"/>
      <c r="IR145" s="40"/>
      <c r="IS145" s="40"/>
      <c r="IT145" s="40"/>
    </row>
    <row r="146" spans="1:254" s="41" customFormat="1" ht="62.25" customHeight="1" hidden="1">
      <c r="A146" s="85">
        <v>41051400</v>
      </c>
      <c r="B146" s="43" t="s">
        <v>177</v>
      </c>
      <c r="C146" s="12">
        <f>C147+C148+C149</f>
        <v>0</v>
      </c>
      <c r="D146" s="12"/>
      <c r="E146" s="65">
        <f t="shared" si="10"/>
        <v>0</v>
      </c>
      <c r="F146" s="12"/>
      <c r="G146" s="12"/>
      <c r="H146" s="65">
        <f t="shared" si="11"/>
        <v>0</v>
      </c>
      <c r="I146" s="78">
        <f t="shared" si="12"/>
        <v>0</v>
      </c>
      <c r="J146" s="78">
        <f t="shared" si="13"/>
        <v>0</v>
      </c>
      <c r="K146" s="79">
        <f t="shared" si="14"/>
        <v>0</v>
      </c>
      <c r="L146" s="40"/>
      <c r="M146" s="40"/>
      <c r="IL146" s="40"/>
      <c r="IM146" s="40"/>
      <c r="IN146" s="40"/>
      <c r="IO146" s="40"/>
      <c r="IP146" s="40"/>
      <c r="IQ146" s="40"/>
      <c r="IR146" s="40"/>
      <c r="IS146" s="40"/>
      <c r="IT146" s="40"/>
    </row>
    <row r="147" spans="1:254" s="41" customFormat="1" ht="75" customHeight="1" hidden="1">
      <c r="A147" s="38"/>
      <c r="B147" s="43" t="s">
        <v>169</v>
      </c>
      <c r="C147" s="12"/>
      <c r="D147" s="12"/>
      <c r="E147" s="65">
        <f t="shared" si="10"/>
        <v>0</v>
      </c>
      <c r="F147" s="12"/>
      <c r="G147" s="12"/>
      <c r="H147" s="65">
        <f t="shared" si="11"/>
        <v>0</v>
      </c>
      <c r="I147" s="78">
        <f t="shared" si="12"/>
        <v>0</v>
      </c>
      <c r="J147" s="78">
        <f t="shared" si="13"/>
        <v>0</v>
      </c>
      <c r="K147" s="79">
        <f t="shared" si="14"/>
        <v>0</v>
      </c>
      <c r="L147" s="40"/>
      <c r="M147" s="40"/>
      <c r="IL147" s="40"/>
      <c r="IM147" s="40"/>
      <c r="IN147" s="40"/>
      <c r="IO147" s="40"/>
      <c r="IP147" s="40"/>
      <c r="IQ147" s="40"/>
      <c r="IR147" s="40"/>
      <c r="IS147" s="40"/>
      <c r="IT147" s="40"/>
    </row>
    <row r="148" spans="1:254" s="41" customFormat="1" ht="27.75" customHeight="1" hidden="1">
      <c r="A148" s="85"/>
      <c r="B148" s="43" t="s">
        <v>170</v>
      </c>
      <c r="C148" s="12"/>
      <c r="D148" s="12"/>
      <c r="E148" s="65">
        <f t="shared" si="10"/>
        <v>0</v>
      </c>
      <c r="F148" s="12"/>
      <c r="G148" s="12"/>
      <c r="H148" s="65">
        <f t="shared" si="11"/>
        <v>0</v>
      </c>
      <c r="I148" s="78">
        <f t="shared" si="12"/>
        <v>0</v>
      </c>
      <c r="J148" s="78">
        <f t="shared" si="13"/>
        <v>0</v>
      </c>
      <c r="K148" s="79">
        <f t="shared" si="14"/>
        <v>0</v>
      </c>
      <c r="L148" s="40"/>
      <c r="M148" s="40"/>
      <c r="IL148" s="40"/>
      <c r="IM148" s="40"/>
      <c r="IN148" s="40"/>
      <c r="IO148" s="40"/>
      <c r="IP148" s="40"/>
      <c r="IQ148" s="40"/>
      <c r="IR148" s="40"/>
      <c r="IS148" s="40"/>
      <c r="IT148" s="40"/>
    </row>
    <row r="149" spans="1:254" s="41" customFormat="1" ht="42" customHeight="1" hidden="1">
      <c r="A149" s="86"/>
      <c r="B149" s="43" t="s">
        <v>171</v>
      </c>
      <c r="C149" s="12"/>
      <c r="D149" s="12"/>
      <c r="E149" s="65">
        <f t="shared" si="10"/>
        <v>0</v>
      </c>
      <c r="F149" s="12"/>
      <c r="G149" s="12"/>
      <c r="H149" s="65">
        <f t="shared" si="11"/>
        <v>0</v>
      </c>
      <c r="I149" s="78">
        <f t="shared" si="12"/>
        <v>0</v>
      </c>
      <c r="J149" s="78">
        <f t="shared" si="13"/>
        <v>0</v>
      </c>
      <c r="K149" s="79">
        <f t="shared" si="14"/>
        <v>0</v>
      </c>
      <c r="L149" s="40"/>
      <c r="M149" s="40"/>
      <c r="IL149" s="40"/>
      <c r="IM149" s="40"/>
      <c r="IN149" s="40"/>
      <c r="IO149" s="40"/>
      <c r="IP149" s="40"/>
      <c r="IQ149" s="40"/>
      <c r="IR149" s="40"/>
      <c r="IS149" s="40"/>
      <c r="IT149" s="40"/>
    </row>
    <row r="150" spans="1:254" s="5" customFormat="1" ht="50.25" customHeight="1">
      <c r="A150" s="80">
        <v>41051500</v>
      </c>
      <c r="B150" s="50" t="s">
        <v>198</v>
      </c>
      <c r="C150" s="1">
        <f>C153+C156+C157</f>
        <v>16261030</v>
      </c>
      <c r="D150" s="1">
        <f>D153+D156+D157</f>
        <v>4055290</v>
      </c>
      <c r="E150" s="65">
        <f t="shared" si="10"/>
        <v>24.938703144880737</v>
      </c>
      <c r="F150" s="1"/>
      <c r="G150" s="1"/>
      <c r="H150" s="65">
        <f t="shared" si="11"/>
        <v>0</v>
      </c>
      <c r="I150" s="78">
        <f t="shared" si="12"/>
        <v>16261030</v>
      </c>
      <c r="J150" s="78">
        <f t="shared" si="13"/>
        <v>4055290</v>
      </c>
      <c r="K150" s="79">
        <f t="shared" si="14"/>
        <v>24.938703144880737</v>
      </c>
      <c r="L150" s="4"/>
      <c r="M150" s="4"/>
      <c r="IL150" s="4"/>
      <c r="IM150" s="4"/>
      <c r="IN150" s="4"/>
      <c r="IO150" s="4"/>
      <c r="IP150" s="4"/>
      <c r="IQ150" s="4"/>
      <c r="IR150" s="4"/>
      <c r="IS150" s="4"/>
      <c r="IT150" s="4"/>
    </row>
    <row r="151" spans="1:254" s="41" customFormat="1" ht="47.25" customHeight="1" hidden="1">
      <c r="A151" s="87"/>
      <c r="B151" s="43" t="s">
        <v>146</v>
      </c>
      <c r="C151" s="12">
        <f>510100-510100</f>
        <v>0</v>
      </c>
      <c r="D151" s="12"/>
      <c r="E151" s="65">
        <f t="shared" si="10"/>
        <v>0</v>
      </c>
      <c r="F151" s="12"/>
      <c r="G151" s="12"/>
      <c r="H151" s="65">
        <f t="shared" si="11"/>
        <v>0</v>
      </c>
      <c r="I151" s="78">
        <f t="shared" si="12"/>
        <v>0</v>
      </c>
      <c r="J151" s="78">
        <f t="shared" si="13"/>
        <v>0</v>
      </c>
      <c r="K151" s="79">
        <f t="shared" si="14"/>
        <v>0</v>
      </c>
      <c r="L151" s="40"/>
      <c r="M151" s="40"/>
      <c r="IL151" s="40"/>
      <c r="IM151" s="40"/>
      <c r="IN151" s="40"/>
      <c r="IO151" s="40"/>
      <c r="IP151" s="40"/>
      <c r="IQ151" s="40"/>
      <c r="IR151" s="40"/>
      <c r="IS151" s="40"/>
      <c r="IT151" s="40"/>
    </row>
    <row r="152" spans="1:254" s="41" customFormat="1" ht="65.25" customHeight="1" hidden="1">
      <c r="A152" s="87"/>
      <c r="B152" s="43" t="s">
        <v>144</v>
      </c>
      <c r="C152" s="12">
        <f>651300-651300</f>
        <v>0</v>
      </c>
      <c r="D152" s="12"/>
      <c r="E152" s="65">
        <f t="shared" si="10"/>
        <v>0</v>
      </c>
      <c r="F152" s="12"/>
      <c r="G152" s="12"/>
      <c r="H152" s="65">
        <f t="shared" si="11"/>
        <v>0</v>
      </c>
      <c r="I152" s="78">
        <f t="shared" si="12"/>
        <v>0</v>
      </c>
      <c r="J152" s="78">
        <f t="shared" si="13"/>
        <v>0</v>
      </c>
      <c r="K152" s="79">
        <f t="shared" si="14"/>
        <v>0</v>
      </c>
      <c r="L152" s="40"/>
      <c r="M152" s="40"/>
      <c r="IL152" s="40"/>
      <c r="IM152" s="40"/>
      <c r="IN152" s="40"/>
      <c r="IO152" s="40"/>
      <c r="IP152" s="40"/>
      <c r="IQ152" s="40"/>
      <c r="IR152" s="40"/>
      <c r="IS152" s="40"/>
      <c r="IT152" s="40"/>
    </row>
    <row r="153" spans="1:254" s="5" customFormat="1" ht="20.25" customHeight="1" hidden="1">
      <c r="A153" s="88"/>
      <c r="B153" s="50" t="s">
        <v>160</v>
      </c>
      <c r="C153" s="1">
        <f>C154+C155</f>
        <v>15070130</v>
      </c>
      <c r="D153" s="1">
        <f>D154+D155</f>
        <v>3767520</v>
      </c>
      <c r="E153" s="65">
        <f t="shared" si="10"/>
        <v>24.999917054464692</v>
      </c>
      <c r="F153" s="1"/>
      <c r="G153" s="1"/>
      <c r="H153" s="65">
        <f t="shared" si="11"/>
        <v>0</v>
      </c>
      <c r="I153" s="78">
        <f t="shared" si="12"/>
        <v>15070130</v>
      </c>
      <c r="J153" s="78">
        <f t="shared" si="13"/>
        <v>3767520</v>
      </c>
      <c r="K153" s="79">
        <f t="shared" si="14"/>
        <v>24.999917054464692</v>
      </c>
      <c r="L153" s="4"/>
      <c r="M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5" customFormat="1" ht="32.25" customHeight="1" hidden="1">
      <c r="A154" s="89"/>
      <c r="B154" s="50" t="s">
        <v>145</v>
      </c>
      <c r="C154" s="1">
        <v>10489630</v>
      </c>
      <c r="D154" s="1">
        <v>2622570</v>
      </c>
      <c r="E154" s="65">
        <f t="shared" si="10"/>
        <v>25.001549149016693</v>
      </c>
      <c r="F154" s="1"/>
      <c r="G154" s="1"/>
      <c r="H154" s="65">
        <f t="shared" si="11"/>
        <v>0</v>
      </c>
      <c r="I154" s="78">
        <f t="shared" si="12"/>
        <v>10489630</v>
      </c>
      <c r="J154" s="78">
        <f t="shared" si="13"/>
        <v>2622570</v>
      </c>
      <c r="K154" s="79">
        <f t="shared" si="14"/>
        <v>25.001549149016693</v>
      </c>
      <c r="L154" s="4"/>
      <c r="M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5" customFormat="1" ht="30.75" customHeight="1" hidden="1">
      <c r="A155" s="89"/>
      <c r="B155" s="50" t="s">
        <v>147</v>
      </c>
      <c r="C155" s="1">
        <v>4580500</v>
      </c>
      <c r="D155" s="1">
        <v>1144950</v>
      </c>
      <c r="E155" s="65">
        <f t="shared" si="10"/>
        <v>24.996179456391225</v>
      </c>
      <c r="F155" s="1"/>
      <c r="G155" s="1"/>
      <c r="H155" s="65">
        <f t="shared" si="11"/>
        <v>0</v>
      </c>
      <c r="I155" s="78">
        <f t="shared" si="12"/>
        <v>4580500</v>
      </c>
      <c r="J155" s="78">
        <f t="shared" si="13"/>
        <v>1144950</v>
      </c>
      <c r="K155" s="79">
        <f t="shared" si="14"/>
        <v>24.996179456391225</v>
      </c>
      <c r="L155" s="4"/>
      <c r="M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41" customFormat="1" ht="58.5" customHeight="1" hidden="1">
      <c r="A156" s="87"/>
      <c r="B156" s="43" t="s">
        <v>208</v>
      </c>
      <c r="C156" s="12">
        <v>400000</v>
      </c>
      <c r="D156" s="12">
        <v>90000</v>
      </c>
      <c r="E156" s="65">
        <f t="shared" si="10"/>
        <v>22.5</v>
      </c>
      <c r="F156" s="12"/>
      <c r="G156" s="12"/>
      <c r="H156" s="65">
        <f t="shared" si="11"/>
        <v>0</v>
      </c>
      <c r="I156" s="78">
        <f t="shared" si="12"/>
        <v>400000</v>
      </c>
      <c r="J156" s="78">
        <f t="shared" si="13"/>
        <v>90000</v>
      </c>
      <c r="K156" s="79">
        <f t="shared" si="14"/>
        <v>22.5</v>
      </c>
      <c r="L156" s="40"/>
      <c r="M156" s="40"/>
      <c r="IL156" s="40"/>
      <c r="IM156" s="40"/>
      <c r="IN156" s="40"/>
      <c r="IO156" s="40"/>
      <c r="IP156" s="40"/>
      <c r="IQ156" s="40"/>
      <c r="IR156" s="40"/>
      <c r="IS156" s="40"/>
      <c r="IT156" s="40"/>
    </row>
    <row r="157" spans="1:254" s="41" customFormat="1" ht="58.5" customHeight="1" hidden="1">
      <c r="A157" s="90"/>
      <c r="B157" s="43" t="s">
        <v>209</v>
      </c>
      <c r="C157" s="12">
        <v>790900</v>
      </c>
      <c r="D157" s="12">
        <v>197770</v>
      </c>
      <c r="E157" s="65">
        <f t="shared" si="10"/>
        <v>25.0056897205715</v>
      </c>
      <c r="F157" s="12"/>
      <c r="G157" s="12"/>
      <c r="H157" s="65">
        <f t="shared" si="11"/>
        <v>0</v>
      </c>
      <c r="I157" s="78">
        <f t="shared" si="12"/>
        <v>790900</v>
      </c>
      <c r="J157" s="78">
        <f t="shared" si="13"/>
        <v>197770</v>
      </c>
      <c r="K157" s="79">
        <f t="shared" si="14"/>
        <v>25.0056897205715</v>
      </c>
      <c r="L157" s="40"/>
      <c r="M157" s="40"/>
      <c r="IL157" s="40"/>
      <c r="IM157" s="40"/>
      <c r="IN157" s="40"/>
      <c r="IO157" s="40"/>
      <c r="IP157" s="40"/>
      <c r="IQ157" s="40"/>
      <c r="IR157" s="40"/>
      <c r="IS157" s="40"/>
      <c r="IT157" s="40"/>
    </row>
    <row r="158" spans="1:254" s="5" customFormat="1" ht="62.25" customHeight="1">
      <c r="A158" s="80">
        <v>41052000</v>
      </c>
      <c r="B158" s="6" t="s">
        <v>148</v>
      </c>
      <c r="C158" s="1">
        <f>1465420-9120</f>
        <v>1456300</v>
      </c>
      <c r="D158" s="1">
        <v>1456294.8</v>
      </c>
      <c r="E158" s="65">
        <f t="shared" si="10"/>
        <v>99.99964293071483</v>
      </c>
      <c r="F158" s="1"/>
      <c r="G158" s="1"/>
      <c r="H158" s="65">
        <f t="shared" si="11"/>
        <v>0</v>
      </c>
      <c r="I158" s="78">
        <f t="shared" si="12"/>
        <v>1456300</v>
      </c>
      <c r="J158" s="78">
        <f t="shared" si="13"/>
        <v>1456294.8</v>
      </c>
      <c r="K158" s="79">
        <f t="shared" si="14"/>
        <v>99.99964293071483</v>
      </c>
      <c r="L158" s="4"/>
      <c r="M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41" customFormat="1" ht="90" customHeight="1" hidden="1">
      <c r="A159" s="86">
        <v>41052600</v>
      </c>
      <c r="B159" s="39" t="s">
        <v>175</v>
      </c>
      <c r="C159" s="12"/>
      <c r="D159" s="12"/>
      <c r="E159" s="65">
        <f t="shared" si="10"/>
        <v>0</v>
      </c>
      <c r="F159" s="12"/>
      <c r="G159" s="12"/>
      <c r="H159" s="65">
        <f t="shared" si="11"/>
        <v>0</v>
      </c>
      <c r="I159" s="78">
        <f t="shared" si="12"/>
        <v>0</v>
      </c>
      <c r="J159" s="78">
        <f t="shared" si="13"/>
        <v>0</v>
      </c>
      <c r="K159" s="79">
        <f t="shared" si="14"/>
        <v>0</v>
      </c>
      <c r="L159" s="40"/>
      <c r="M159" s="40"/>
      <c r="IL159" s="40"/>
      <c r="IM159" s="40"/>
      <c r="IN159" s="40"/>
      <c r="IO159" s="40"/>
      <c r="IP159" s="40"/>
      <c r="IQ159" s="40"/>
      <c r="IR159" s="40"/>
      <c r="IS159" s="40"/>
      <c r="IT159" s="40"/>
    </row>
    <row r="160" spans="1:254" s="41" customFormat="1" ht="195" customHeight="1" hidden="1">
      <c r="A160" s="86">
        <v>41052900</v>
      </c>
      <c r="B160" s="39" t="s">
        <v>165</v>
      </c>
      <c r="C160" s="12"/>
      <c r="D160" s="12"/>
      <c r="E160" s="65">
        <f t="shared" si="10"/>
        <v>0</v>
      </c>
      <c r="F160" s="12"/>
      <c r="G160" s="12"/>
      <c r="H160" s="65">
        <f t="shared" si="11"/>
        <v>0</v>
      </c>
      <c r="I160" s="78">
        <f t="shared" si="12"/>
        <v>0</v>
      </c>
      <c r="J160" s="78">
        <f t="shared" si="13"/>
        <v>0</v>
      </c>
      <c r="K160" s="79">
        <f t="shared" si="14"/>
        <v>0</v>
      </c>
      <c r="L160" s="40"/>
      <c r="M160" s="40"/>
      <c r="IL160" s="40"/>
      <c r="IM160" s="40"/>
      <c r="IN160" s="40"/>
      <c r="IO160" s="40"/>
      <c r="IP160" s="40"/>
      <c r="IQ160" s="40"/>
      <c r="IR160" s="40"/>
      <c r="IS160" s="40"/>
      <c r="IT160" s="40"/>
    </row>
    <row r="161" spans="1:254" s="5" customFormat="1" ht="49.5" customHeight="1">
      <c r="A161" s="22">
        <v>41053300</v>
      </c>
      <c r="B161" s="6" t="s">
        <v>152</v>
      </c>
      <c r="C161" s="1">
        <f>37510+5000+188450+80000</f>
        <v>310960</v>
      </c>
      <c r="D161" s="1">
        <v>66535</v>
      </c>
      <c r="E161" s="65">
        <f t="shared" si="10"/>
        <v>21.39664265500386</v>
      </c>
      <c r="F161" s="1"/>
      <c r="G161" s="1"/>
      <c r="H161" s="65">
        <f t="shared" si="11"/>
        <v>0</v>
      </c>
      <c r="I161" s="78">
        <f t="shared" si="12"/>
        <v>310960</v>
      </c>
      <c r="J161" s="78">
        <f t="shared" si="13"/>
        <v>66535</v>
      </c>
      <c r="K161" s="79">
        <f t="shared" si="14"/>
        <v>21.39664265500386</v>
      </c>
      <c r="L161" s="4"/>
      <c r="M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s="5" customFormat="1" ht="25.5" customHeight="1">
      <c r="A162" s="22">
        <v>41053900</v>
      </c>
      <c r="B162" s="6" t="s">
        <v>199</v>
      </c>
      <c r="C162" s="1">
        <f>C163+C180</f>
        <v>5464220.67</v>
      </c>
      <c r="D162" s="1">
        <f>D163+D180</f>
        <v>590697.7999999999</v>
      </c>
      <c r="E162" s="65">
        <f t="shared" si="10"/>
        <v>10.81028449753293</v>
      </c>
      <c r="F162" s="1">
        <f>F163+F178</f>
        <v>0</v>
      </c>
      <c r="G162" s="1"/>
      <c r="H162" s="65">
        <f t="shared" si="11"/>
        <v>0</v>
      </c>
      <c r="I162" s="78">
        <f t="shared" si="12"/>
        <v>5464220.67</v>
      </c>
      <c r="J162" s="78">
        <f t="shared" si="13"/>
        <v>590697.7999999999</v>
      </c>
      <c r="K162" s="79">
        <f t="shared" si="14"/>
        <v>10.81028449753293</v>
      </c>
      <c r="L162" s="4"/>
      <c r="M162" s="4"/>
      <c r="IL162" s="4"/>
      <c r="IM162" s="4"/>
      <c r="IN162" s="4"/>
      <c r="IO162" s="4"/>
      <c r="IP162" s="4"/>
      <c r="IQ162" s="4"/>
      <c r="IR162" s="4"/>
      <c r="IS162" s="4"/>
      <c r="IT162" s="4"/>
    </row>
    <row r="163" spans="1:254" s="41" customFormat="1" ht="19.5" customHeight="1" hidden="1">
      <c r="A163" s="83"/>
      <c r="B163" s="52" t="s">
        <v>160</v>
      </c>
      <c r="C163" s="51">
        <f>C164+C165+C167+C168+C169+C170+C171+C172+C173+C174+C175+C177+C176+C166</f>
        <v>5464220.67</v>
      </c>
      <c r="D163" s="51">
        <f>D164+D165+D167+D168+D169+D170+D171+D172+D173+D174+D175+D177+D176+D166</f>
        <v>590697.7999999999</v>
      </c>
      <c r="E163" s="65">
        <f t="shared" si="10"/>
        <v>10.81028449753293</v>
      </c>
      <c r="F163" s="51">
        <f>F176+F177</f>
        <v>0</v>
      </c>
      <c r="G163" s="51"/>
      <c r="H163" s="65">
        <f t="shared" si="11"/>
        <v>0</v>
      </c>
      <c r="I163" s="78">
        <f t="shared" si="12"/>
        <v>5464220.67</v>
      </c>
      <c r="J163" s="78">
        <f t="shared" si="13"/>
        <v>590697.7999999999</v>
      </c>
      <c r="K163" s="79">
        <f t="shared" si="14"/>
        <v>10.81028449753293</v>
      </c>
      <c r="L163" s="40"/>
      <c r="M163" s="40"/>
      <c r="IL163" s="40"/>
      <c r="IM163" s="40"/>
      <c r="IN163" s="40"/>
      <c r="IO163" s="40"/>
      <c r="IP163" s="40"/>
      <c r="IQ163" s="40"/>
      <c r="IR163" s="40"/>
      <c r="IS163" s="40"/>
      <c r="IT163" s="40"/>
    </row>
    <row r="164" spans="1:254" s="41" customFormat="1" ht="99" customHeight="1" hidden="1">
      <c r="A164" s="84"/>
      <c r="B164" s="52" t="s">
        <v>185</v>
      </c>
      <c r="C164" s="51">
        <f>61200+1000000</f>
        <v>1061200</v>
      </c>
      <c r="D164" s="51">
        <v>239499.74</v>
      </c>
      <c r="E164" s="65">
        <f t="shared" si="10"/>
        <v>22.56876554843573</v>
      </c>
      <c r="F164" s="51"/>
      <c r="G164" s="51"/>
      <c r="H164" s="65">
        <f t="shared" si="11"/>
        <v>0</v>
      </c>
      <c r="I164" s="78">
        <f t="shared" si="12"/>
        <v>1061200</v>
      </c>
      <c r="J164" s="78">
        <f t="shared" si="13"/>
        <v>239499.74</v>
      </c>
      <c r="K164" s="79">
        <f t="shared" si="14"/>
        <v>22.56876554843573</v>
      </c>
      <c r="L164" s="40"/>
      <c r="M164" s="40"/>
      <c r="IL164" s="40"/>
      <c r="IM164" s="40"/>
      <c r="IN164" s="40"/>
      <c r="IO164" s="40"/>
      <c r="IP164" s="40"/>
      <c r="IQ164" s="40"/>
      <c r="IR164" s="40"/>
      <c r="IS164" s="40"/>
      <c r="IT164" s="40"/>
    </row>
    <row r="165" spans="1:254" s="41" customFormat="1" ht="30.75" customHeight="1" hidden="1">
      <c r="A165" s="84"/>
      <c r="B165" s="52" t="s">
        <v>161</v>
      </c>
      <c r="C165" s="51">
        <f>19700+144346.67+200000</f>
        <v>364046.67000000004</v>
      </c>
      <c r="D165" s="51">
        <v>56858.909999999996</v>
      </c>
      <c r="E165" s="65">
        <f t="shared" si="10"/>
        <v>15.618577145617069</v>
      </c>
      <c r="F165" s="51"/>
      <c r="G165" s="51"/>
      <c r="H165" s="65">
        <f t="shared" si="11"/>
        <v>0</v>
      </c>
      <c r="I165" s="78">
        <f t="shared" si="12"/>
        <v>364046.67000000004</v>
      </c>
      <c r="J165" s="78">
        <f t="shared" si="13"/>
        <v>56858.909999999996</v>
      </c>
      <c r="K165" s="79">
        <f t="shared" si="14"/>
        <v>15.618577145617069</v>
      </c>
      <c r="L165" s="40"/>
      <c r="M165" s="40"/>
      <c r="IL165" s="40"/>
      <c r="IM165" s="40"/>
      <c r="IN165" s="40"/>
      <c r="IO165" s="40"/>
      <c r="IP165" s="40"/>
      <c r="IQ165" s="40"/>
      <c r="IR165" s="40"/>
      <c r="IS165" s="40"/>
      <c r="IT165" s="40"/>
    </row>
    <row r="166" spans="1:254" s="41" customFormat="1" ht="72" customHeight="1" hidden="1">
      <c r="A166" s="85"/>
      <c r="B166" s="43" t="s">
        <v>200</v>
      </c>
      <c r="C166" s="12"/>
      <c r="D166" s="12"/>
      <c r="E166" s="65">
        <f t="shared" si="10"/>
        <v>0</v>
      </c>
      <c r="F166" s="12"/>
      <c r="G166" s="12"/>
      <c r="H166" s="65">
        <f t="shared" si="11"/>
        <v>0</v>
      </c>
      <c r="I166" s="78">
        <f t="shared" si="12"/>
        <v>0</v>
      </c>
      <c r="J166" s="78">
        <f t="shared" si="13"/>
        <v>0</v>
      </c>
      <c r="K166" s="79">
        <f t="shared" si="14"/>
        <v>0</v>
      </c>
      <c r="L166" s="40"/>
      <c r="M166" s="40"/>
      <c r="IL166" s="40"/>
      <c r="IM166" s="40"/>
      <c r="IN166" s="40"/>
      <c r="IO166" s="40"/>
      <c r="IP166" s="40"/>
      <c r="IQ166" s="40"/>
      <c r="IR166" s="40"/>
      <c r="IS166" s="40"/>
      <c r="IT166" s="40"/>
    </row>
    <row r="167" spans="1:254" s="41" customFormat="1" ht="78.75" customHeight="1" hidden="1">
      <c r="A167" s="84"/>
      <c r="B167" s="52" t="s">
        <v>201</v>
      </c>
      <c r="C167" s="51">
        <v>317300</v>
      </c>
      <c r="D167" s="51">
        <v>79200</v>
      </c>
      <c r="E167" s="65">
        <f t="shared" si="10"/>
        <v>24.960605105578317</v>
      </c>
      <c r="F167" s="51"/>
      <c r="G167" s="51"/>
      <c r="H167" s="65">
        <f t="shared" si="11"/>
        <v>0</v>
      </c>
      <c r="I167" s="78">
        <f t="shared" si="12"/>
        <v>317300</v>
      </c>
      <c r="J167" s="78">
        <f t="shared" si="13"/>
        <v>79200</v>
      </c>
      <c r="K167" s="79">
        <f t="shared" si="14"/>
        <v>24.960605105578317</v>
      </c>
      <c r="L167" s="40"/>
      <c r="M167" s="40"/>
      <c r="IL167" s="40"/>
      <c r="IM167" s="40"/>
      <c r="IN167" s="40"/>
      <c r="IO167" s="40"/>
      <c r="IP167" s="40"/>
      <c r="IQ167" s="40"/>
      <c r="IR167" s="40"/>
      <c r="IS167" s="40"/>
      <c r="IT167" s="40"/>
    </row>
    <row r="168" spans="1:254" s="41" customFormat="1" ht="20.25" customHeight="1" hidden="1">
      <c r="A168" s="84"/>
      <c r="B168" s="52" t="s">
        <v>202</v>
      </c>
      <c r="C168" s="51">
        <v>680</v>
      </c>
      <c r="D168" s="51"/>
      <c r="E168" s="65">
        <f t="shared" si="10"/>
        <v>0</v>
      </c>
      <c r="F168" s="51"/>
      <c r="G168" s="51"/>
      <c r="H168" s="65">
        <f t="shared" si="11"/>
        <v>0</v>
      </c>
      <c r="I168" s="78">
        <f t="shared" si="12"/>
        <v>680</v>
      </c>
      <c r="J168" s="78">
        <f t="shared" si="13"/>
        <v>0</v>
      </c>
      <c r="K168" s="79">
        <f t="shared" si="14"/>
        <v>0</v>
      </c>
      <c r="L168" s="40"/>
      <c r="M168" s="40"/>
      <c r="IL168" s="40"/>
      <c r="IM168" s="40"/>
      <c r="IN168" s="40"/>
      <c r="IO168" s="40"/>
      <c r="IP168" s="40"/>
      <c r="IQ168" s="40"/>
      <c r="IR168" s="40"/>
      <c r="IS168" s="40"/>
      <c r="IT168" s="40"/>
    </row>
    <row r="169" spans="1:254" s="41" customFormat="1" ht="34.5" customHeight="1" hidden="1">
      <c r="A169" s="84"/>
      <c r="B169" s="52" t="s">
        <v>149</v>
      </c>
      <c r="C169" s="51">
        <v>686000</v>
      </c>
      <c r="D169" s="51">
        <v>82212.61</v>
      </c>
      <c r="E169" s="65">
        <f t="shared" si="10"/>
        <v>11.984345481049562</v>
      </c>
      <c r="F169" s="51"/>
      <c r="G169" s="51"/>
      <c r="H169" s="65">
        <f t="shared" si="11"/>
        <v>0</v>
      </c>
      <c r="I169" s="78">
        <f t="shared" si="12"/>
        <v>686000</v>
      </c>
      <c r="J169" s="78">
        <f t="shared" si="13"/>
        <v>82212.61</v>
      </c>
      <c r="K169" s="79">
        <f t="shared" si="14"/>
        <v>11.984345481049562</v>
      </c>
      <c r="L169" s="40"/>
      <c r="M169" s="40"/>
      <c r="IL169" s="40"/>
      <c r="IM169" s="40"/>
      <c r="IN169" s="40"/>
      <c r="IO169" s="40"/>
      <c r="IP169" s="40"/>
      <c r="IQ169" s="40"/>
      <c r="IR169" s="40"/>
      <c r="IS169" s="40"/>
      <c r="IT169" s="40"/>
    </row>
    <row r="170" spans="1:254" s="41" customFormat="1" ht="23.25" customHeight="1" hidden="1">
      <c r="A170" s="84"/>
      <c r="B170" s="52" t="s">
        <v>150</v>
      </c>
      <c r="C170" s="51">
        <v>215500</v>
      </c>
      <c r="D170" s="51">
        <v>49240.77</v>
      </c>
      <c r="E170" s="65">
        <f t="shared" si="10"/>
        <v>22.849545243619488</v>
      </c>
      <c r="F170" s="51"/>
      <c r="G170" s="51"/>
      <c r="H170" s="65">
        <f t="shared" si="11"/>
        <v>0</v>
      </c>
      <c r="I170" s="78">
        <f t="shared" si="12"/>
        <v>215500</v>
      </c>
      <c r="J170" s="78">
        <f t="shared" si="13"/>
        <v>49240.77</v>
      </c>
      <c r="K170" s="79">
        <f t="shared" si="14"/>
        <v>22.849545243619488</v>
      </c>
      <c r="L170" s="40"/>
      <c r="M170" s="40"/>
      <c r="IL170" s="40"/>
      <c r="IM170" s="40"/>
      <c r="IN170" s="40"/>
      <c r="IO170" s="40"/>
      <c r="IP170" s="40"/>
      <c r="IQ170" s="40"/>
      <c r="IR170" s="40"/>
      <c r="IS170" s="40"/>
      <c r="IT170" s="40"/>
    </row>
    <row r="171" spans="1:254" s="41" customFormat="1" ht="51" customHeight="1" hidden="1">
      <c r="A171" s="84"/>
      <c r="B171" s="52" t="s">
        <v>203</v>
      </c>
      <c r="C171" s="51">
        <v>205040</v>
      </c>
      <c r="D171" s="51">
        <v>77285.77</v>
      </c>
      <c r="E171" s="65">
        <f t="shared" si="10"/>
        <v>37.69302087397581</v>
      </c>
      <c r="F171" s="51"/>
      <c r="G171" s="51"/>
      <c r="H171" s="65">
        <f t="shared" si="11"/>
        <v>0</v>
      </c>
      <c r="I171" s="78">
        <f t="shared" si="12"/>
        <v>205040</v>
      </c>
      <c r="J171" s="78">
        <f t="shared" si="13"/>
        <v>77285.77</v>
      </c>
      <c r="K171" s="79">
        <f t="shared" si="14"/>
        <v>37.69302087397581</v>
      </c>
      <c r="L171" s="40"/>
      <c r="M171" s="40"/>
      <c r="IL171" s="40"/>
      <c r="IM171" s="40"/>
      <c r="IN171" s="40"/>
      <c r="IO171" s="40"/>
      <c r="IP171" s="40"/>
      <c r="IQ171" s="40"/>
      <c r="IR171" s="40"/>
      <c r="IS171" s="40"/>
      <c r="IT171" s="40"/>
    </row>
    <row r="172" spans="1:254" s="41" customFormat="1" ht="42" customHeight="1" hidden="1">
      <c r="A172" s="91"/>
      <c r="B172" s="52" t="s">
        <v>204</v>
      </c>
      <c r="C172" s="51">
        <v>25600</v>
      </c>
      <c r="D172" s="51">
        <v>6400</v>
      </c>
      <c r="E172" s="65">
        <f t="shared" si="10"/>
        <v>25</v>
      </c>
      <c r="F172" s="51"/>
      <c r="G172" s="51"/>
      <c r="H172" s="65">
        <f t="shared" si="11"/>
        <v>0</v>
      </c>
      <c r="I172" s="78">
        <f t="shared" si="12"/>
        <v>25600</v>
      </c>
      <c r="J172" s="78">
        <f t="shared" si="13"/>
        <v>6400</v>
      </c>
      <c r="K172" s="79">
        <f t="shared" si="14"/>
        <v>25</v>
      </c>
      <c r="L172" s="40"/>
      <c r="M172" s="40"/>
      <c r="IL172" s="40"/>
      <c r="IM172" s="40"/>
      <c r="IN172" s="40"/>
      <c r="IO172" s="40"/>
      <c r="IP172" s="40"/>
      <c r="IQ172" s="40"/>
      <c r="IR172" s="40"/>
      <c r="IS172" s="40"/>
      <c r="IT172" s="40"/>
    </row>
    <row r="173" spans="1:254" s="41" customFormat="1" ht="57.75" customHeight="1" hidden="1">
      <c r="A173" s="92"/>
      <c r="B173" s="43" t="s">
        <v>144</v>
      </c>
      <c r="C173" s="12"/>
      <c r="D173" s="12"/>
      <c r="E173" s="65">
        <f t="shared" si="10"/>
        <v>0</v>
      </c>
      <c r="F173" s="12"/>
      <c r="G173" s="12"/>
      <c r="H173" s="65">
        <f t="shared" si="11"/>
        <v>0</v>
      </c>
      <c r="I173" s="78">
        <f t="shared" si="12"/>
        <v>0</v>
      </c>
      <c r="J173" s="78">
        <f t="shared" si="13"/>
        <v>0</v>
      </c>
      <c r="K173" s="79">
        <f t="shared" si="14"/>
        <v>0</v>
      </c>
      <c r="L173" s="40"/>
      <c r="M173" s="40"/>
      <c r="IL173" s="40"/>
      <c r="IM173" s="40"/>
      <c r="IN173" s="40"/>
      <c r="IO173" s="40"/>
      <c r="IP173" s="40"/>
      <c r="IQ173" s="40"/>
      <c r="IR173" s="40"/>
      <c r="IS173" s="40"/>
      <c r="IT173" s="40"/>
    </row>
    <row r="174" spans="1:254" s="41" customFormat="1" ht="42.75" customHeight="1" hidden="1">
      <c r="A174" s="92"/>
      <c r="B174" s="43" t="s">
        <v>146</v>
      </c>
      <c r="C174" s="12"/>
      <c r="D174" s="12"/>
      <c r="E174" s="65">
        <f t="shared" si="10"/>
        <v>0</v>
      </c>
      <c r="F174" s="12"/>
      <c r="G174" s="12"/>
      <c r="H174" s="65">
        <f t="shared" si="11"/>
        <v>0</v>
      </c>
      <c r="I174" s="78">
        <f t="shared" si="12"/>
        <v>0</v>
      </c>
      <c r="J174" s="78">
        <f t="shared" si="13"/>
        <v>0</v>
      </c>
      <c r="K174" s="79">
        <f t="shared" si="14"/>
        <v>0</v>
      </c>
      <c r="L174" s="40"/>
      <c r="M174" s="40"/>
      <c r="IL174" s="40"/>
      <c r="IM174" s="40"/>
      <c r="IN174" s="40"/>
      <c r="IO174" s="40"/>
      <c r="IP174" s="40"/>
      <c r="IQ174" s="40"/>
      <c r="IR174" s="40"/>
      <c r="IS174" s="40"/>
      <c r="IT174" s="40"/>
    </row>
    <row r="175" spans="1:254" s="41" customFormat="1" ht="65.25" customHeight="1" hidden="1">
      <c r="A175" s="93"/>
      <c r="B175" s="52" t="s">
        <v>156</v>
      </c>
      <c r="C175" s="51">
        <v>2588854</v>
      </c>
      <c r="D175" s="51"/>
      <c r="E175" s="65">
        <f t="shared" si="10"/>
        <v>0</v>
      </c>
      <c r="F175" s="51"/>
      <c r="G175" s="51"/>
      <c r="H175" s="65">
        <f t="shared" si="11"/>
        <v>0</v>
      </c>
      <c r="I175" s="78">
        <f t="shared" si="12"/>
        <v>2588854</v>
      </c>
      <c r="J175" s="78">
        <f t="shared" si="13"/>
        <v>0</v>
      </c>
      <c r="K175" s="79">
        <f t="shared" si="14"/>
        <v>0</v>
      </c>
      <c r="L175" s="40"/>
      <c r="M175" s="40"/>
      <c r="IL175" s="40"/>
      <c r="IM175" s="40"/>
      <c r="IN175" s="40"/>
      <c r="IO175" s="40"/>
      <c r="IP175" s="40"/>
      <c r="IQ175" s="40"/>
      <c r="IR175" s="40"/>
      <c r="IS175" s="40"/>
      <c r="IT175" s="40"/>
    </row>
    <row r="176" spans="1:254" s="41" customFormat="1" ht="30" customHeight="1" hidden="1">
      <c r="A176" s="92"/>
      <c r="B176" s="44" t="s">
        <v>157</v>
      </c>
      <c r="C176" s="45"/>
      <c r="D176" s="45"/>
      <c r="E176" s="65">
        <f t="shared" si="10"/>
        <v>0</v>
      </c>
      <c r="F176" s="45"/>
      <c r="G176" s="45"/>
      <c r="H176" s="65">
        <f t="shared" si="11"/>
        <v>0</v>
      </c>
      <c r="I176" s="78">
        <f t="shared" si="12"/>
        <v>0</v>
      </c>
      <c r="J176" s="78">
        <f t="shared" si="13"/>
        <v>0</v>
      </c>
      <c r="K176" s="79">
        <f t="shared" si="14"/>
        <v>0</v>
      </c>
      <c r="L176" s="40"/>
      <c r="M176" s="40"/>
      <c r="IL176" s="40"/>
      <c r="IM176" s="40"/>
      <c r="IN176" s="40"/>
      <c r="IO176" s="40"/>
      <c r="IP176" s="40"/>
      <c r="IQ176" s="40"/>
      <c r="IR176" s="40"/>
      <c r="IS176" s="40"/>
      <c r="IT176" s="40"/>
    </row>
    <row r="177" spans="1:254" s="41" customFormat="1" ht="31.5" customHeight="1" hidden="1">
      <c r="A177" s="92"/>
      <c r="B177" s="44" t="s">
        <v>172</v>
      </c>
      <c r="C177" s="45"/>
      <c r="D177" s="45"/>
      <c r="E177" s="65">
        <f t="shared" si="10"/>
        <v>0</v>
      </c>
      <c r="F177" s="45"/>
      <c r="G177" s="45"/>
      <c r="H177" s="65">
        <f t="shared" si="11"/>
        <v>0</v>
      </c>
      <c r="I177" s="78">
        <f t="shared" si="12"/>
        <v>0</v>
      </c>
      <c r="J177" s="78">
        <f t="shared" si="13"/>
        <v>0</v>
      </c>
      <c r="K177" s="79">
        <f t="shared" si="14"/>
        <v>0</v>
      </c>
      <c r="L177" s="40"/>
      <c r="M177" s="40"/>
      <c r="IL177" s="40"/>
      <c r="IM177" s="40"/>
      <c r="IN177" s="40"/>
      <c r="IO177" s="40"/>
      <c r="IP177" s="40"/>
      <c r="IQ177" s="40"/>
      <c r="IR177" s="40"/>
      <c r="IS177" s="40"/>
      <c r="IT177" s="40"/>
    </row>
    <row r="178" spans="1:254" s="41" customFormat="1" ht="33" customHeight="1" hidden="1">
      <c r="A178" s="94"/>
      <c r="B178" s="44" t="s">
        <v>164</v>
      </c>
      <c r="C178" s="45"/>
      <c r="D178" s="45"/>
      <c r="E178" s="65">
        <f t="shared" si="10"/>
        <v>0</v>
      </c>
      <c r="F178" s="45">
        <f>F179</f>
        <v>0</v>
      </c>
      <c r="G178" s="45"/>
      <c r="H178" s="65">
        <f t="shared" si="11"/>
        <v>0</v>
      </c>
      <c r="I178" s="78">
        <f t="shared" si="12"/>
        <v>0</v>
      </c>
      <c r="J178" s="78">
        <f t="shared" si="13"/>
        <v>0</v>
      </c>
      <c r="K178" s="79">
        <f t="shared" si="14"/>
        <v>0</v>
      </c>
      <c r="L178" s="40"/>
      <c r="M178" s="40"/>
      <c r="IL178" s="40"/>
      <c r="IM178" s="40"/>
      <c r="IN178" s="40"/>
      <c r="IO178" s="40"/>
      <c r="IP178" s="40"/>
      <c r="IQ178" s="40"/>
      <c r="IR178" s="40"/>
      <c r="IS178" s="40"/>
      <c r="IT178" s="40"/>
    </row>
    <row r="179" spans="1:254" s="41" customFormat="1" ht="48" customHeight="1" hidden="1">
      <c r="A179" s="92"/>
      <c r="B179" s="44" t="s">
        <v>162</v>
      </c>
      <c r="C179" s="45"/>
      <c r="D179" s="45"/>
      <c r="E179" s="65">
        <f t="shared" si="10"/>
        <v>0</v>
      </c>
      <c r="F179" s="45"/>
      <c r="G179" s="45"/>
      <c r="H179" s="65">
        <f t="shared" si="11"/>
        <v>0</v>
      </c>
      <c r="I179" s="78">
        <f t="shared" si="12"/>
        <v>0</v>
      </c>
      <c r="J179" s="78">
        <f t="shared" si="13"/>
        <v>0</v>
      </c>
      <c r="K179" s="79">
        <f t="shared" si="14"/>
        <v>0</v>
      </c>
      <c r="L179" s="40"/>
      <c r="M179" s="40"/>
      <c r="IL179" s="40"/>
      <c r="IM179" s="40"/>
      <c r="IN179" s="40"/>
      <c r="IO179" s="40"/>
      <c r="IP179" s="40"/>
      <c r="IQ179" s="40"/>
      <c r="IR179" s="40"/>
      <c r="IS179" s="40"/>
      <c r="IT179" s="40"/>
    </row>
    <row r="180" spans="1:254" s="41" customFormat="1" ht="31.5" customHeight="1" hidden="1">
      <c r="A180" s="92"/>
      <c r="B180" s="44" t="s">
        <v>173</v>
      </c>
      <c r="C180" s="45">
        <f>C181</f>
        <v>0</v>
      </c>
      <c r="D180" s="45"/>
      <c r="E180" s="65">
        <f t="shared" si="10"/>
        <v>0</v>
      </c>
      <c r="F180" s="45"/>
      <c r="G180" s="45"/>
      <c r="H180" s="65">
        <f t="shared" si="11"/>
        <v>0</v>
      </c>
      <c r="I180" s="78">
        <f t="shared" si="12"/>
        <v>0</v>
      </c>
      <c r="J180" s="78">
        <f t="shared" si="13"/>
        <v>0</v>
      </c>
      <c r="K180" s="79">
        <f t="shared" si="14"/>
        <v>0</v>
      </c>
      <c r="L180" s="40"/>
      <c r="M180" s="40"/>
      <c r="IL180" s="40"/>
      <c r="IM180" s="40"/>
      <c r="IN180" s="40"/>
      <c r="IO180" s="40"/>
      <c r="IP180" s="40"/>
      <c r="IQ180" s="40"/>
      <c r="IR180" s="40"/>
      <c r="IS180" s="40"/>
      <c r="IT180" s="40"/>
    </row>
    <row r="181" spans="1:254" s="41" customFormat="1" ht="34.5" customHeight="1" hidden="1">
      <c r="A181" s="94"/>
      <c r="B181" s="44" t="s">
        <v>174</v>
      </c>
      <c r="C181" s="45"/>
      <c r="D181" s="45"/>
      <c r="E181" s="65">
        <f t="shared" si="10"/>
        <v>0</v>
      </c>
      <c r="F181" s="45"/>
      <c r="G181" s="45"/>
      <c r="H181" s="65">
        <f t="shared" si="11"/>
        <v>0</v>
      </c>
      <c r="I181" s="78">
        <f t="shared" si="12"/>
        <v>0</v>
      </c>
      <c r="J181" s="78">
        <f t="shared" si="13"/>
        <v>0</v>
      </c>
      <c r="K181" s="79">
        <f t="shared" si="14"/>
        <v>0</v>
      </c>
      <c r="L181" s="40"/>
      <c r="M181" s="40"/>
      <c r="IL181" s="40"/>
      <c r="IM181" s="40"/>
      <c r="IN181" s="40"/>
      <c r="IO181" s="40"/>
      <c r="IP181" s="40"/>
      <c r="IQ181" s="40"/>
      <c r="IR181" s="40"/>
      <c r="IS181" s="40"/>
      <c r="IT181" s="40"/>
    </row>
    <row r="182" spans="1:254" s="41" customFormat="1" ht="58.5" customHeight="1" hidden="1">
      <c r="A182" s="86">
        <v>41054100</v>
      </c>
      <c r="B182" s="39" t="s">
        <v>159</v>
      </c>
      <c r="C182" s="12"/>
      <c r="D182" s="12"/>
      <c r="E182" s="65">
        <f t="shared" si="10"/>
        <v>0</v>
      </c>
      <c r="F182" s="12"/>
      <c r="G182" s="12"/>
      <c r="H182" s="65">
        <f t="shared" si="11"/>
        <v>0</v>
      </c>
      <c r="I182" s="78">
        <f t="shared" si="12"/>
        <v>0</v>
      </c>
      <c r="J182" s="78">
        <f t="shared" si="13"/>
        <v>0</v>
      </c>
      <c r="K182" s="79">
        <f t="shared" si="14"/>
        <v>0</v>
      </c>
      <c r="L182" s="40"/>
      <c r="M182" s="40"/>
      <c r="IL182" s="40"/>
      <c r="IM182" s="40"/>
      <c r="IN182" s="40"/>
      <c r="IO182" s="40"/>
      <c r="IP182" s="40"/>
      <c r="IQ182" s="40"/>
      <c r="IR182" s="40"/>
      <c r="IS182" s="40"/>
      <c r="IT182" s="40"/>
    </row>
    <row r="183" spans="1:254" s="28" customFormat="1" ht="36" customHeight="1">
      <c r="A183" s="49">
        <v>42000000</v>
      </c>
      <c r="B183" s="26" t="s">
        <v>191</v>
      </c>
      <c r="C183" s="17"/>
      <c r="D183" s="17"/>
      <c r="E183" s="64">
        <f t="shared" si="10"/>
        <v>0</v>
      </c>
      <c r="F183" s="17">
        <f>F184</f>
        <v>5760000</v>
      </c>
      <c r="G183" s="17">
        <f>G184</f>
        <v>-138551.26</v>
      </c>
      <c r="H183" s="64">
        <f t="shared" si="11"/>
        <v>-2.4054038194444445</v>
      </c>
      <c r="I183" s="72">
        <f t="shared" si="12"/>
        <v>5760000</v>
      </c>
      <c r="J183" s="72">
        <f t="shared" si="13"/>
        <v>-138551.26</v>
      </c>
      <c r="K183" s="73">
        <f t="shared" si="14"/>
        <v>-2.4054038194444445</v>
      </c>
      <c r="L183" s="27"/>
      <c r="M183" s="27"/>
      <c r="IL183" s="27"/>
      <c r="IM183" s="27"/>
      <c r="IN183" s="27"/>
      <c r="IO183" s="27"/>
      <c r="IP183" s="27"/>
      <c r="IQ183" s="27"/>
      <c r="IR183" s="27"/>
      <c r="IS183" s="27"/>
      <c r="IT183" s="27"/>
    </row>
    <row r="184" spans="1:254" s="5" customFormat="1" ht="23.25" customHeight="1">
      <c r="A184" s="80" t="s">
        <v>192</v>
      </c>
      <c r="B184" s="6" t="s">
        <v>193</v>
      </c>
      <c r="C184" s="1"/>
      <c r="D184" s="1"/>
      <c r="E184" s="65">
        <f t="shared" si="10"/>
        <v>0</v>
      </c>
      <c r="F184" s="1">
        <v>5760000</v>
      </c>
      <c r="G184" s="1">
        <f>-138551.26</f>
        <v>-138551.26</v>
      </c>
      <c r="H184" s="65">
        <f t="shared" si="11"/>
        <v>-2.4054038194444445</v>
      </c>
      <c r="I184" s="78">
        <f t="shared" si="12"/>
        <v>5760000</v>
      </c>
      <c r="J184" s="78">
        <f t="shared" si="13"/>
        <v>-138551.26</v>
      </c>
      <c r="K184" s="79">
        <f t="shared" si="14"/>
        <v>-2.4054038194444445</v>
      </c>
      <c r="L184" s="4"/>
      <c r="M184" s="4"/>
      <c r="IL184" s="4"/>
      <c r="IM184" s="4"/>
      <c r="IN184" s="4"/>
      <c r="IO184" s="4"/>
      <c r="IP184" s="4"/>
      <c r="IQ184" s="4"/>
      <c r="IR184" s="4"/>
      <c r="IS184" s="4"/>
      <c r="IT184" s="4"/>
    </row>
    <row r="185" spans="1:254" s="28" customFormat="1" ht="24.75" customHeight="1">
      <c r="A185" s="25"/>
      <c r="B185" s="95" t="s">
        <v>188</v>
      </c>
      <c r="C185" s="17">
        <f>C117+C118</f>
        <v>3043372012.67</v>
      </c>
      <c r="D185" s="17">
        <f>D117+D118</f>
        <v>740773022.4000001</v>
      </c>
      <c r="E185" s="64">
        <f t="shared" si="10"/>
        <v>24.34053475276944</v>
      </c>
      <c r="F185" s="17">
        <f>F117+F118</f>
        <v>119906552</v>
      </c>
      <c r="G185" s="17">
        <f>G117+G118</f>
        <v>24704479.090000004</v>
      </c>
      <c r="H185" s="64">
        <f t="shared" si="11"/>
        <v>20.603110237045264</v>
      </c>
      <c r="I185" s="72">
        <f t="shared" si="12"/>
        <v>3163278564.67</v>
      </c>
      <c r="J185" s="72">
        <f t="shared" si="13"/>
        <v>765477501.4900001</v>
      </c>
      <c r="K185" s="73">
        <f t="shared" si="14"/>
        <v>24.198864748728077</v>
      </c>
      <c r="L185" s="27"/>
      <c r="M185" s="27"/>
      <c r="IL185" s="27"/>
      <c r="IM185" s="27"/>
      <c r="IN185" s="27"/>
      <c r="IO185" s="27"/>
      <c r="IP185" s="27"/>
      <c r="IQ185" s="27"/>
      <c r="IR185" s="27"/>
      <c r="IS185" s="27"/>
      <c r="IT185" s="27"/>
    </row>
    <row r="186" spans="1:254" s="32" customFormat="1" ht="15.75">
      <c r="A186" s="33"/>
      <c r="B186" s="47"/>
      <c r="C186" s="35"/>
      <c r="D186" s="35"/>
      <c r="E186" s="35"/>
      <c r="F186" s="35"/>
      <c r="G186" s="35"/>
      <c r="H186" s="35"/>
      <c r="I186" s="30"/>
      <c r="J186" s="30"/>
      <c r="K186" s="31"/>
      <c r="L186" s="31"/>
      <c r="M186" s="31"/>
      <c r="IL186" s="31"/>
      <c r="IM186" s="31"/>
      <c r="IN186" s="31"/>
      <c r="IO186" s="31"/>
      <c r="IP186" s="31"/>
      <c r="IQ186" s="31"/>
      <c r="IR186" s="31"/>
      <c r="IS186" s="31"/>
      <c r="IT186" s="31"/>
    </row>
    <row r="187" spans="1:254" s="32" customFormat="1" ht="15.75">
      <c r="A187" s="33"/>
      <c r="B187" s="47"/>
      <c r="C187" s="35"/>
      <c r="D187" s="35"/>
      <c r="E187" s="35"/>
      <c r="F187" s="35"/>
      <c r="G187" s="35"/>
      <c r="H187" s="35"/>
      <c r="I187" s="30"/>
      <c r="J187" s="30"/>
      <c r="K187" s="31"/>
      <c r="L187" s="31"/>
      <c r="M187" s="31"/>
      <c r="IL187" s="31"/>
      <c r="IM187" s="31"/>
      <c r="IN187" s="31"/>
      <c r="IO187" s="31"/>
      <c r="IP187" s="31"/>
      <c r="IQ187" s="31"/>
      <c r="IR187" s="31"/>
      <c r="IS187" s="31"/>
      <c r="IT187" s="31"/>
    </row>
    <row r="188" spans="1:254" s="32" customFormat="1" ht="15.75">
      <c r="A188" s="33"/>
      <c r="B188" s="47"/>
      <c r="C188" s="35"/>
      <c r="D188" s="35"/>
      <c r="E188" s="35"/>
      <c r="F188" s="35"/>
      <c r="G188" s="35"/>
      <c r="H188" s="35"/>
      <c r="I188" s="30"/>
      <c r="J188" s="30"/>
      <c r="K188" s="31"/>
      <c r="L188" s="31"/>
      <c r="M188" s="31"/>
      <c r="IL188" s="31"/>
      <c r="IM188" s="31"/>
      <c r="IN188" s="31"/>
      <c r="IO188" s="31"/>
      <c r="IP188" s="31"/>
      <c r="IQ188" s="31"/>
      <c r="IR188" s="31"/>
      <c r="IS188" s="31"/>
      <c r="IT188" s="31"/>
    </row>
    <row r="189" spans="1:254" s="32" customFormat="1" ht="15.75">
      <c r="A189" s="33"/>
      <c r="B189" s="34"/>
      <c r="C189" s="35"/>
      <c r="D189" s="35"/>
      <c r="E189" s="35"/>
      <c r="F189" s="35"/>
      <c r="G189" s="35"/>
      <c r="H189" s="35"/>
      <c r="I189" s="30"/>
      <c r="J189" s="30"/>
      <c r="K189" s="31"/>
      <c r="L189" s="31"/>
      <c r="M189" s="31"/>
      <c r="IL189" s="31"/>
      <c r="IM189" s="31"/>
      <c r="IN189" s="31"/>
      <c r="IO189" s="31"/>
      <c r="IP189" s="31"/>
      <c r="IQ189" s="31"/>
      <c r="IR189" s="31"/>
      <c r="IS189" s="31"/>
      <c r="IT189" s="31"/>
    </row>
    <row r="190" spans="1:254" s="106" customFormat="1" ht="27.75" customHeight="1">
      <c r="A190" s="106" t="s">
        <v>212</v>
      </c>
      <c r="B190" s="107"/>
      <c r="C190" s="107"/>
      <c r="D190" s="107"/>
      <c r="E190" s="107"/>
      <c r="G190" s="107"/>
      <c r="H190" s="107"/>
      <c r="I190" s="107"/>
      <c r="J190" s="107" t="s">
        <v>213</v>
      </c>
      <c r="L190" s="107"/>
      <c r="M190" s="107"/>
      <c r="IL190" s="107"/>
      <c r="IM190" s="107"/>
      <c r="IN190" s="107"/>
      <c r="IO190" s="107"/>
      <c r="IP190" s="107"/>
      <c r="IQ190" s="107"/>
      <c r="IR190" s="107"/>
      <c r="IS190" s="107"/>
      <c r="IT190" s="107"/>
    </row>
    <row r="191" spans="2:254" s="53" customFormat="1" ht="18.75" customHeight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IL191" s="54"/>
      <c r="IM191" s="54"/>
      <c r="IN191" s="54"/>
      <c r="IO191" s="54"/>
      <c r="IP191" s="54"/>
      <c r="IQ191" s="54"/>
      <c r="IR191" s="54"/>
      <c r="IS191" s="54"/>
      <c r="IT191" s="54"/>
    </row>
    <row r="192" spans="1:254" s="37" customFormat="1" ht="17.25" customHeight="1">
      <c r="A192" s="10" t="s">
        <v>214</v>
      </c>
      <c r="B192" s="10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IL192" s="36"/>
      <c r="IM192" s="36"/>
      <c r="IN192" s="36"/>
      <c r="IO192" s="36"/>
      <c r="IP192" s="36"/>
      <c r="IQ192" s="36"/>
      <c r="IR192" s="36"/>
      <c r="IS192" s="36"/>
      <c r="IT192" s="36"/>
    </row>
    <row r="193" spans="1:254" s="37" customFormat="1" ht="20.25" customHeight="1">
      <c r="A193" s="10"/>
      <c r="B193" s="10" t="s">
        <v>215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IL193" s="36"/>
      <c r="IM193" s="36"/>
      <c r="IN193" s="36"/>
      <c r="IO193" s="36"/>
      <c r="IP193" s="36"/>
      <c r="IQ193" s="36"/>
      <c r="IR193" s="36"/>
      <c r="IS193" s="36"/>
      <c r="IT193" s="36"/>
    </row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sheetProtection/>
  <mergeCells count="7">
    <mergeCell ref="C10:E10"/>
    <mergeCell ref="I10:K10"/>
    <mergeCell ref="A8:K8"/>
    <mergeCell ref="F10:H10"/>
    <mergeCell ref="C1:F1"/>
    <mergeCell ref="A10:A11"/>
    <mergeCell ref="B10:B11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  <oddFooter>&amp;RСторінка &amp;P</oddFooter>
  </headerFooter>
  <rowBreaks count="1" manualBreakCount="1"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2019-04-22T06:17:18Z</cp:lastPrinted>
  <dcterms:created xsi:type="dcterms:W3CDTF">2014-01-17T10:52:16Z</dcterms:created>
  <dcterms:modified xsi:type="dcterms:W3CDTF">2019-04-22T07:50:53Z</dcterms:modified>
  <cp:category/>
  <cp:version/>
  <cp:contentType/>
  <cp:contentStatus/>
</cp:coreProperties>
</file>