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tabRatio="925" activeTab="0"/>
  </bookViews>
  <sheets>
    <sheet name="2019" sheetId="1" r:id="rId1"/>
  </sheets>
  <definedNames>
    <definedName name="_xlnm.Print_Area" localSheetId="0">'2019'!$A$1:$L$189</definedName>
  </definedNames>
  <calcPr fullCalcOnLoad="1"/>
</workbook>
</file>

<file path=xl/sharedStrings.xml><?xml version="1.0" encoding="utf-8"?>
<sst xmlns="http://schemas.openxmlformats.org/spreadsheetml/2006/main" count="327" uniqueCount="160">
  <si>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</si>
  <si>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</si>
  <si>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</si>
  <si>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</si>
  <si>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</si>
  <si>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</si>
  <si>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</si>
  <si>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</si>
  <si>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</si>
  <si>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</si>
  <si>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</si>
  <si>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</si>
  <si>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</si>
  <si>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</si>
  <si>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громадянам міста, які опинилися в складних життєвих обставинах (надання  матеріальної допомоги);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</si>
  <si>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</si>
  <si>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</si>
  <si>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</si>
  <si>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</si>
  <si>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</si>
  <si>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</si>
  <si>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</si>
  <si>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</si>
  <si>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</si>
  <si>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</si>
  <si>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</si>
  <si>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</si>
  <si>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</si>
  <si>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</si>
  <si>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</si>
  <si>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</si>
  <si>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</si>
  <si>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</si>
  <si>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</si>
  <si>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</si>
  <si>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</si>
  <si>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</si>
  <si>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</si>
  <si>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</si>
  <si>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</si>
  <si>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</si>
  <si>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</si>
  <si>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</si>
  <si>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</si>
  <si>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</si>
  <si>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</si>
  <si>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</si>
  <si>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КПКВК 0813242</t>
  </si>
  <si>
    <t>КПКВК 0813192</t>
  </si>
  <si>
    <t>КПКВК 0813180</t>
  </si>
  <si>
    <t>КПКВК 0813191</t>
  </si>
  <si>
    <t>КПКВК 0813200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</si>
  <si>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</si>
  <si>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</si>
  <si>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</si>
  <si>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</si>
  <si>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Перелік завдань міської програми  «Місто Суми - територія добра та милосердя» на 2019-2021 роки»</t>
  </si>
  <si>
    <t>2019 рік (план)</t>
  </si>
  <si>
    <t>2020 рік (прогноз)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</si>
  <si>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</si>
  <si>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</si>
  <si>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</si>
  <si>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</si>
  <si>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</si>
  <si>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</si>
  <si>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</si>
  <si>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</si>
  <si>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- учасникам бойових дій та особам з інвалідністю внаслідок війни, яким виповнилося 95 і більше років – мешканцям міста Суми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</si>
  <si>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</si>
  <si>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Завдання 1. Надання транспортних послуг "Соціальне таксі" людям з обмеженими фізичними можливостями.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</si>
  <si>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</si>
  <si>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</si>
  <si>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</si>
  <si>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</si>
  <si>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</si>
  <si>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</si>
  <si>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</si>
  <si>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</si>
  <si>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</si>
  <si>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</si>
  <si>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</si>
  <si>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(м. Суми) учнів, батьки яких є учасниками бойових дій на території інших держав;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</si>
  <si>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</si>
  <si>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</si>
  <si>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</si>
  <si>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</si>
  <si>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</si>
  <si>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</si>
  <si>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</si>
  <si>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</si>
  <si>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</si>
  <si>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</si>
  <si>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</si>
  <si>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</si>
  <si>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</si>
  <si>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</si>
  <si>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</si>
  <si>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</si>
  <si>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</si>
  <si>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</si>
  <si>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</si>
  <si>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</si>
  <si>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</si>
  <si>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</si>
  <si>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</si>
  <si>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</si>
  <si>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</si>
  <si>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</si>
  <si>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</si>
  <si>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</si>
  <si>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</si>
  <si>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</si>
  <si>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</si>
  <si>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</si>
  <si>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>- Почесним донорам України -мешканцям міста Суми                 (25 % пільги);</t>
  </si>
  <si>
    <t>- сім’ям, в яких виховуються онкохворі діти та діти, хворі на спінальну м'язову атрофію - мешканцям міста Суми (50 % пільги).</t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</si>
  <si>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</si>
  <si>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</si>
  <si>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</si>
  <si>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</si>
  <si>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</si>
  <si>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</si>
  <si>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послуг зв’язку </t>
    </r>
  </si>
  <si>
    <r>
      <t>Завдання 3.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</si>
  <si>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</si>
  <si>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</si>
  <si>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</si>
  <si>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</si>
  <si>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- мешканців міста Суми (100 % пільги):</t>
    </r>
  </si>
  <si>
    <t>- сім'ям осіб з інвалідністю І-ІІ груп по зору - мешканцям міста Суми (50 % пільги);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</si>
  <si>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</si>
  <si>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</si>
  <si>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___________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</si>
  <si>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</si>
  <si>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особам з інвалідністю та дітям з інвалідністю (оплата послуг з доступу до інформаційної мережі Інтернет);</t>
  </si>
  <si>
    <t>- ветеранам війни та праці (проведення підписки на газети "Урядовий кур'єр" та "Голос України")</t>
  </si>
  <si>
    <t>- Почесним донорам України, мешканцям міста Суми (надання грошової допомоги для компенсації вартості санаторно–курортного лікування);</t>
  </si>
  <si>
    <t>- проведення капітального ремонту будинків та квартир;</t>
  </si>
  <si>
    <t xml:space="preserve"> - особам з інвалідністю внаслідок війни, учасникам бойових дій та постраждалим учасникам Революції Гідності (надання пільг на проїзд на залізничному транспорті у міжміському сполученні); 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</si>
  <si>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</si>
  <si>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- дітям з інвалідністю, хворим на фенілкетонурію, мешканцям міста Суми (щомісячна грошова допомога) 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</si>
  <si>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</si>
  <si>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ветеранам підпільно-партизанського руху в роки Другої світової війни, мешканцям міста Суми (виплата щомісячної стипендії);</t>
  </si>
  <si>
    <t>- учасникам бойових дій, які захищали та визволяли місто Суми у період Другої світової війни, мешканцям міста Суми (щомісячна грошова виплата);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</si>
  <si>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</si>
  <si>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</si>
  <si>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 xml:space="preserve"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інвалідністю). 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</si>
  <si>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</si>
  <si>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>до рішення Сумської міської ради                               "Про внесення змін до рішення Сумської міської ради від 28 листопада 2018 року                           № 4148-МР "Про затвердження міської програми "Місто Суми - територія добра та милосердя" на 2019-2021 роки" (зі змінами)</t>
  </si>
  <si>
    <t>Сумський міський голова</t>
  </si>
  <si>
    <t>О.М. Лисенко</t>
  </si>
  <si>
    <t>Виконавець: Маcік Т.О.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</si>
  <si>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суглобу).</t>
  </si>
  <si>
    <t>Додаток 5</t>
  </si>
  <si>
    <t>Продовження додатка 5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</si>
  <si>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</si>
  <si>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>від ___ квітня 2019 року № ______-МР</t>
  </si>
  <si>
    <t xml:space="preserve"> - вшанування під час проведення в місті святкових заходів, відзначення пам’ятних дат;</t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</si>
  <si>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ЧАЕС:</t>
    </r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</si>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</sst>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justify" vertical="center"/>
    </xf>
    <xf numFmtId="49" fontId="54" fillId="0" borderId="10" xfId="0" applyNumberFormat="1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09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8"/>
  <sheetViews>
    <sheetView tabSelected="1" view="pageBreakPreview" zoomScale="90" zoomScaleNormal="90" zoomScaleSheetLayoutView="90" zoomScalePageLayoutView="0" workbookViewId="0" topLeftCell="A62">
      <selection activeCell="S63" sqref="S63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4.00390625" style="31" customWidth="1"/>
    <col min="13" max="13" width="9.140625" style="31" customWidth="1"/>
    <col min="14" max="14" width="13.57421875" style="31" bestFit="1" customWidth="1"/>
    <col min="15" max="16384" width="9.140625" style="31" customWidth="1"/>
  </cols>
  <sheetData>
    <row r="2" spans="9:12" ht="16.5" customHeight="1">
      <c r="I2" s="86" t="s">
        <v>153</v>
      </c>
      <c r="J2" s="86"/>
      <c r="K2" s="86"/>
      <c r="L2" s="86"/>
    </row>
    <row r="3" spans="9:12" ht="113.25" customHeight="1">
      <c r="I3" s="87" t="s">
        <v>148</v>
      </c>
      <c r="J3" s="87"/>
      <c r="K3" s="87"/>
      <c r="L3" s="87"/>
    </row>
    <row r="4" spans="9:12" ht="23.25" customHeight="1">
      <c r="I4" s="85" t="s">
        <v>156</v>
      </c>
      <c r="J4" s="85"/>
      <c r="K4" s="85"/>
      <c r="L4" s="85"/>
    </row>
    <row r="5" spans="9:11" ht="17.25" customHeight="1">
      <c r="I5" s="30"/>
      <c r="J5" s="53"/>
      <c r="K5" s="53"/>
    </row>
    <row r="6" ht="18" customHeight="1"/>
    <row r="7" spans="1:12" ht="18.75" customHeight="1">
      <c r="A7" s="78" t="s">
        <v>56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2.75">
      <c r="A8" s="39" t="s">
        <v>10</v>
      </c>
      <c r="L8" s="40" t="s">
        <v>5</v>
      </c>
    </row>
    <row r="9" spans="1:12" ht="18.75" customHeight="1">
      <c r="A9" s="69" t="s">
        <v>29</v>
      </c>
      <c r="B9" s="69" t="s">
        <v>17</v>
      </c>
      <c r="C9" s="68" t="s">
        <v>57</v>
      </c>
      <c r="D9" s="68"/>
      <c r="E9" s="68"/>
      <c r="F9" s="68" t="s">
        <v>58</v>
      </c>
      <c r="G9" s="68"/>
      <c r="H9" s="68"/>
      <c r="I9" s="68" t="s">
        <v>59</v>
      </c>
      <c r="J9" s="68"/>
      <c r="K9" s="68"/>
      <c r="L9" s="69" t="s">
        <v>13</v>
      </c>
    </row>
    <row r="10" spans="1:12" ht="24.75" customHeight="1">
      <c r="A10" s="69"/>
      <c r="B10" s="69"/>
      <c r="C10" s="69" t="s">
        <v>11</v>
      </c>
      <c r="D10" s="69" t="s">
        <v>0</v>
      </c>
      <c r="E10" s="69"/>
      <c r="F10" s="69" t="s">
        <v>11</v>
      </c>
      <c r="G10" s="69" t="s">
        <v>0</v>
      </c>
      <c r="H10" s="69"/>
      <c r="I10" s="69" t="s">
        <v>11</v>
      </c>
      <c r="J10" s="69" t="s">
        <v>0</v>
      </c>
      <c r="K10" s="69"/>
      <c r="L10" s="69"/>
    </row>
    <row r="11" spans="1:14" ht="32.25" customHeight="1">
      <c r="A11" s="69"/>
      <c r="B11" s="69"/>
      <c r="C11" s="69"/>
      <c r="D11" s="2" t="s">
        <v>23</v>
      </c>
      <c r="E11" s="2" t="s">
        <v>22</v>
      </c>
      <c r="F11" s="69"/>
      <c r="G11" s="2" t="s">
        <v>23</v>
      </c>
      <c r="H11" s="2" t="s">
        <v>22</v>
      </c>
      <c r="I11" s="69"/>
      <c r="J11" s="2" t="s">
        <v>23</v>
      </c>
      <c r="K11" s="2" t="s">
        <v>22</v>
      </c>
      <c r="L11" s="69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83843469</v>
      </c>
      <c r="D13" s="6">
        <f>+D21+D68+D74+D86+D105+D110+D117+D121+D145+D150+D166+D141</f>
        <v>83610869</v>
      </c>
      <c r="E13" s="6">
        <f>+E21+E68+E74+E86+E105+E110+E117+E121+E145+E150+E166</f>
        <v>232600</v>
      </c>
      <c r="F13" s="6">
        <f>+G13+H13</f>
        <v>88090850</v>
      </c>
      <c r="G13" s="6">
        <f>+G21+G68+G74+G86+G105+G110+G117+G121+G145+G150+G166+G141</f>
        <v>87842666</v>
      </c>
      <c r="H13" s="6">
        <f>+H21+H68+H74+H86+H105+H110+H117+H121+H145+H150+H166</f>
        <v>248184</v>
      </c>
      <c r="I13" s="6">
        <f>+J13+K13</f>
        <v>92935850</v>
      </c>
      <c r="J13" s="6">
        <f>+J21+J68+J74+J86+J105+J110+J117+J121+J145+J150+J166+J141</f>
        <v>92674016</v>
      </c>
      <c r="K13" s="6">
        <f>+K21+K68+K74+K86+K105+K110+K117+K121+K145+K150+K166</f>
        <v>261834</v>
      </c>
      <c r="L13" s="8"/>
      <c r="N13" s="32"/>
    </row>
    <row r="14" spans="1:12" ht="22.5" customHeight="1">
      <c r="A14" s="79" t="s">
        <v>103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33" customHeight="1">
      <c r="A15" s="80" t="s">
        <v>133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104</v>
      </c>
      <c r="B17" s="42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25" t="s">
        <v>105</v>
      </c>
    </row>
    <row r="18" spans="1:12" ht="22.5" customHeight="1">
      <c r="A18" s="76" t="s">
        <v>47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24" customHeight="1">
      <c r="A19" s="81" t="s">
        <v>112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 ht="21.75" customHeight="1">
      <c r="A20" s="80" t="s">
        <v>12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22.5" customHeight="1">
      <c r="A21" s="47" t="s">
        <v>20</v>
      </c>
      <c r="B21" s="44"/>
      <c r="C21" s="3">
        <f>E21+D21</f>
        <v>12434446</v>
      </c>
      <c r="D21" s="3">
        <f>D22+D45+D60+D63+D64</f>
        <v>12434446</v>
      </c>
      <c r="E21" s="3">
        <f>E22+E45+E60+E63</f>
        <v>0</v>
      </c>
      <c r="F21" s="6">
        <f>G21+H21</f>
        <v>11976272</v>
      </c>
      <c r="G21" s="3">
        <f>G22+G45+G60+G63+G64</f>
        <v>11976272</v>
      </c>
      <c r="H21" s="6">
        <f>H22+H45+H60+H63</f>
        <v>0</v>
      </c>
      <c r="I21" s="6">
        <f>J21+K21</f>
        <v>12634971</v>
      </c>
      <c r="J21" s="3">
        <f>J22+J45+J60+J63+J64</f>
        <v>12634971</v>
      </c>
      <c r="K21" s="6">
        <f>K22+K45+K60+K63</f>
        <v>0</v>
      </c>
      <c r="L21" s="45"/>
    </row>
    <row r="22" spans="1:12" ht="25.5" customHeight="1">
      <c r="A22" s="35" t="s">
        <v>107</v>
      </c>
      <c r="B22" s="44"/>
      <c r="C22" s="3">
        <f>D22+E22</f>
        <v>10959324</v>
      </c>
      <c r="D22" s="3">
        <f>+D23+D27+D28+D29+D30+D31+D32+D34+D35+D36+D33+D37+D38+D39+D43+D44</f>
        <v>10959324</v>
      </c>
      <c r="E22" s="3">
        <f>+E23+E27+E28+E29+E30+E31+E32+E34+E35+E36+E33</f>
        <v>0</v>
      </c>
      <c r="F22" s="6">
        <f>G22+H22</f>
        <v>10509229</v>
      </c>
      <c r="G22" s="3">
        <f>+G23+G27+G28+G29+G30+G31+G32+G34+G35+G36+G33+G37+G38+G39+G43</f>
        <v>10509229</v>
      </c>
      <c r="H22" s="3">
        <f>+H23+H27+H28+H29+H30+H31+H32+H34+H35+H36+H33</f>
        <v>0</v>
      </c>
      <c r="I22" s="6">
        <f>J22+K22</f>
        <v>11087239</v>
      </c>
      <c r="J22" s="3">
        <f>+J23+J27+J28+J29+J30+J31+J32+J34+J35+J36+J33+J37+J38+J39+J43</f>
        <v>11087239</v>
      </c>
      <c r="K22" s="3">
        <f>+K23+K27+K28+K29+K30+K31+K32+K34+K35+K36+K33</f>
        <v>0</v>
      </c>
      <c r="L22" s="45"/>
    </row>
    <row r="23" spans="1:12" ht="43.5" customHeight="1">
      <c r="A23" s="43" t="s">
        <v>14</v>
      </c>
      <c r="B23" s="2" t="s">
        <v>9</v>
      </c>
      <c r="C23" s="3">
        <f>D23+E23</f>
        <v>6700000</v>
      </c>
      <c r="D23" s="4">
        <v>6700000</v>
      </c>
      <c r="E23" s="4">
        <v>0</v>
      </c>
      <c r="F23" s="6">
        <f>+G23+H23</f>
        <v>7148900</v>
      </c>
      <c r="G23" s="7">
        <f>+ROUND(D23*1.067,0)</f>
        <v>7148900</v>
      </c>
      <c r="H23" s="4">
        <v>0</v>
      </c>
      <c r="I23" s="3">
        <f>J23+K23</f>
        <v>7542090</v>
      </c>
      <c r="J23" s="7">
        <f>+ROUND(G23*1.055,0)</f>
        <v>7542090</v>
      </c>
      <c r="K23" s="4">
        <v>0</v>
      </c>
      <c r="L23" s="25" t="s">
        <v>106</v>
      </c>
    </row>
    <row r="24" spans="1:12" s="23" customFormat="1" ht="12.75" customHeight="1">
      <c r="A24" s="15"/>
      <c r="B24" s="16"/>
      <c r="C24" s="17"/>
      <c r="D24" s="18"/>
      <c r="E24" s="18"/>
      <c r="F24" s="19"/>
      <c r="G24" s="20"/>
      <c r="H24" s="18"/>
      <c r="I24" s="17"/>
      <c r="J24" s="20"/>
      <c r="K24" s="18"/>
      <c r="L24" s="21"/>
    </row>
    <row r="25" spans="1:14" s="23" customFormat="1" ht="19.5" customHeight="1">
      <c r="A25" s="22"/>
      <c r="C25" s="24"/>
      <c r="D25" s="24"/>
      <c r="E25" s="24"/>
      <c r="F25" s="24"/>
      <c r="G25" s="24"/>
      <c r="H25" s="24"/>
      <c r="I25" s="70" t="s">
        <v>154</v>
      </c>
      <c r="J25" s="70"/>
      <c r="K25" s="70"/>
      <c r="L25" s="70"/>
      <c r="N25" s="34"/>
    </row>
    <row r="26" spans="1:14" s="23" customFormat="1" ht="14.25">
      <c r="A26" s="25">
        <v>1</v>
      </c>
      <c r="B26" s="26">
        <v>2</v>
      </c>
      <c r="C26" s="27">
        <v>3</v>
      </c>
      <c r="D26" s="27">
        <v>4</v>
      </c>
      <c r="E26" s="27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N26" s="34"/>
    </row>
    <row r="27" spans="1:12" ht="39.75" customHeight="1">
      <c r="A27" s="38" t="s">
        <v>4</v>
      </c>
      <c r="B27" s="2" t="s">
        <v>9</v>
      </c>
      <c r="C27" s="3">
        <f aca="true" t="shared" si="0" ref="C27:C35">D27+E27</f>
        <v>400098</v>
      </c>
      <c r="D27" s="4">
        <v>400098</v>
      </c>
      <c r="E27" s="4">
        <v>0</v>
      </c>
      <c r="F27" s="6">
        <f>+G27+H27</f>
        <v>426905</v>
      </c>
      <c r="G27" s="7">
        <f aca="true" t="shared" si="1" ref="G27:G37">+ROUND(D27*1.067,0)</f>
        <v>426905</v>
      </c>
      <c r="H27" s="4">
        <v>0</v>
      </c>
      <c r="I27" s="3">
        <f>J27+K27</f>
        <v>450385</v>
      </c>
      <c r="J27" s="7">
        <f aca="true" t="shared" si="2" ref="J27:J39">+ROUND(G27*1.055,0)</f>
        <v>450385</v>
      </c>
      <c r="K27" s="4">
        <v>0</v>
      </c>
      <c r="L27" s="25" t="s">
        <v>106</v>
      </c>
    </row>
    <row r="28" spans="1:12" ht="39" customHeight="1">
      <c r="A28" s="43" t="s">
        <v>28</v>
      </c>
      <c r="B28" s="2" t="s">
        <v>9</v>
      </c>
      <c r="C28" s="6">
        <f t="shared" si="0"/>
        <v>90514</v>
      </c>
      <c r="D28" s="7">
        <v>90514</v>
      </c>
      <c r="E28" s="7">
        <v>0</v>
      </c>
      <c r="F28" s="6">
        <f>+G28+H28</f>
        <v>96578</v>
      </c>
      <c r="G28" s="7">
        <f t="shared" si="1"/>
        <v>96578</v>
      </c>
      <c r="H28" s="4">
        <v>0</v>
      </c>
      <c r="I28" s="3">
        <f>J28+K28</f>
        <v>101890</v>
      </c>
      <c r="J28" s="7">
        <f t="shared" si="2"/>
        <v>101890</v>
      </c>
      <c r="K28" s="4">
        <v>0</v>
      </c>
      <c r="L28" s="25" t="s">
        <v>106</v>
      </c>
    </row>
    <row r="29" spans="1:12" ht="43.5" customHeight="1">
      <c r="A29" s="14" t="s">
        <v>18</v>
      </c>
      <c r="B29" s="2" t="s">
        <v>9</v>
      </c>
      <c r="C29" s="6">
        <f t="shared" si="0"/>
        <v>20958</v>
      </c>
      <c r="D29" s="7">
        <v>20958</v>
      </c>
      <c r="E29" s="7">
        <v>0</v>
      </c>
      <c r="F29" s="6">
        <f aca="true" t="shared" si="3" ref="F29:F39">G29+H29</f>
        <v>22362</v>
      </c>
      <c r="G29" s="7">
        <f t="shared" si="1"/>
        <v>22362</v>
      </c>
      <c r="H29" s="4">
        <v>0</v>
      </c>
      <c r="I29" s="3">
        <f aca="true" t="shared" si="4" ref="I29:I60">J29+K29</f>
        <v>23592</v>
      </c>
      <c r="J29" s="7">
        <f t="shared" si="2"/>
        <v>23592</v>
      </c>
      <c r="K29" s="4">
        <v>0</v>
      </c>
      <c r="L29" s="25" t="s">
        <v>102</v>
      </c>
    </row>
    <row r="30" spans="1:12" ht="39.75" customHeight="1">
      <c r="A30" s="14" t="s">
        <v>24</v>
      </c>
      <c r="B30" s="2" t="s">
        <v>9</v>
      </c>
      <c r="C30" s="6">
        <f t="shared" si="0"/>
        <v>51112</v>
      </c>
      <c r="D30" s="7">
        <v>51112</v>
      </c>
      <c r="E30" s="7">
        <v>0</v>
      </c>
      <c r="F30" s="6">
        <f t="shared" si="3"/>
        <v>54537</v>
      </c>
      <c r="G30" s="7">
        <f t="shared" si="1"/>
        <v>54537</v>
      </c>
      <c r="H30" s="4">
        <v>0</v>
      </c>
      <c r="I30" s="3">
        <f t="shared" si="4"/>
        <v>57537</v>
      </c>
      <c r="J30" s="7">
        <f t="shared" si="2"/>
        <v>57537</v>
      </c>
      <c r="K30" s="4">
        <v>0</v>
      </c>
      <c r="L30" s="25" t="s">
        <v>102</v>
      </c>
    </row>
    <row r="31" spans="1:12" ht="66" customHeight="1">
      <c r="A31" s="14" t="s">
        <v>33</v>
      </c>
      <c r="B31" s="2" t="s">
        <v>9</v>
      </c>
      <c r="C31" s="6">
        <f t="shared" si="0"/>
        <v>500000</v>
      </c>
      <c r="D31" s="7">
        <v>500000</v>
      </c>
      <c r="E31" s="7">
        <v>0</v>
      </c>
      <c r="F31" s="6">
        <f t="shared" si="3"/>
        <v>533500</v>
      </c>
      <c r="G31" s="7">
        <f t="shared" si="1"/>
        <v>533500</v>
      </c>
      <c r="H31" s="4">
        <v>0</v>
      </c>
      <c r="I31" s="3">
        <f t="shared" si="4"/>
        <v>562843</v>
      </c>
      <c r="J31" s="7">
        <f t="shared" si="2"/>
        <v>562843</v>
      </c>
      <c r="K31" s="4">
        <v>0</v>
      </c>
      <c r="L31" s="25" t="s">
        <v>102</v>
      </c>
    </row>
    <row r="32" spans="1:12" ht="52.5" customHeight="1">
      <c r="A32" s="14" t="s">
        <v>83</v>
      </c>
      <c r="B32" s="2" t="s">
        <v>9</v>
      </c>
      <c r="C32" s="6">
        <f t="shared" si="0"/>
        <v>134730</v>
      </c>
      <c r="D32" s="7">
        <v>134730</v>
      </c>
      <c r="E32" s="7">
        <v>0</v>
      </c>
      <c r="F32" s="6">
        <f t="shared" si="3"/>
        <v>143757</v>
      </c>
      <c r="G32" s="7">
        <f t="shared" si="1"/>
        <v>143757</v>
      </c>
      <c r="H32" s="4">
        <v>0</v>
      </c>
      <c r="I32" s="3">
        <f t="shared" si="4"/>
        <v>151664</v>
      </c>
      <c r="J32" s="7">
        <f t="shared" si="2"/>
        <v>151664</v>
      </c>
      <c r="K32" s="4">
        <v>0</v>
      </c>
      <c r="L32" s="25" t="s">
        <v>102</v>
      </c>
    </row>
    <row r="33" spans="1:12" ht="37.5" customHeight="1">
      <c r="A33" s="14" t="s">
        <v>60</v>
      </c>
      <c r="B33" s="2" t="s">
        <v>9</v>
      </c>
      <c r="C33" s="6">
        <f t="shared" si="0"/>
        <v>19067</v>
      </c>
      <c r="D33" s="7">
        <v>19067</v>
      </c>
      <c r="E33" s="7">
        <v>0</v>
      </c>
      <c r="F33" s="6">
        <f>G33+H33</f>
        <v>20344</v>
      </c>
      <c r="G33" s="7">
        <f>+ROUND(D33*1.067,0)</f>
        <v>20344</v>
      </c>
      <c r="H33" s="4">
        <v>0</v>
      </c>
      <c r="I33" s="3">
        <f>J33+K33</f>
        <v>21463</v>
      </c>
      <c r="J33" s="7">
        <f>+ROUND(G33*1.055,0)</f>
        <v>21463</v>
      </c>
      <c r="K33" s="4">
        <v>0</v>
      </c>
      <c r="L33" s="25" t="s">
        <v>102</v>
      </c>
    </row>
    <row r="34" spans="1:12" ht="36.75" customHeight="1">
      <c r="A34" s="14" t="s">
        <v>30</v>
      </c>
      <c r="B34" s="2" t="s">
        <v>9</v>
      </c>
      <c r="C34" s="6">
        <f t="shared" si="0"/>
        <v>595195</v>
      </c>
      <c r="D34" s="7">
        <v>595195</v>
      </c>
      <c r="E34" s="7">
        <v>0</v>
      </c>
      <c r="F34" s="6">
        <f t="shared" si="3"/>
        <v>635073</v>
      </c>
      <c r="G34" s="7">
        <f t="shared" si="1"/>
        <v>635073</v>
      </c>
      <c r="H34" s="4">
        <v>0</v>
      </c>
      <c r="I34" s="3">
        <f t="shared" si="4"/>
        <v>670002</v>
      </c>
      <c r="J34" s="7">
        <f t="shared" si="2"/>
        <v>670002</v>
      </c>
      <c r="K34" s="4">
        <v>0</v>
      </c>
      <c r="L34" s="25" t="s">
        <v>102</v>
      </c>
    </row>
    <row r="35" spans="1:12" ht="49.5" customHeight="1">
      <c r="A35" s="14" t="s">
        <v>31</v>
      </c>
      <c r="B35" s="2" t="s">
        <v>9</v>
      </c>
      <c r="C35" s="6">
        <f t="shared" si="0"/>
        <v>600000</v>
      </c>
      <c r="D35" s="7">
        <v>600000</v>
      </c>
      <c r="E35" s="7">
        <v>0</v>
      </c>
      <c r="F35" s="6">
        <f t="shared" si="3"/>
        <v>640200</v>
      </c>
      <c r="G35" s="7">
        <f t="shared" si="1"/>
        <v>640200</v>
      </c>
      <c r="H35" s="4">
        <v>0</v>
      </c>
      <c r="I35" s="3">
        <f t="shared" si="4"/>
        <v>675411</v>
      </c>
      <c r="J35" s="7">
        <f t="shared" si="2"/>
        <v>675411</v>
      </c>
      <c r="K35" s="4">
        <v>0</v>
      </c>
      <c r="L35" s="25" t="s">
        <v>102</v>
      </c>
    </row>
    <row r="36" spans="1:12" ht="63.75" customHeight="1">
      <c r="A36" s="14" t="s">
        <v>144</v>
      </c>
      <c r="B36" s="2" t="s">
        <v>9</v>
      </c>
      <c r="C36" s="6">
        <f>+D36+E36</f>
        <v>731850</v>
      </c>
      <c r="D36" s="7">
        <v>731850</v>
      </c>
      <c r="E36" s="7">
        <v>0</v>
      </c>
      <c r="F36" s="6">
        <f t="shared" si="3"/>
        <v>780884</v>
      </c>
      <c r="G36" s="7">
        <f t="shared" si="1"/>
        <v>780884</v>
      </c>
      <c r="H36" s="4">
        <v>0</v>
      </c>
      <c r="I36" s="3">
        <f t="shared" si="4"/>
        <v>823833</v>
      </c>
      <c r="J36" s="7">
        <f t="shared" si="2"/>
        <v>823833</v>
      </c>
      <c r="K36" s="4">
        <v>0</v>
      </c>
      <c r="L36" s="25" t="s">
        <v>102</v>
      </c>
    </row>
    <row r="37" spans="1:12" ht="65.25" customHeight="1">
      <c r="A37" s="14" t="s">
        <v>139</v>
      </c>
      <c r="B37" s="2" t="s">
        <v>9</v>
      </c>
      <c r="C37" s="6">
        <f>+D37+E37</f>
        <v>5800</v>
      </c>
      <c r="D37" s="7">
        <v>5800</v>
      </c>
      <c r="E37" s="7">
        <v>0</v>
      </c>
      <c r="F37" s="6">
        <f t="shared" si="3"/>
        <v>6189</v>
      </c>
      <c r="G37" s="7">
        <f t="shared" si="1"/>
        <v>6189</v>
      </c>
      <c r="H37" s="4">
        <v>0</v>
      </c>
      <c r="I37" s="3">
        <f t="shared" si="4"/>
        <v>6529</v>
      </c>
      <c r="J37" s="7">
        <f t="shared" si="2"/>
        <v>6529</v>
      </c>
      <c r="K37" s="4">
        <v>0</v>
      </c>
      <c r="L37" s="25" t="s">
        <v>102</v>
      </c>
    </row>
    <row r="38" spans="1:12" ht="54" customHeight="1">
      <c r="A38" s="14" t="s">
        <v>145</v>
      </c>
      <c r="B38" s="2" t="s">
        <v>9</v>
      </c>
      <c r="C38" s="6">
        <f>+D38+E38</f>
        <v>100000</v>
      </c>
      <c r="D38" s="7">
        <v>100000</v>
      </c>
      <c r="E38" s="7">
        <v>0</v>
      </c>
      <c r="F38" s="6">
        <f t="shared" si="3"/>
        <v>0</v>
      </c>
      <c r="G38" s="7">
        <v>0</v>
      </c>
      <c r="H38" s="4">
        <v>0</v>
      </c>
      <c r="I38" s="3">
        <f t="shared" si="4"/>
        <v>0</v>
      </c>
      <c r="J38" s="7">
        <f t="shared" si="2"/>
        <v>0</v>
      </c>
      <c r="K38" s="4">
        <v>0</v>
      </c>
      <c r="L38" s="25" t="s">
        <v>102</v>
      </c>
    </row>
    <row r="39" spans="1:12" ht="77.25" customHeight="1">
      <c r="A39" s="67" t="s">
        <v>147</v>
      </c>
      <c r="B39" s="2" t="s">
        <v>9</v>
      </c>
      <c r="C39" s="6">
        <f>+D39+E39</f>
        <v>500000</v>
      </c>
      <c r="D39" s="7">
        <v>500000</v>
      </c>
      <c r="E39" s="7">
        <v>0</v>
      </c>
      <c r="F39" s="6">
        <f t="shared" si="3"/>
        <v>0</v>
      </c>
      <c r="G39" s="7">
        <v>0</v>
      </c>
      <c r="H39" s="4">
        <v>0</v>
      </c>
      <c r="I39" s="3">
        <f t="shared" si="4"/>
        <v>0</v>
      </c>
      <c r="J39" s="7">
        <f t="shared" si="2"/>
        <v>0</v>
      </c>
      <c r="K39" s="4">
        <v>0</v>
      </c>
      <c r="L39" s="25" t="s">
        <v>102</v>
      </c>
    </row>
    <row r="40" spans="1:12" s="23" customFormat="1" ht="12.75" customHeight="1">
      <c r="A40" s="15"/>
      <c r="B40" s="16"/>
      <c r="C40" s="17"/>
      <c r="D40" s="18"/>
      <c r="E40" s="18"/>
      <c r="F40" s="19"/>
      <c r="G40" s="20"/>
      <c r="H40" s="18"/>
      <c r="I40" s="17"/>
      <c r="J40" s="20"/>
      <c r="K40" s="18"/>
      <c r="L40" s="21"/>
    </row>
    <row r="41" spans="1:14" s="23" customFormat="1" ht="19.5" customHeight="1">
      <c r="A41" s="22"/>
      <c r="C41" s="24"/>
      <c r="D41" s="24"/>
      <c r="E41" s="24"/>
      <c r="F41" s="24"/>
      <c r="G41" s="24"/>
      <c r="H41" s="24"/>
      <c r="I41" s="70" t="s">
        <v>154</v>
      </c>
      <c r="J41" s="70"/>
      <c r="K41" s="70"/>
      <c r="L41" s="70"/>
      <c r="N41" s="34"/>
    </row>
    <row r="42" spans="1:14" s="23" customFormat="1" ht="14.25">
      <c r="A42" s="25">
        <v>1</v>
      </c>
      <c r="B42" s="26">
        <v>2</v>
      </c>
      <c r="C42" s="27">
        <v>3</v>
      </c>
      <c r="D42" s="27">
        <v>4</v>
      </c>
      <c r="E42" s="27">
        <v>5</v>
      </c>
      <c r="F42" s="27">
        <v>6</v>
      </c>
      <c r="G42" s="27">
        <v>7</v>
      </c>
      <c r="H42" s="27">
        <v>8</v>
      </c>
      <c r="I42" s="27">
        <v>9</v>
      </c>
      <c r="J42" s="27">
        <v>10</v>
      </c>
      <c r="K42" s="27">
        <v>11</v>
      </c>
      <c r="L42" s="27">
        <v>12</v>
      </c>
      <c r="N42" s="34"/>
    </row>
    <row r="43" spans="1:12" ht="64.5" customHeight="1">
      <c r="A43" s="67" t="s">
        <v>146</v>
      </c>
      <c r="B43" s="2" t="s">
        <v>9</v>
      </c>
      <c r="C43" s="6">
        <f>+D43+E43</f>
        <v>400000</v>
      </c>
      <c r="D43" s="7">
        <v>400000</v>
      </c>
      <c r="E43" s="7">
        <v>0</v>
      </c>
      <c r="F43" s="6">
        <f>G43+H43</f>
        <v>0</v>
      </c>
      <c r="G43" s="7">
        <v>0</v>
      </c>
      <c r="H43" s="4">
        <v>0</v>
      </c>
      <c r="I43" s="3">
        <f>J43+K43</f>
        <v>0</v>
      </c>
      <c r="J43" s="7">
        <f>+ROUND(G43*1.055,0)</f>
        <v>0</v>
      </c>
      <c r="K43" s="4">
        <v>0</v>
      </c>
      <c r="L43" s="25" t="s">
        <v>102</v>
      </c>
    </row>
    <row r="44" spans="1:12" ht="54.75" customHeight="1">
      <c r="A44" s="67" t="s">
        <v>152</v>
      </c>
      <c r="B44" s="2" t="s">
        <v>9</v>
      </c>
      <c r="C44" s="6">
        <f>+D44+E44</f>
        <v>110000</v>
      </c>
      <c r="D44" s="7">
        <v>110000</v>
      </c>
      <c r="E44" s="7">
        <v>0</v>
      </c>
      <c r="F44" s="6">
        <f>G44+H44</f>
        <v>0</v>
      </c>
      <c r="G44" s="7">
        <v>0</v>
      </c>
      <c r="H44" s="4">
        <v>0</v>
      </c>
      <c r="I44" s="3">
        <f>J44+K44</f>
        <v>0</v>
      </c>
      <c r="J44" s="7">
        <v>0</v>
      </c>
      <c r="K44" s="4">
        <v>0</v>
      </c>
      <c r="L44" s="25" t="s">
        <v>102</v>
      </c>
    </row>
    <row r="45" spans="1:12" ht="30" customHeight="1">
      <c r="A45" s="46" t="s">
        <v>109</v>
      </c>
      <c r="B45" s="44"/>
      <c r="C45" s="3">
        <f>+D45+E45</f>
        <v>978410</v>
      </c>
      <c r="D45" s="6">
        <f>+D46+D47+D48+D49+D50+D51+D52+D53+D54+D55+D56</f>
        <v>978410</v>
      </c>
      <c r="E45" s="6">
        <f>+E46+E47+E48+E49+E50+E51+E52+E53+E54+E55</f>
        <v>0</v>
      </c>
      <c r="F45" s="6">
        <f>G45+H45</f>
        <v>1043964</v>
      </c>
      <c r="G45" s="6">
        <f>+G46+G47+G48+G49+G50+G51+G52+G53+G54+G55+G56</f>
        <v>1043964</v>
      </c>
      <c r="H45" s="6">
        <f>+H46+H47+H48+H49+H50+H51+H52+H53+H54+H55</f>
        <v>0</v>
      </c>
      <c r="I45" s="6">
        <f t="shared" si="4"/>
        <v>1101384</v>
      </c>
      <c r="J45" s="6">
        <f>+J46+J47+J48+J49+J50+J51+J52+J53+J54+J55+J56</f>
        <v>1101384</v>
      </c>
      <c r="K45" s="6">
        <f>+K46+K47+K48+K49+K50+K51+K52+K53+K54+K55</f>
        <v>0</v>
      </c>
      <c r="L45" s="45"/>
    </row>
    <row r="46" spans="1:12" ht="43.5" customHeight="1">
      <c r="A46" s="14" t="s">
        <v>61</v>
      </c>
      <c r="B46" s="2" t="s">
        <v>9</v>
      </c>
      <c r="C46" s="3">
        <f aca="true" t="shared" si="5" ref="C46:C52">D46+E46</f>
        <v>9605</v>
      </c>
      <c r="D46" s="4">
        <v>9605</v>
      </c>
      <c r="E46" s="4">
        <v>0</v>
      </c>
      <c r="F46" s="6">
        <f aca="true" t="shared" si="6" ref="F46:F51">+G46+H46</f>
        <v>10249</v>
      </c>
      <c r="G46" s="7">
        <f aca="true" t="shared" si="7" ref="G46:G56">+ROUND(D46*1.067,0)</f>
        <v>10249</v>
      </c>
      <c r="H46" s="4">
        <v>0</v>
      </c>
      <c r="I46" s="3">
        <f>J46+K46</f>
        <v>10813</v>
      </c>
      <c r="J46" s="7">
        <f>+ROUND(G46*1.055,0)</f>
        <v>10813</v>
      </c>
      <c r="K46" s="4">
        <v>0</v>
      </c>
      <c r="L46" s="25" t="s">
        <v>102</v>
      </c>
    </row>
    <row r="47" spans="1:12" ht="51" customHeight="1">
      <c r="A47" s="14" t="s">
        <v>15</v>
      </c>
      <c r="B47" s="2" t="s">
        <v>9</v>
      </c>
      <c r="C47" s="3">
        <f t="shared" si="5"/>
        <v>142160</v>
      </c>
      <c r="D47" s="4">
        <v>142160</v>
      </c>
      <c r="E47" s="4">
        <v>0</v>
      </c>
      <c r="F47" s="6">
        <f t="shared" si="6"/>
        <v>151685</v>
      </c>
      <c r="G47" s="7">
        <f t="shared" si="7"/>
        <v>151685</v>
      </c>
      <c r="H47" s="4">
        <v>0</v>
      </c>
      <c r="I47" s="3">
        <f t="shared" si="4"/>
        <v>160028</v>
      </c>
      <c r="J47" s="7">
        <f aca="true" t="shared" si="8" ref="J47:J56">+ROUND(G47*1.055,0)</f>
        <v>160028</v>
      </c>
      <c r="K47" s="4">
        <v>0</v>
      </c>
      <c r="L47" s="25" t="s">
        <v>108</v>
      </c>
    </row>
    <row r="48" spans="1:12" ht="39.75" customHeight="1">
      <c r="A48" s="14" t="s">
        <v>3</v>
      </c>
      <c r="B48" s="2" t="s">
        <v>9</v>
      </c>
      <c r="C48" s="3">
        <f t="shared" si="5"/>
        <v>138600</v>
      </c>
      <c r="D48" s="4">
        <v>138600</v>
      </c>
      <c r="E48" s="4">
        <v>0</v>
      </c>
      <c r="F48" s="6">
        <f t="shared" si="6"/>
        <v>147886</v>
      </c>
      <c r="G48" s="7">
        <f t="shared" si="7"/>
        <v>147886</v>
      </c>
      <c r="H48" s="4">
        <v>0</v>
      </c>
      <c r="I48" s="3">
        <f t="shared" si="4"/>
        <v>156020</v>
      </c>
      <c r="J48" s="7">
        <f t="shared" si="8"/>
        <v>156020</v>
      </c>
      <c r="K48" s="4">
        <v>0</v>
      </c>
      <c r="L48" s="25" t="s">
        <v>102</v>
      </c>
    </row>
    <row r="49" spans="1:12" ht="43.5" customHeight="1">
      <c r="A49" s="38" t="s">
        <v>155</v>
      </c>
      <c r="B49" s="2" t="s">
        <v>9</v>
      </c>
      <c r="C49" s="3">
        <f t="shared" si="5"/>
        <v>402607</v>
      </c>
      <c r="D49" s="4">
        <v>402607</v>
      </c>
      <c r="E49" s="4">
        <v>0</v>
      </c>
      <c r="F49" s="6">
        <f t="shared" si="6"/>
        <v>429582</v>
      </c>
      <c r="G49" s="7">
        <f t="shared" si="7"/>
        <v>429582</v>
      </c>
      <c r="H49" s="4">
        <v>0</v>
      </c>
      <c r="I49" s="3">
        <f t="shared" si="4"/>
        <v>453209</v>
      </c>
      <c r="J49" s="7">
        <f t="shared" si="8"/>
        <v>453209</v>
      </c>
      <c r="K49" s="4">
        <v>0</v>
      </c>
      <c r="L49" s="25" t="s">
        <v>102</v>
      </c>
    </row>
    <row r="50" spans="1:12" ht="43.5" customHeight="1">
      <c r="A50" s="43" t="s">
        <v>134</v>
      </c>
      <c r="B50" s="2" t="s">
        <v>9</v>
      </c>
      <c r="C50" s="3">
        <f t="shared" si="5"/>
        <v>47520</v>
      </c>
      <c r="D50" s="4">
        <v>47520</v>
      </c>
      <c r="E50" s="4">
        <v>0</v>
      </c>
      <c r="F50" s="6">
        <f t="shared" si="6"/>
        <v>50704</v>
      </c>
      <c r="G50" s="7">
        <f t="shared" si="7"/>
        <v>50704</v>
      </c>
      <c r="H50" s="4">
        <v>0</v>
      </c>
      <c r="I50" s="3">
        <f t="shared" si="4"/>
        <v>53493</v>
      </c>
      <c r="J50" s="7">
        <f t="shared" si="8"/>
        <v>53493</v>
      </c>
      <c r="K50" s="4">
        <v>0</v>
      </c>
      <c r="L50" s="25" t="s">
        <v>102</v>
      </c>
    </row>
    <row r="51" spans="1:12" ht="66.75" customHeight="1">
      <c r="A51" s="14" t="s">
        <v>36</v>
      </c>
      <c r="B51" s="2" t="s">
        <v>9</v>
      </c>
      <c r="C51" s="3">
        <f t="shared" si="5"/>
        <v>22488</v>
      </c>
      <c r="D51" s="4">
        <v>22488</v>
      </c>
      <c r="E51" s="4">
        <v>0</v>
      </c>
      <c r="F51" s="6">
        <f t="shared" si="6"/>
        <v>23995</v>
      </c>
      <c r="G51" s="7">
        <f t="shared" si="7"/>
        <v>23995</v>
      </c>
      <c r="H51" s="4">
        <v>0</v>
      </c>
      <c r="I51" s="3">
        <f t="shared" si="4"/>
        <v>25315</v>
      </c>
      <c r="J51" s="7">
        <f t="shared" si="8"/>
        <v>25315</v>
      </c>
      <c r="K51" s="4">
        <v>0</v>
      </c>
      <c r="L51" s="25" t="s">
        <v>102</v>
      </c>
    </row>
    <row r="52" spans="1:12" ht="52.5" customHeight="1">
      <c r="A52" s="14" t="s">
        <v>19</v>
      </c>
      <c r="B52" s="2" t="s">
        <v>9</v>
      </c>
      <c r="C52" s="3">
        <f t="shared" si="5"/>
        <v>30510</v>
      </c>
      <c r="D52" s="4">
        <v>30510</v>
      </c>
      <c r="E52" s="4">
        <v>0</v>
      </c>
      <c r="F52" s="6">
        <f>+G52+H52</f>
        <v>32554</v>
      </c>
      <c r="G52" s="7">
        <f t="shared" si="7"/>
        <v>32554</v>
      </c>
      <c r="H52" s="4">
        <v>0</v>
      </c>
      <c r="I52" s="3">
        <f t="shared" si="4"/>
        <v>34344</v>
      </c>
      <c r="J52" s="7">
        <f t="shared" si="8"/>
        <v>34344</v>
      </c>
      <c r="K52" s="4">
        <v>0</v>
      </c>
      <c r="L52" s="25" t="s">
        <v>108</v>
      </c>
    </row>
    <row r="53" spans="1:12" ht="88.5" customHeight="1">
      <c r="A53" s="14" t="s">
        <v>62</v>
      </c>
      <c r="B53" s="2" t="s">
        <v>9</v>
      </c>
      <c r="C53" s="6">
        <f>+D53+E53</f>
        <v>35000</v>
      </c>
      <c r="D53" s="7">
        <v>35000</v>
      </c>
      <c r="E53" s="4">
        <v>0</v>
      </c>
      <c r="F53" s="6">
        <f>G53+H53</f>
        <v>37345</v>
      </c>
      <c r="G53" s="7">
        <f t="shared" si="7"/>
        <v>37345</v>
      </c>
      <c r="H53" s="4">
        <v>0</v>
      </c>
      <c r="I53" s="3">
        <f>J53+K53</f>
        <v>39399</v>
      </c>
      <c r="J53" s="7">
        <f t="shared" si="8"/>
        <v>39399</v>
      </c>
      <c r="K53" s="4">
        <v>0</v>
      </c>
      <c r="L53" s="25" t="s">
        <v>102</v>
      </c>
    </row>
    <row r="54" spans="1:12" s="66" customFormat="1" ht="37.5" customHeight="1">
      <c r="A54" s="59" t="s">
        <v>135</v>
      </c>
      <c r="B54" s="60" t="s">
        <v>9</v>
      </c>
      <c r="C54" s="61">
        <f>+D54+E54</f>
        <v>33480</v>
      </c>
      <c r="D54" s="62">
        <v>33480</v>
      </c>
      <c r="E54" s="63">
        <v>0</v>
      </c>
      <c r="F54" s="61">
        <f>G54+H54</f>
        <v>35723</v>
      </c>
      <c r="G54" s="62">
        <f t="shared" si="7"/>
        <v>35723</v>
      </c>
      <c r="H54" s="63">
        <v>0</v>
      </c>
      <c r="I54" s="64">
        <f>J54+K54</f>
        <v>37688</v>
      </c>
      <c r="J54" s="62">
        <f t="shared" si="8"/>
        <v>37688</v>
      </c>
      <c r="K54" s="63">
        <v>0</v>
      </c>
      <c r="L54" s="65" t="s">
        <v>130</v>
      </c>
    </row>
    <row r="55" spans="1:12" s="66" customFormat="1" ht="41.25" customHeight="1">
      <c r="A55" s="59" t="s">
        <v>136</v>
      </c>
      <c r="B55" s="60" t="s">
        <v>9</v>
      </c>
      <c r="C55" s="61">
        <f>+D55+E55</f>
        <v>14000</v>
      </c>
      <c r="D55" s="62">
        <v>14000</v>
      </c>
      <c r="E55" s="63">
        <v>0</v>
      </c>
      <c r="F55" s="61">
        <f>G55+H55</f>
        <v>14938</v>
      </c>
      <c r="G55" s="62">
        <f t="shared" si="7"/>
        <v>14938</v>
      </c>
      <c r="H55" s="63">
        <v>0</v>
      </c>
      <c r="I55" s="64">
        <f>J55+K55</f>
        <v>15760</v>
      </c>
      <c r="J55" s="62">
        <f t="shared" si="8"/>
        <v>15760</v>
      </c>
      <c r="K55" s="63">
        <v>0</v>
      </c>
      <c r="L55" s="65" t="s">
        <v>130</v>
      </c>
    </row>
    <row r="56" spans="1:12" s="66" customFormat="1" ht="40.5" customHeight="1">
      <c r="A56" s="59" t="s">
        <v>140</v>
      </c>
      <c r="B56" s="60" t="s">
        <v>9</v>
      </c>
      <c r="C56" s="61">
        <f>+D56+E56</f>
        <v>102440</v>
      </c>
      <c r="D56" s="62">
        <v>102440</v>
      </c>
      <c r="E56" s="63">
        <v>0</v>
      </c>
      <c r="F56" s="61">
        <f>G56+H56</f>
        <v>109303</v>
      </c>
      <c r="G56" s="62">
        <f t="shared" si="7"/>
        <v>109303</v>
      </c>
      <c r="H56" s="63">
        <v>0</v>
      </c>
      <c r="I56" s="64">
        <f>J56+K56</f>
        <v>115315</v>
      </c>
      <c r="J56" s="62">
        <f t="shared" si="8"/>
        <v>115315</v>
      </c>
      <c r="K56" s="63">
        <v>0</v>
      </c>
      <c r="L56" s="65" t="s">
        <v>130</v>
      </c>
    </row>
    <row r="57" spans="1:12" s="23" customFormat="1" ht="12.75" customHeight="1">
      <c r="A57" s="15"/>
      <c r="B57" s="16"/>
      <c r="C57" s="17"/>
      <c r="D57" s="18"/>
      <c r="E57" s="18"/>
      <c r="F57" s="19"/>
      <c r="G57" s="20"/>
      <c r="H57" s="18"/>
      <c r="I57" s="17"/>
      <c r="J57" s="20"/>
      <c r="K57" s="18"/>
      <c r="L57" s="21"/>
    </row>
    <row r="58" spans="1:14" s="23" customFormat="1" ht="19.5" customHeight="1">
      <c r="A58" s="22"/>
      <c r="C58" s="24"/>
      <c r="D58" s="24"/>
      <c r="E58" s="24"/>
      <c r="F58" s="24"/>
      <c r="G58" s="24"/>
      <c r="H58" s="24"/>
      <c r="I58" s="70" t="s">
        <v>154</v>
      </c>
      <c r="J58" s="70"/>
      <c r="K58" s="70"/>
      <c r="L58" s="70"/>
      <c r="N58" s="34"/>
    </row>
    <row r="59" spans="1:14" s="23" customFormat="1" ht="14.25">
      <c r="A59" s="25">
        <v>1</v>
      </c>
      <c r="B59" s="26">
        <v>2</v>
      </c>
      <c r="C59" s="27">
        <v>3</v>
      </c>
      <c r="D59" s="27">
        <v>4</v>
      </c>
      <c r="E59" s="27">
        <v>5</v>
      </c>
      <c r="F59" s="27">
        <v>6</v>
      </c>
      <c r="G59" s="27">
        <v>7</v>
      </c>
      <c r="H59" s="27">
        <v>8</v>
      </c>
      <c r="I59" s="27">
        <v>9</v>
      </c>
      <c r="J59" s="27">
        <v>10</v>
      </c>
      <c r="K59" s="27">
        <v>11</v>
      </c>
      <c r="L59" s="27">
        <v>12</v>
      </c>
      <c r="N59" s="34"/>
    </row>
    <row r="60" spans="1:12" ht="51" customHeight="1">
      <c r="A60" s="36" t="s">
        <v>158</v>
      </c>
      <c r="B60" s="2"/>
      <c r="C60" s="3">
        <f>D60+E60</f>
        <v>409600</v>
      </c>
      <c r="D60" s="3">
        <f>185500+123900+D62</f>
        <v>409600</v>
      </c>
      <c r="E60" s="3">
        <v>0</v>
      </c>
      <c r="F60" s="6">
        <f>+G60+H60</f>
        <v>330130</v>
      </c>
      <c r="G60" s="6">
        <f>+G61</f>
        <v>330130</v>
      </c>
      <c r="H60" s="3">
        <v>0</v>
      </c>
      <c r="I60" s="3">
        <f t="shared" si="4"/>
        <v>348287</v>
      </c>
      <c r="J60" s="6">
        <f>+J61</f>
        <v>348287</v>
      </c>
      <c r="K60" s="3">
        <v>0</v>
      </c>
      <c r="L60" s="25"/>
    </row>
    <row r="61" spans="1:12" ht="38.25" customHeight="1">
      <c r="A61" s="38" t="s">
        <v>157</v>
      </c>
      <c r="B61" s="2" t="s">
        <v>9</v>
      </c>
      <c r="C61" s="3">
        <f>+D61+E61</f>
        <v>309400</v>
      </c>
      <c r="D61" s="3">
        <v>309400</v>
      </c>
      <c r="E61" s="3">
        <v>0</v>
      </c>
      <c r="F61" s="6">
        <f>+G61</f>
        <v>330130</v>
      </c>
      <c r="G61" s="6">
        <f>+ROUND(D61*1.067,0)</f>
        <v>330130</v>
      </c>
      <c r="H61" s="3">
        <v>0</v>
      </c>
      <c r="I61" s="3">
        <f>+J61</f>
        <v>348287</v>
      </c>
      <c r="J61" s="6">
        <f>+ROUND(G61*1.055,0)</f>
        <v>348287</v>
      </c>
      <c r="K61" s="3">
        <v>0</v>
      </c>
      <c r="L61" s="25" t="s">
        <v>102</v>
      </c>
    </row>
    <row r="62" spans="1:12" ht="54.75" customHeight="1">
      <c r="A62" s="38" t="s">
        <v>159</v>
      </c>
      <c r="B62" s="2" t="s">
        <v>9</v>
      </c>
      <c r="C62" s="3">
        <f>+D62</f>
        <v>100200</v>
      </c>
      <c r="D62" s="3">
        <v>100200</v>
      </c>
      <c r="E62" s="3">
        <v>0</v>
      </c>
      <c r="F62" s="6">
        <v>0</v>
      </c>
      <c r="G62" s="6">
        <v>0</v>
      </c>
      <c r="H62" s="3">
        <v>0</v>
      </c>
      <c r="I62" s="3">
        <v>0</v>
      </c>
      <c r="J62" s="6">
        <v>0</v>
      </c>
      <c r="K62" s="3">
        <v>0</v>
      </c>
      <c r="L62" s="25" t="s">
        <v>102</v>
      </c>
    </row>
    <row r="63" spans="1:12" ht="45.75" customHeight="1">
      <c r="A63" s="58" t="s">
        <v>110</v>
      </c>
      <c r="B63" s="2" t="s">
        <v>9</v>
      </c>
      <c r="C63" s="3">
        <f>D63+E63</f>
        <v>68552</v>
      </c>
      <c r="D63" s="3">
        <v>68552</v>
      </c>
      <c r="E63" s="3">
        <v>0</v>
      </c>
      <c r="F63" s="6">
        <f>+G63+H63</f>
        <v>73145</v>
      </c>
      <c r="G63" s="6">
        <f>+ROUND(D63*1.067,0)</f>
        <v>73145</v>
      </c>
      <c r="H63" s="3">
        <v>0</v>
      </c>
      <c r="I63" s="3">
        <f>J63+K63</f>
        <v>77168</v>
      </c>
      <c r="J63" s="6">
        <f>+ROUND(G63*1.055,0)</f>
        <v>77168</v>
      </c>
      <c r="K63" s="3">
        <v>0</v>
      </c>
      <c r="L63" s="25" t="s">
        <v>102</v>
      </c>
    </row>
    <row r="64" spans="1:12" ht="52.5" customHeight="1">
      <c r="A64" s="10" t="s">
        <v>111</v>
      </c>
      <c r="B64" s="2" t="s">
        <v>9</v>
      </c>
      <c r="C64" s="3">
        <f>D64+E64</f>
        <v>18560</v>
      </c>
      <c r="D64" s="3">
        <v>18560</v>
      </c>
      <c r="E64" s="3">
        <v>0</v>
      </c>
      <c r="F64" s="6">
        <f>+G64+H64</f>
        <v>19804</v>
      </c>
      <c r="G64" s="6">
        <f>+ROUND(D64*1.067,0)</f>
        <v>19804</v>
      </c>
      <c r="H64" s="3">
        <v>0</v>
      </c>
      <c r="I64" s="3">
        <f>J64+K64</f>
        <v>20893</v>
      </c>
      <c r="J64" s="6">
        <f>+ROUND(G64*1.055,0)</f>
        <v>20893</v>
      </c>
      <c r="K64" s="3">
        <v>0</v>
      </c>
      <c r="L64" s="25" t="s">
        <v>102</v>
      </c>
    </row>
    <row r="65" spans="1:12" ht="18.75" customHeight="1">
      <c r="A65" s="76" t="s">
        <v>48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</row>
    <row r="66" spans="1:12" ht="20.25" customHeight="1">
      <c r="A66" s="77" t="s">
        <v>63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1:12" ht="22.5" customHeight="1">
      <c r="A67" s="82" t="s">
        <v>64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</row>
    <row r="68" spans="1:12" ht="56.25" customHeight="1">
      <c r="A68" s="36" t="s">
        <v>113</v>
      </c>
      <c r="B68" s="2" t="s">
        <v>9</v>
      </c>
      <c r="C68" s="3">
        <f>+D68+E68</f>
        <v>1385920</v>
      </c>
      <c r="D68" s="3">
        <f>+D69+D70</f>
        <v>1385920</v>
      </c>
      <c r="E68" s="3">
        <v>0</v>
      </c>
      <c r="F68" s="6">
        <f>+G68+H68</f>
        <v>1478776</v>
      </c>
      <c r="G68" s="6">
        <f>+G69+G70</f>
        <v>1478776</v>
      </c>
      <c r="H68" s="3">
        <v>0</v>
      </c>
      <c r="I68" s="3">
        <f>J68+K68</f>
        <v>1560109</v>
      </c>
      <c r="J68" s="6">
        <f>+J69+J70</f>
        <v>1560109</v>
      </c>
      <c r="K68" s="3">
        <v>0</v>
      </c>
      <c r="L68" s="25" t="s">
        <v>102</v>
      </c>
    </row>
    <row r="69" spans="1:12" ht="75.75" customHeight="1">
      <c r="A69" s="38" t="s">
        <v>65</v>
      </c>
      <c r="B69" s="2" t="s">
        <v>9</v>
      </c>
      <c r="C69" s="3">
        <f>+D69+E69</f>
        <v>886992</v>
      </c>
      <c r="D69" s="4">
        <v>886992</v>
      </c>
      <c r="E69" s="4">
        <v>0</v>
      </c>
      <c r="F69" s="6">
        <f>+G69+H69</f>
        <v>946420</v>
      </c>
      <c r="G69" s="7">
        <f>+ROUND(D69*1.067,0)</f>
        <v>946420</v>
      </c>
      <c r="H69" s="4">
        <v>0</v>
      </c>
      <c r="I69" s="3">
        <f>J69+K69</f>
        <v>998473</v>
      </c>
      <c r="J69" s="7">
        <f>+ROUND(G69*1.055,0)</f>
        <v>998473</v>
      </c>
      <c r="K69" s="4">
        <v>0</v>
      </c>
      <c r="L69" s="25" t="s">
        <v>102</v>
      </c>
    </row>
    <row r="70" spans="1:12" ht="78.75" customHeight="1">
      <c r="A70" s="38" t="s">
        <v>66</v>
      </c>
      <c r="B70" s="2" t="s">
        <v>9</v>
      </c>
      <c r="C70" s="3">
        <f>+D70+E70</f>
        <v>498928</v>
      </c>
      <c r="D70" s="4">
        <v>498928</v>
      </c>
      <c r="E70" s="4">
        <v>0</v>
      </c>
      <c r="F70" s="6">
        <f>+G70+H70</f>
        <v>532356</v>
      </c>
      <c r="G70" s="7">
        <f>+ROUND(D70*1.067,0)</f>
        <v>532356</v>
      </c>
      <c r="H70" s="4">
        <v>0</v>
      </c>
      <c r="I70" s="3">
        <f>J70+K70</f>
        <v>561636</v>
      </c>
      <c r="J70" s="7">
        <f>+ROUND(G70*1.055,0)</f>
        <v>561636</v>
      </c>
      <c r="K70" s="4">
        <v>0</v>
      </c>
      <c r="L70" s="25" t="s">
        <v>102</v>
      </c>
    </row>
    <row r="71" spans="1:12" ht="16.5" customHeight="1">
      <c r="A71" s="76" t="s">
        <v>49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:12" ht="30" customHeight="1">
      <c r="A72" s="79" t="s">
        <v>37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 ht="30.75" customHeight="1">
      <c r="A73" s="80" t="s">
        <v>131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</row>
    <row r="74" spans="1:12" ht="30" customHeight="1">
      <c r="A74" s="13" t="s">
        <v>116</v>
      </c>
      <c r="B74" s="44"/>
      <c r="C74" s="3">
        <f aca="true" t="shared" si="9" ref="C74:C82">D74+E74</f>
        <v>1716099</v>
      </c>
      <c r="D74" s="3">
        <f>D75+D76+D80+D81+D82</f>
        <v>1716099</v>
      </c>
      <c r="E74" s="3">
        <f>SUM(E75,E76,E80,E81,E82)</f>
        <v>0</v>
      </c>
      <c r="F74" s="3">
        <f>G74+H74</f>
        <v>1831078</v>
      </c>
      <c r="G74" s="3">
        <f>G75+G76+G80+G81+G82</f>
        <v>1831078</v>
      </c>
      <c r="H74" s="3">
        <f>SUM(H75,H76,H80,H81,H82)</f>
        <v>0</v>
      </c>
      <c r="I74" s="3">
        <f aca="true" t="shared" si="10" ref="I74:I82">J74+K74</f>
        <v>1931788</v>
      </c>
      <c r="J74" s="3">
        <f>J75+J76+J80+J81+J82</f>
        <v>1931788</v>
      </c>
      <c r="K74" s="3">
        <f>SUM(K75,K76,K80,K81,K82)</f>
        <v>0</v>
      </c>
      <c r="L74" s="45"/>
    </row>
    <row r="75" spans="1:12" ht="36.75" customHeight="1">
      <c r="A75" s="43" t="s">
        <v>16</v>
      </c>
      <c r="B75" s="2" t="s">
        <v>9</v>
      </c>
      <c r="C75" s="3">
        <f t="shared" si="9"/>
        <v>18824</v>
      </c>
      <c r="D75" s="4">
        <v>18824</v>
      </c>
      <c r="E75" s="4">
        <v>0</v>
      </c>
      <c r="F75" s="6">
        <f>+G75+H75</f>
        <v>20085</v>
      </c>
      <c r="G75" s="7">
        <f>+ROUND(D75*1.067,0)</f>
        <v>20085</v>
      </c>
      <c r="H75" s="4">
        <v>0</v>
      </c>
      <c r="I75" s="3">
        <f t="shared" si="10"/>
        <v>21190</v>
      </c>
      <c r="J75" s="7">
        <f>+ROUND(G75*1.055,0)</f>
        <v>21190</v>
      </c>
      <c r="K75" s="4">
        <v>0</v>
      </c>
      <c r="L75" s="25" t="s">
        <v>102</v>
      </c>
    </row>
    <row r="76" spans="1:12" ht="37.5" customHeight="1">
      <c r="A76" s="43" t="s">
        <v>114</v>
      </c>
      <c r="B76" s="2" t="s">
        <v>9</v>
      </c>
      <c r="C76" s="3">
        <f t="shared" si="9"/>
        <v>641180</v>
      </c>
      <c r="D76" s="4">
        <v>641180</v>
      </c>
      <c r="E76" s="4">
        <v>0</v>
      </c>
      <c r="F76" s="6">
        <f>+G76+H76</f>
        <v>684139</v>
      </c>
      <c r="G76" s="7">
        <f>+ROUND(D76*1.067,0)</f>
        <v>684139</v>
      </c>
      <c r="H76" s="4">
        <v>0</v>
      </c>
      <c r="I76" s="3">
        <f t="shared" si="10"/>
        <v>721767</v>
      </c>
      <c r="J76" s="7">
        <f>+ROUND(G76*1.055,0)</f>
        <v>721767</v>
      </c>
      <c r="K76" s="4">
        <v>0</v>
      </c>
      <c r="L76" s="25" t="s">
        <v>102</v>
      </c>
    </row>
    <row r="77" spans="1:12" s="23" customFormat="1" ht="12.75" customHeight="1">
      <c r="A77" s="15"/>
      <c r="B77" s="16"/>
      <c r="C77" s="17"/>
      <c r="D77" s="18"/>
      <c r="E77" s="18"/>
      <c r="F77" s="19"/>
      <c r="G77" s="20"/>
      <c r="H77" s="18"/>
      <c r="I77" s="17"/>
      <c r="J77" s="20"/>
      <c r="K77" s="18"/>
      <c r="L77" s="21"/>
    </row>
    <row r="78" spans="1:14" s="23" customFormat="1" ht="19.5" customHeight="1">
      <c r="A78" s="22"/>
      <c r="C78" s="24"/>
      <c r="D78" s="24"/>
      <c r="E78" s="24"/>
      <c r="F78" s="24"/>
      <c r="G78" s="24"/>
      <c r="H78" s="24"/>
      <c r="I78" s="70" t="s">
        <v>154</v>
      </c>
      <c r="J78" s="70"/>
      <c r="K78" s="70"/>
      <c r="L78" s="70"/>
      <c r="N78" s="34"/>
    </row>
    <row r="79" spans="1:14" s="23" customFormat="1" ht="14.25">
      <c r="A79" s="25">
        <v>1</v>
      </c>
      <c r="B79" s="26">
        <v>2</v>
      </c>
      <c r="C79" s="27">
        <v>3</v>
      </c>
      <c r="D79" s="27">
        <v>4</v>
      </c>
      <c r="E79" s="27">
        <v>5</v>
      </c>
      <c r="F79" s="27">
        <v>6</v>
      </c>
      <c r="G79" s="27">
        <v>7</v>
      </c>
      <c r="H79" s="27">
        <v>8</v>
      </c>
      <c r="I79" s="27">
        <v>9</v>
      </c>
      <c r="J79" s="27">
        <v>10</v>
      </c>
      <c r="K79" s="27">
        <v>11</v>
      </c>
      <c r="L79" s="27">
        <v>12</v>
      </c>
      <c r="N79" s="34"/>
    </row>
    <row r="80" spans="1:12" ht="36.75" customHeight="1">
      <c r="A80" s="43" t="s">
        <v>129</v>
      </c>
      <c r="B80" s="2" t="s">
        <v>9</v>
      </c>
      <c r="C80" s="3">
        <f t="shared" si="9"/>
        <v>274518</v>
      </c>
      <c r="D80" s="4">
        <v>274518</v>
      </c>
      <c r="E80" s="4">
        <v>0</v>
      </c>
      <c r="F80" s="6">
        <f>+G80+H80</f>
        <v>292911</v>
      </c>
      <c r="G80" s="7">
        <f>+ROUND(D80*1.067,0)</f>
        <v>292911</v>
      </c>
      <c r="H80" s="4">
        <v>0</v>
      </c>
      <c r="I80" s="3">
        <f t="shared" si="10"/>
        <v>309021</v>
      </c>
      <c r="J80" s="7">
        <f>+ROUND(G80*1.055,0)</f>
        <v>309021</v>
      </c>
      <c r="K80" s="4">
        <v>0</v>
      </c>
      <c r="L80" s="25" t="s">
        <v>102</v>
      </c>
    </row>
    <row r="81" spans="1:12" ht="41.25" customHeight="1">
      <c r="A81" s="43" t="s">
        <v>115</v>
      </c>
      <c r="B81" s="2" t="s">
        <v>9</v>
      </c>
      <c r="C81" s="3">
        <f t="shared" si="9"/>
        <v>209742</v>
      </c>
      <c r="D81" s="4">
        <v>209742</v>
      </c>
      <c r="E81" s="4">
        <v>0</v>
      </c>
      <c r="F81" s="6">
        <f>+G81+H81</f>
        <v>223795</v>
      </c>
      <c r="G81" s="7">
        <f>+ROUND(D81*1.067,0)</f>
        <v>223795</v>
      </c>
      <c r="H81" s="4">
        <v>0</v>
      </c>
      <c r="I81" s="3">
        <f t="shared" si="10"/>
        <v>236104</v>
      </c>
      <c r="J81" s="7">
        <f>+ROUND(G81*1.055,0)</f>
        <v>236104</v>
      </c>
      <c r="K81" s="4">
        <v>0</v>
      </c>
      <c r="L81" s="25" t="s">
        <v>102</v>
      </c>
    </row>
    <row r="82" spans="1:12" ht="83.25" customHeight="1">
      <c r="A82" s="14" t="s">
        <v>46</v>
      </c>
      <c r="B82" s="2" t="s">
        <v>9</v>
      </c>
      <c r="C82" s="3">
        <f t="shared" si="9"/>
        <v>571835</v>
      </c>
      <c r="D82" s="4">
        <v>571835</v>
      </c>
      <c r="E82" s="4">
        <v>0</v>
      </c>
      <c r="F82" s="6">
        <f>+G82+H82</f>
        <v>610148</v>
      </c>
      <c r="G82" s="7">
        <f>+ROUND(D82*1.067,0)</f>
        <v>610148</v>
      </c>
      <c r="H82" s="4">
        <v>0</v>
      </c>
      <c r="I82" s="3">
        <f t="shared" si="10"/>
        <v>643706</v>
      </c>
      <c r="J82" s="7">
        <f>+ROUND(G82*1.055,0)</f>
        <v>643706</v>
      </c>
      <c r="K82" s="4">
        <v>0</v>
      </c>
      <c r="L82" s="25" t="s">
        <v>102</v>
      </c>
    </row>
    <row r="83" spans="1:12" ht="25.5" customHeight="1">
      <c r="A83" s="83" t="s">
        <v>50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</row>
    <row r="84" spans="1:12" ht="27" customHeight="1">
      <c r="A84" s="72" t="s">
        <v>6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1:12" ht="23.25" customHeight="1">
      <c r="A85" s="71" t="s">
        <v>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30" customHeight="1">
      <c r="A86" s="52" t="s">
        <v>20</v>
      </c>
      <c r="B86" s="2"/>
      <c r="C86" s="6">
        <f>D86+E86</f>
        <v>1145921</v>
      </c>
      <c r="D86" s="6">
        <f>D87+D90</f>
        <v>1145921</v>
      </c>
      <c r="E86" s="6">
        <f aca="true" t="shared" si="11" ref="E86:K86">E87+E90</f>
        <v>0</v>
      </c>
      <c r="F86" s="6">
        <f t="shared" si="11"/>
        <v>1222699</v>
      </c>
      <c r="G86" s="6">
        <f t="shared" si="11"/>
        <v>1222699</v>
      </c>
      <c r="H86" s="6">
        <f t="shared" si="11"/>
        <v>0</v>
      </c>
      <c r="I86" s="6">
        <f t="shared" si="11"/>
        <v>1289948</v>
      </c>
      <c r="J86" s="6">
        <f t="shared" si="11"/>
        <v>1289948</v>
      </c>
      <c r="K86" s="6">
        <f t="shared" si="11"/>
        <v>0</v>
      </c>
      <c r="L86" s="25"/>
    </row>
    <row r="87" spans="1:12" ht="34.5" customHeight="1">
      <c r="A87" s="9" t="s">
        <v>117</v>
      </c>
      <c r="B87" s="44"/>
      <c r="C87" s="3">
        <f>D87+E87</f>
        <v>154475</v>
      </c>
      <c r="D87" s="3">
        <f>SUM(D88:D89)</f>
        <v>154475</v>
      </c>
      <c r="E87" s="3">
        <f>SUM(E88:E89)</f>
        <v>0</v>
      </c>
      <c r="F87" s="3">
        <f>G87+H87</f>
        <v>164825</v>
      </c>
      <c r="G87" s="3">
        <f>SUM(G88:G89)</f>
        <v>164825</v>
      </c>
      <c r="H87" s="3">
        <f>SUM(H88:H89)</f>
        <v>0</v>
      </c>
      <c r="I87" s="3">
        <f>J87+K87</f>
        <v>173890</v>
      </c>
      <c r="J87" s="3">
        <f>SUM(J88:J89)</f>
        <v>173890</v>
      </c>
      <c r="K87" s="3">
        <f>SUM(K88:K89)</f>
        <v>0</v>
      </c>
      <c r="L87" s="25"/>
    </row>
    <row r="88" spans="1:12" ht="50.25" customHeight="1">
      <c r="A88" s="14" t="s">
        <v>141</v>
      </c>
      <c r="B88" s="2" t="s">
        <v>9</v>
      </c>
      <c r="C88" s="3">
        <f>D88+E88</f>
        <v>142540</v>
      </c>
      <c r="D88" s="4">
        <v>142540</v>
      </c>
      <c r="E88" s="4">
        <v>0</v>
      </c>
      <c r="F88" s="6">
        <f>+G88+H88</f>
        <v>152090</v>
      </c>
      <c r="G88" s="7">
        <f>+ROUND(D88*1.067,0)</f>
        <v>152090</v>
      </c>
      <c r="H88" s="4">
        <v>0</v>
      </c>
      <c r="I88" s="3">
        <f>J88+K88</f>
        <v>160455</v>
      </c>
      <c r="J88" s="7">
        <f>+ROUND(G88*1.055,0)</f>
        <v>160455</v>
      </c>
      <c r="K88" s="4">
        <v>0</v>
      </c>
      <c r="L88" s="25" t="s">
        <v>102</v>
      </c>
    </row>
    <row r="89" spans="1:12" ht="36.75" customHeight="1">
      <c r="A89" s="14" t="s">
        <v>85</v>
      </c>
      <c r="B89" s="2" t="s">
        <v>9</v>
      </c>
      <c r="C89" s="3">
        <f>D89+E89</f>
        <v>11935</v>
      </c>
      <c r="D89" s="4">
        <v>11935</v>
      </c>
      <c r="E89" s="4">
        <v>0</v>
      </c>
      <c r="F89" s="6">
        <f>+G89+H89</f>
        <v>12735</v>
      </c>
      <c r="G89" s="7">
        <f>+ROUND(D89*1.067,0)</f>
        <v>12735</v>
      </c>
      <c r="H89" s="4">
        <v>0</v>
      </c>
      <c r="I89" s="3">
        <f>J89+K89</f>
        <v>13435</v>
      </c>
      <c r="J89" s="7">
        <f>+ROUND(G89*1.055,0)</f>
        <v>13435</v>
      </c>
      <c r="K89" s="4">
        <v>0</v>
      </c>
      <c r="L89" s="25" t="s">
        <v>102</v>
      </c>
    </row>
    <row r="90" spans="1:12" ht="47.25" customHeight="1">
      <c r="A90" s="9" t="s">
        <v>119</v>
      </c>
      <c r="B90" s="2"/>
      <c r="C90" s="3">
        <f>E90+D90</f>
        <v>991446</v>
      </c>
      <c r="D90" s="3">
        <f>+D91+D92+D93+D94+D98+D99+D100</f>
        <v>991446</v>
      </c>
      <c r="E90" s="3">
        <f>+E91+E92+E93+E94+E98+E99+E100</f>
        <v>0</v>
      </c>
      <c r="F90" s="3">
        <f>H90+G90</f>
        <v>1057874</v>
      </c>
      <c r="G90" s="3">
        <f>+G91+G92+G93+G94+G98+G99+G100</f>
        <v>1057874</v>
      </c>
      <c r="H90" s="3">
        <f>+H91+H92+H93+H94+H98+H99+H100</f>
        <v>0</v>
      </c>
      <c r="I90" s="3">
        <f>K90+J90</f>
        <v>1116058</v>
      </c>
      <c r="J90" s="3">
        <f>+J91+J92+J93+J94+J98+J99+J100</f>
        <v>1116058</v>
      </c>
      <c r="K90" s="3">
        <f>+K91+K92+K93+K94+K98+K99+K100</f>
        <v>0</v>
      </c>
      <c r="L90" s="25"/>
    </row>
    <row r="91" spans="1:12" ht="54.75" customHeight="1">
      <c r="A91" s="14" t="s">
        <v>143</v>
      </c>
      <c r="B91" s="2" t="s">
        <v>9</v>
      </c>
      <c r="C91" s="3">
        <f aca="true" t="shared" si="12" ref="C91:C99">D91+E91</f>
        <v>22488</v>
      </c>
      <c r="D91" s="4">
        <v>22488</v>
      </c>
      <c r="E91" s="4">
        <v>0</v>
      </c>
      <c r="F91" s="6">
        <f aca="true" t="shared" si="13" ref="F91:F98">+G91+H91</f>
        <v>23995</v>
      </c>
      <c r="G91" s="7">
        <f aca="true" t="shared" si="14" ref="G91:G99">+ROUND(D91*1.067,0)</f>
        <v>23995</v>
      </c>
      <c r="H91" s="4">
        <v>0</v>
      </c>
      <c r="I91" s="3">
        <f aca="true" t="shared" si="15" ref="I91:I99">J91+K91</f>
        <v>25315</v>
      </c>
      <c r="J91" s="7">
        <f aca="true" t="shared" si="16" ref="J91:J99">+ROUND(G91*1.055,0)</f>
        <v>25315</v>
      </c>
      <c r="K91" s="4">
        <v>0</v>
      </c>
      <c r="L91" s="25" t="s">
        <v>102</v>
      </c>
    </row>
    <row r="92" spans="1:12" ht="51" customHeight="1">
      <c r="A92" s="43" t="s">
        <v>142</v>
      </c>
      <c r="B92" s="2" t="s">
        <v>9</v>
      </c>
      <c r="C92" s="3">
        <f>D92+E92</f>
        <v>158144</v>
      </c>
      <c r="D92" s="4">
        <v>158144</v>
      </c>
      <c r="E92" s="4">
        <v>0</v>
      </c>
      <c r="F92" s="6">
        <f t="shared" si="13"/>
        <v>168740</v>
      </c>
      <c r="G92" s="7">
        <f t="shared" si="14"/>
        <v>168740</v>
      </c>
      <c r="H92" s="4">
        <v>0</v>
      </c>
      <c r="I92" s="3">
        <f t="shared" si="15"/>
        <v>178021</v>
      </c>
      <c r="J92" s="7">
        <f t="shared" si="16"/>
        <v>178021</v>
      </c>
      <c r="K92" s="4">
        <v>0</v>
      </c>
      <c r="L92" s="25" t="s">
        <v>102</v>
      </c>
    </row>
    <row r="93" spans="1:12" ht="52.5" customHeight="1">
      <c r="A93" s="14" t="s">
        <v>67</v>
      </c>
      <c r="B93" s="2" t="s">
        <v>9</v>
      </c>
      <c r="C93" s="3">
        <f t="shared" si="12"/>
        <v>316175</v>
      </c>
      <c r="D93" s="4">
        <v>316175</v>
      </c>
      <c r="E93" s="4">
        <v>0</v>
      </c>
      <c r="F93" s="6">
        <f t="shared" si="13"/>
        <v>337359</v>
      </c>
      <c r="G93" s="7">
        <f t="shared" si="14"/>
        <v>337359</v>
      </c>
      <c r="H93" s="4">
        <v>0</v>
      </c>
      <c r="I93" s="3">
        <f t="shared" si="15"/>
        <v>355914</v>
      </c>
      <c r="J93" s="7">
        <f t="shared" si="16"/>
        <v>355914</v>
      </c>
      <c r="K93" s="4">
        <v>0</v>
      </c>
      <c r="L93" s="25" t="s">
        <v>102</v>
      </c>
    </row>
    <row r="94" spans="1:12" ht="65.25" customHeight="1">
      <c r="A94" s="43" t="s">
        <v>68</v>
      </c>
      <c r="B94" s="2" t="s">
        <v>9</v>
      </c>
      <c r="C94" s="3">
        <f t="shared" si="12"/>
        <v>120700</v>
      </c>
      <c r="D94" s="4">
        <v>120700</v>
      </c>
      <c r="E94" s="4">
        <v>0</v>
      </c>
      <c r="F94" s="6">
        <f t="shared" si="13"/>
        <v>128787</v>
      </c>
      <c r="G94" s="7">
        <f t="shared" si="14"/>
        <v>128787</v>
      </c>
      <c r="H94" s="4">
        <v>0</v>
      </c>
      <c r="I94" s="3">
        <f t="shared" si="15"/>
        <v>135870</v>
      </c>
      <c r="J94" s="7">
        <f t="shared" si="16"/>
        <v>135870</v>
      </c>
      <c r="K94" s="4">
        <v>0</v>
      </c>
      <c r="L94" s="25" t="s">
        <v>102</v>
      </c>
    </row>
    <row r="95" spans="1:12" s="23" customFormat="1" ht="12.75" customHeight="1">
      <c r="A95" s="15"/>
      <c r="B95" s="16"/>
      <c r="C95" s="17"/>
      <c r="D95" s="18"/>
      <c r="E95" s="18"/>
      <c r="F95" s="19"/>
      <c r="G95" s="20"/>
      <c r="H95" s="18"/>
      <c r="I95" s="17"/>
      <c r="J95" s="20"/>
      <c r="K95" s="18"/>
      <c r="L95" s="21"/>
    </row>
    <row r="96" spans="1:14" s="23" customFormat="1" ht="19.5" customHeight="1">
      <c r="A96" s="22"/>
      <c r="C96" s="24"/>
      <c r="D96" s="24"/>
      <c r="E96" s="24"/>
      <c r="F96" s="24"/>
      <c r="G96" s="24"/>
      <c r="H96" s="24"/>
      <c r="I96" s="70" t="s">
        <v>154</v>
      </c>
      <c r="J96" s="70"/>
      <c r="K96" s="70"/>
      <c r="L96" s="70"/>
      <c r="N96" s="34"/>
    </row>
    <row r="97" spans="1:14" s="23" customFormat="1" ht="14.25">
      <c r="A97" s="25">
        <v>1</v>
      </c>
      <c r="B97" s="26">
        <v>2</v>
      </c>
      <c r="C97" s="27">
        <v>3</v>
      </c>
      <c r="D97" s="27">
        <v>4</v>
      </c>
      <c r="E97" s="27">
        <v>5</v>
      </c>
      <c r="F97" s="27">
        <v>6</v>
      </c>
      <c r="G97" s="27">
        <v>7</v>
      </c>
      <c r="H97" s="27">
        <v>8</v>
      </c>
      <c r="I97" s="27">
        <v>9</v>
      </c>
      <c r="J97" s="27">
        <v>10</v>
      </c>
      <c r="K97" s="27">
        <v>11</v>
      </c>
      <c r="L97" s="27">
        <v>12</v>
      </c>
      <c r="N97" s="34"/>
    </row>
    <row r="98" spans="1:12" ht="87" customHeight="1">
      <c r="A98" s="14" t="s">
        <v>52</v>
      </c>
      <c r="B98" s="2" t="s">
        <v>9</v>
      </c>
      <c r="C98" s="3">
        <f t="shared" si="12"/>
        <v>339512</v>
      </c>
      <c r="D98" s="4">
        <v>339512</v>
      </c>
      <c r="E98" s="4">
        <v>0</v>
      </c>
      <c r="F98" s="6">
        <f t="shared" si="13"/>
        <v>362259</v>
      </c>
      <c r="G98" s="7">
        <f t="shared" si="14"/>
        <v>362259</v>
      </c>
      <c r="H98" s="4">
        <v>0</v>
      </c>
      <c r="I98" s="3">
        <f t="shared" si="15"/>
        <v>382183</v>
      </c>
      <c r="J98" s="7">
        <f t="shared" si="16"/>
        <v>382183</v>
      </c>
      <c r="K98" s="4">
        <v>0</v>
      </c>
      <c r="L98" s="25" t="s">
        <v>25</v>
      </c>
    </row>
    <row r="99" spans="1:12" ht="69" customHeight="1">
      <c r="A99" s="14" t="s">
        <v>53</v>
      </c>
      <c r="B99" s="2" t="s">
        <v>9</v>
      </c>
      <c r="C99" s="3">
        <f t="shared" si="12"/>
        <v>24427</v>
      </c>
      <c r="D99" s="4">
        <v>24427</v>
      </c>
      <c r="E99" s="4">
        <v>0</v>
      </c>
      <c r="F99" s="6">
        <f>+G99</f>
        <v>26064</v>
      </c>
      <c r="G99" s="7">
        <f t="shared" si="14"/>
        <v>26064</v>
      </c>
      <c r="H99" s="4">
        <v>0</v>
      </c>
      <c r="I99" s="3">
        <f t="shared" si="15"/>
        <v>27498</v>
      </c>
      <c r="J99" s="7">
        <f t="shared" si="16"/>
        <v>27498</v>
      </c>
      <c r="K99" s="4">
        <v>0</v>
      </c>
      <c r="L99" s="25" t="s">
        <v>25</v>
      </c>
    </row>
    <row r="100" spans="1:12" ht="63.75" customHeight="1">
      <c r="A100" s="14" t="s">
        <v>118</v>
      </c>
      <c r="B100" s="2" t="s">
        <v>9</v>
      </c>
      <c r="C100" s="3">
        <f>D100+E100</f>
        <v>10000</v>
      </c>
      <c r="D100" s="4">
        <v>10000</v>
      </c>
      <c r="E100" s="4">
        <v>0</v>
      </c>
      <c r="F100" s="6">
        <f>+G100</f>
        <v>10670</v>
      </c>
      <c r="G100" s="7">
        <f>+ROUND(D100*1.067,0)</f>
        <v>10670</v>
      </c>
      <c r="H100" s="4">
        <v>0</v>
      </c>
      <c r="I100" s="3">
        <f>J100+K100</f>
        <v>11257</v>
      </c>
      <c r="J100" s="7">
        <f>+ROUND(G100*1.055,0)</f>
        <v>11257</v>
      </c>
      <c r="K100" s="4">
        <v>0</v>
      </c>
      <c r="L100" s="25" t="s">
        <v>25</v>
      </c>
    </row>
    <row r="101" spans="1:12" ht="33.75" customHeight="1">
      <c r="A101" s="76" t="s">
        <v>45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1:12" ht="30.75" customHeight="1">
      <c r="A102" s="79" t="s">
        <v>126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1:12" ht="28.5" customHeight="1">
      <c r="A103" s="71" t="s">
        <v>127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1:12" ht="41.25" customHeight="1">
      <c r="A104" s="47" t="s">
        <v>20</v>
      </c>
      <c r="B104" s="48"/>
      <c r="C104" s="49">
        <f>+D104+E104</f>
        <v>255150</v>
      </c>
      <c r="D104" s="49">
        <f>+D105</f>
        <v>255150</v>
      </c>
      <c r="E104" s="49">
        <v>0</v>
      </c>
      <c r="F104" s="49">
        <f>+G104+H104</f>
        <v>272245</v>
      </c>
      <c r="G104" s="49">
        <f>+G105</f>
        <v>272245</v>
      </c>
      <c r="H104" s="49">
        <v>0</v>
      </c>
      <c r="I104" s="49">
        <f>+J104+K104</f>
        <v>287218</v>
      </c>
      <c r="J104" s="49">
        <f>+J105</f>
        <v>287218</v>
      </c>
      <c r="K104" s="49">
        <v>0</v>
      </c>
      <c r="L104" s="48"/>
    </row>
    <row r="105" spans="1:12" ht="64.5" customHeight="1">
      <c r="A105" s="35" t="s">
        <v>128</v>
      </c>
      <c r="B105" s="2"/>
      <c r="C105" s="3">
        <f>D105+E105</f>
        <v>255150</v>
      </c>
      <c r="D105" s="4">
        <v>255150</v>
      </c>
      <c r="E105" s="4">
        <v>0</v>
      </c>
      <c r="F105" s="6">
        <f>+G105</f>
        <v>272245</v>
      </c>
      <c r="G105" s="7">
        <f>+ROUND(D105*1.067,0)</f>
        <v>272245</v>
      </c>
      <c r="H105" s="4">
        <v>0</v>
      </c>
      <c r="I105" s="3">
        <f>J105+K105</f>
        <v>287218</v>
      </c>
      <c r="J105" s="7">
        <f>+ROUND(G105*1.055,0)</f>
        <v>287218</v>
      </c>
      <c r="K105" s="4">
        <v>0</v>
      </c>
      <c r="L105" s="25"/>
    </row>
    <row r="106" spans="1:12" ht="24.75" customHeight="1">
      <c r="A106" s="76" t="s">
        <v>39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1:12" ht="33.75" customHeight="1">
      <c r="A107" s="79" t="s">
        <v>70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1:12" ht="32.25" customHeight="1">
      <c r="A108" s="82" t="s">
        <v>27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</row>
    <row r="109" spans="1:12" ht="29.25" customHeight="1">
      <c r="A109" s="47" t="s">
        <v>20</v>
      </c>
      <c r="B109" s="48"/>
      <c r="C109" s="49">
        <f>+D109+E109</f>
        <v>278600</v>
      </c>
      <c r="D109" s="49">
        <f>+D110</f>
        <v>278600</v>
      </c>
      <c r="E109" s="49">
        <v>0</v>
      </c>
      <c r="F109" s="49">
        <f>+G109+H109</f>
        <v>297266</v>
      </c>
      <c r="G109" s="49">
        <f>+G110</f>
        <v>297266</v>
      </c>
      <c r="H109" s="49">
        <v>0</v>
      </c>
      <c r="I109" s="49">
        <f>+J109+K109</f>
        <v>313616</v>
      </c>
      <c r="J109" s="49">
        <f>+J110</f>
        <v>313616</v>
      </c>
      <c r="K109" s="49">
        <v>0</v>
      </c>
      <c r="L109" s="48"/>
    </row>
    <row r="110" spans="1:12" ht="48.75" customHeight="1">
      <c r="A110" s="43" t="s">
        <v>69</v>
      </c>
      <c r="B110" s="8" t="s">
        <v>9</v>
      </c>
      <c r="C110" s="3">
        <f>D110+E110</f>
        <v>278600</v>
      </c>
      <c r="D110" s="4">
        <v>278600</v>
      </c>
      <c r="E110" s="4">
        <v>0</v>
      </c>
      <c r="F110" s="3">
        <f>G110+H110</f>
        <v>297266</v>
      </c>
      <c r="G110" s="7">
        <f>+ROUND(D110*1.067,0)</f>
        <v>297266</v>
      </c>
      <c r="H110" s="4">
        <v>0</v>
      </c>
      <c r="I110" s="3">
        <f>J110+K110</f>
        <v>313616</v>
      </c>
      <c r="J110" s="7">
        <f>+ROUND(G110*1.055,0)</f>
        <v>313616</v>
      </c>
      <c r="K110" s="4">
        <v>0</v>
      </c>
      <c r="L110" s="25" t="s">
        <v>102</v>
      </c>
    </row>
    <row r="111" spans="1:12" s="23" customFormat="1" ht="12.75" customHeight="1">
      <c r="A111" s="15"/>
      <c r="B111" s="16"/>
      <c r="C111" s="17"/>
      <c r="D111" s="18"/>
      <c r="E111" s="18"/>
      <c r="F111" s="19"/>
      <c r="G111" s="20"/>
      <c r="H111" s="18"/>
      <c r="I111" s="17"/>
      <c r="J111" s="20"/>
      <c r="K111" s="18"/>
      <c r="L111" s="21"/>
    </row>
    <row r="112" spans="1:14" s="23" customFormat="1" ht="19.5" customHeight="1">
      <c r="A112" s="22"/>
      <c r="C112" s="24"/>
      <c r="D112" s="24"/>
      <c r="E112" s="24"/>
      <c r="F112" s="24"/>
      <c r="G112" s="24"/>
      <c r="H112" s="24"/>
      <c r="I112" s="70" t="s">
        <v>154</v>
      </c>
      <c r="J112" s="70"/>
      <c r="K112" s="70"/>
      <c r="L112" s="70"/>
      <c r="N112" s="34"/>
    </row>
    <row r="113" spans="1:14" s="23" customFormat="1" ht="14.25">
      <c r="A113" s="25">
        <v>1</v>
      </c>
      <c r="B113" s="26">
        <v>2</v>
      </c>
      <c r="C113" s="27">
        <v>3</v>
      </c>
      <c r="D113" s="27">
        <v>4</v>
      </c>
      <c r="E113" s="27">
        <v>5</v>
      </c>
      <c r="F113" s="27">
        <v>6</v>
      </c>
      <c r="G113" s="27">
        <v>7</v>
      </c>
      <c r="H113" s="27">
        <v>8</v>
      </c>
      <c r="I113" s="27">
        <v>9</v>
      </c>
      <c r="J113" s="27">
        <v>10</v>
      </c>
      <c r="K113" s="27">
        <v>11</v>
      </c>
      <c r="L113" s="27">
        <v>12</v>
      </c>
      <c r="N113" s="34"/>
    </row>
    <row r="114" spans="1:12" ht="18" customHeight="1">
      <c r="A114" s="76" t="s">
        <v>51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  <row r="115" spans="1:12" ht="27" customHeight="1">
      <c r="A115" s="77" t="s">
        <v>71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</row>
    <row r="116" spans="1:12" ht="21.75" customHeight="1">
      <c r="A116" s="84" t="s">
        <v>32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</row>
    <row r="117" spans="1:12" ht="29.25" customHeight="1">
      <c r="A117" s="47" t="s">
        <v>20</v>
      </c>
      <c r="B117" s="48"/>
      <c r="C117" s="49">
        <f>+D117+E117</f>
        <v>81525</v>
      </c>
      <c r="D117" s="49">
        <f>+D118</f>
        <v>81525</v>
      </c>
      <c r="E117" s="49">
        <v>0</v>
      </c>
      <c r="F117" s="49">
        <f>+G117+H117</f>
        <v>86987</v>
      </c>
      <c r="G117" s="49">
        <f>+G118</f>
        <v>86987</v>
      </c>
      <c r="H117" s="49">
        <v>0</v>
      </c>
      <c r="I117" s="49">
        <f>+J117+K117</f>
        <v>91771</v>
      </c>
      <c r="J117" s="49">
        <f>+J118</f>
        <v>91771</v>
      </c>
      <c r="K117" s="49">
        <v>0</v>
      </c>
      <c r="L117" s="48"/>
    </row>
    <row r="118" spans="1:12" ht="60" customHeight="1">
      <c r="A118" s="36" t="s">
        <v>120</v>
      </c>
      <c r="B118" s="2" t="s">
        <v>9</v>
      </c>
      <c r="C118" s="3">
        <f>D118+E118</f>
        <v>81525</v>
      </c>
      <c r="D118" s="4">
        <v>81525</v>
      </c>
      <c r="E118" s="4">
        <v>0</v>
      </c>
      <c r="F118" s="3">
        <f>G118+H118</f>
        <v>86987</v>
      </c>
      <c r="G118" s="6">
        <f>+ROUND(D118*1.067,0)</f>
        <v>86987</v>
      </c>
      <c r="H118" s="4">
        <v>0</v>
      </c>
      <c r="I118" s="3">
        <f>J118+K118</f>
        <v>91771</v>
      </c>
      <c r="J118" s="6">
        <f>+ROUND(G118*1.055,0)</f>
        <v>91771</v>
      </c>
      <c r="K118" s="4">
        <v>0</v>
      </c>
      <c r="L118" s="25" t="s">
        <v>102</v>
      </c>
    </row>
    <row r="119" spans="1:12" ht="18" customHeight="1">
      <c r="A119" s="79" t="s">
        <v>72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</row>
    <row r="120" spans="1:12" ht="27" customHeight="1">
      <c r="A120" s="71" t="s">
        <v>41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</row>
    <row r="121" spans="1:12" ht="29.25" customHeight="1">
      <c r="A121" s="47" t="s">
        <v>20</v>
      </c>
      <c r="B121" s="8"/>
      <c r="C121" s="6">
        <f>D121+E121</f>
        <v>64349664</v>
      </c>
      <c r="D121" s="6">
        <f>D131+D136+D129+D123</f>
        <v>64117064</v>
      </c>
      <c r="E121" s="6">
        <f>+E123</f>
        <v>232600</v>
      </c>
      <c r="F121" s="3">
        <f>G121+H121</f>
        <v>68661092</v>
      </c>
      <c r="G121" s="6">
        <f>G131+G136+G129+G123</f>
        <v>68412908</v>
      </c>
      <c r="H121" s="6">
        <f>+H123</f>
        <v>248184</v>
      </c>
      <c r="I121" s="3">
        <f>K121+J121</f>
        <v>72437452</v>
      </c>
      <c r="J121" s="6">
        <f>J131+J136+J129+J123</f>
        <v>72175618</v>
      </c>
      <c r="K121" s="6">
        <f>+K123</f>
        <v>261834</v>
      </c>
      <c r="L121" s="35"/>
    </row>
    <row r="122" spans="1:12" ht="21" customHeight="1">
      <c r="A122" s="83" t="s">
        <v>42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</row>
    <row r="123" spans="1:12" ht="48.75" customHeight="1">
      <c r="A123" s="9" t="s">
        <v>121</v>
      </c>
      <c r="B123" s="38"/>
      <c r="C123" s="3">
        <f>D123+E123</f>
        <v>742736</v>
      </c>
      <c r="D123" s="3">
        <f>D124+D125+D126+D127</f>
        <v>510136</v>
      </c>
      <c r="E123" s="3">
        <f>E124+E125+E126+E127</f>
        <v>232600</v>
      </c>
      <c r="F123" s="6">
        <f>G123+H123</f>
        <v>792499</v>
      </c>
      <c r="G123" s="6">
        <f>G124+G125+G126+G127</f>
        <v>544315</v>
      </c>
      <c r="H123" s="6">
        <f>H124+H125+H126+H127</f>
        <v>248184</v>
      </c>
      <c r="I123" s="3">
        <f>J123+K123</f>
        <v>836087</v>
      </c>
      <c r="J123" s="6">
        <f>J124+J125+J126+J127</f>
        <v>574253</v>
      </c>
      <c r="K123" s="6">
        <f>K124+K125+K126+K127</f>
        <v>261834</v>
      </c>
      <c r="L123" s="25"/>
    </row>
    <row r="124" spans="1:12" ht="39.75" customHeight="1">
      <c r="A124" s="38" t="s">
        <v>84</v>
      </c>
      <c r="B124" s="2" t="s">
        <v>9</v>
      </c>
      <c r="C124" s="3">
        <f>D124+E124</f>
        <v>38400</v>
      </c>
      <c r="D124" s="4">
        <v>38400</v>
      </c>
      <c r="E124" s="4">
        <v>0</v>
      </c>
      <c r="F124" s="6">
        <f>+G124+H124</f>
        <v>40973</v>
      </c>
      <c r="G124" s="7">
        <f>+ROUND(D124*1.067,0)</f>
        <v>40973</v>
      </c>
      <c r="H124" s="7">
        <f>ROUND(E124*1.104,0)</f>
        <v>0</v>
      </c>
      <c r="I124" s="3">
        <f>J124+K124</f>
        <v>43227</v>
      </c>
      <c r="J124" s="7">
        <f aca="true" t="shared" si="17" ref="J124:J136">+ROUND(G124*1.055,0)</f>
        <v>43227</v>
      </c>
      <c r="K124" s="4">
        <v>0</v>
      </c>
      <c r="L124" s="25" t="s">
        <v>102</v>
      </c>
    </row>
    <row r="125" spans="1:12" ht="55.5" customHeight="1">
      <c r="A125" s="38" t="s">
        <v>138</v>
      </c>
      <c r="B125" s="2" t="s">
        <v>9</v>
      </c>
      <c r="C125" s="3">
        <f>D125+E125</f>
        <v>392300</v>
      </c>
      <c r="D125" s="4">
        <v>392300</v>
      </c>
      <c r="E125" s="4">
        <v>0</v>
      </c>
      <c r="F125" s="6">
        <f>+G125+H125</f>
        <v>418584</v>
      </c>
      <c r="G125" s="7">
        <f>+ROUND(D125*1.067,0)</f>
        <v>418584</v>
      </c>
      <c r="H125" s="7">
        <v>0</v>
      </c>
      <c r="I125" s="3">
        <f>J125+K125</f>
        <v>441606</v>
      </c>
      <c r="J125" s="7">
        <f t="shared" si="17"/>
        <v>441606</v>
      </c>
      <c r="K125" s="4">
        <v>0</v>
      </c>
      <c r="L125" s="25" t="s">
        <v>102</v>
      </c>
    </row>
    <row r="126" spans="1:12" ht="42.75" customHeight="1">
      <c r="A126" s="14" t="s">
        <v>137</v>
      </c>
      <c r="B126" s="2" t="s">
        <v>9</v>
      </c>
      <c r="C126" s="3">
        <f>D126+E126</f>
        <v>232600</v>
      </c>
      <c r="D126" s="4">
        <v>0</v>
      </c>
      <c r="E126" s="4">
        <v>232600</v>
      </c>
      <c r="F126" s="6">
        <f>+G126+H126</f>
        <v>248184</v>
      </c>
      <c r="G126" s="7">
        <f>+ROUND(D126*1.067,0)</f>
        <v>0</v>
      </c>
      <c r="H126" s="7">
        <f>+ROUND(E126*1.067,0)</f>
        <v>248184</v>
      </c>
      <c r="I126" s="3">
        <f>+K126</f>
        <v>261834</v>
      </c>
      <c r="J126" s="7">
        <f t="shared" si="17"/>
        <v>0</v>
      </c>
      <c r="K126" s="7">
        <f>+ROUND(H126*1.055,0)</f>
        <v>261834</v>
      </c>
      <c r="L126" s="25" t="s">
        <v>102</v>
      </c>
    </row>
    <row r="127" spans="1:12" ht="54.75" customHeight="1">
      <c r="A127" s="14" t="s">
        <v>43</v>
      </c>
      <c r="B127" s="2" t="s">
        <v>9</v>
      </c>
      <c r="C127" s="3">
        <f>D127+E127</f>
        <v>79436</v>
      </c>
      <c r="D127" s="3">
        <v>79436</v>
      </c>
      <c r="E127" s="3">
        <v>0</v>
      </c>
      <c r="F127" s="6">
        <f>G127+H127</f>
        <v>84758</v>
      </c>
      <c r="G127" s="7">
        <f>+ROUND(D127*1.067,0)</f>
        <v>84758</v>
      </c>
      <c r="H127" s="7">
        <v>0</v>
      </c>
      <c r="I127" s="3">
        <f>J127+K127</f>
        <v>89420</v>
      </c>
      <c r="J127" s="7">
        <f t="shared" si="17"/>
        <v>89420</v>
      </c>
      <c r="K127" s="4">
        <v>0</v>
      </c>
      <c r="L127" s="25" t="s">
        <v>102</v>
      </c>
    </row>
    <row r="128" spans="1:12" ht="21" customHeight="1">
      <c r="A128" s="83" t="s">
        <v>44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</row>
    <row r="129" spans="1:12" ht="42" customHeight="1">
      <c r="A129" s="9" t="s">
        <v>122</v>
      </c>
      <c r="B129" s="2" t="s">
        <v>9</v>
      </c>
      <c r="C129" s="3">
        <f>D129+E129</f>
        <v>1436397</v>
      </c>
      <c r="D129" s="3">
        <v>1436397</v>
      </c>
      <c r="E129" s="3">
        <v>0</v>
      </c>
      <c r="F129" s="6">
        <f>G129+H129</f>
        <v>1532636</v>
      </c>
      <c r="G129" s="6">
        <f>+ROUND(D129*1.067,0)</f>
        <v>1532636</v>
      </c>
      <c r="H129" s="6">
        <v>0</v>
      </c>
      <c r="I129" s="3">
        <f>J129+K129</f>
        <v>1616931</v>
      </c>
      <c r="J129" s="6">
        <f t="shared" si="17"/>
        <v>1616931</v>
      </c>
      <c r="K129" s="4">
        <v>0</v>
      </c>
      <c r="L129" s="25" t="s">
        <v>102</v>
      </c>
    </row>
    <row r="130" spans="1:12" ht="21.75" customHeight="1">
      <c r="A130" s="83" t="s">
        <v>38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</row>
    <row r="131" spans="1:12" ht="49.5" customHeight="1">
      <c r="A131" s="36" t="s">
        <v>123</v>
      </c>
      <c r="B131" s="2" t="s">
        <v>9</v>
      </c>
      <c r="C131" s="3">
        <f>D131+E131</f>
        <v>24508500</v>
      </c>
      <c r="D131" s="50">
        <v>24508500</v>
      </c>
      <c r="E131" s="6">
        <v>0</v>
      </c>
      <c r="F131" s="6">
        <f>G131+H131</f>
        <v>26150570</v>
      </c>
      <c r="G131" s="6">
        <f>+ROUND(D131*1.067,0)</f>
        <v>26150570</v>
      </c>
      <c r="H131" s="7">
        <v>0</v>
      </c>
      <c r="I131" s="3">
        <f>J131+K131</f>
        <v>27588851</v>
      </c>
      <c r="J131" s="6">
        <f t="shared" si="17"/>
        <v>27588851</v>
      </c>
      <c r="K131" s="4">
        <v>0</v>
      </c>
      <c r="L131" s="25" t="s">
        <v>102</v>
      </c>
    </row>
    <row r="132" spans="1:12" s="23" customFormat="1" ht="12.75" customHeight="1">
      <c r="A132" s="15"/>
      <c r="B132" s="16"/>
      <c r="C132" s="17"/>
      <c r="D132" s="18"/>
      <c r="E132" s="18"/>
      <c r="F132" s="19"/>
      <c r="G132" s="20"/>
      <c r="H132" s="18"/>
      <c r="I132" s="17"/>
      <c r="J132" s="20"/>
      <c r="K132" s="18"/>
      <c r="L132" s="21"/>
    </row>
    <row r="133" spans="1:14" s="23" customFormat="1" ht="19.5" customHeight="1">
      <c r="A133" s="22"/>
      <c r="C133" s="24"/>
      <c r="D133" s="24"/>
      <c r="E133" s="24"/>
      <c r="F133" s="24"/>
      <c r="G133" s="24"/>
      <c r="H133" s="24"/>
      <c r="I133" s="70" t="s">
        <v>154</v>
      </c>
      <c r="J133" s="70"/>
      <c r="K133" s="70"/>
      <c r="L133" s="70"/>
      <c r="N133" s="34"/>
    </row>
    <row r="134" spans="1:14" s="23" customFormat="1" ht="14.25">
      <c r="A134" s="25">
        <v>1</v>
      </c>
      <c r="B134" s="26">
        <v>2</v>
      </c>
      <c r="C134" s="27">
        <v>3</v>
      </c>
      <c r="D134" s="27">
        <v>4</v>
      </c>
      <c r="E134" s="27">
        <v>5</v>
      </c>
      <c r="F134" s="27">
        <v>6</v>
      </c>
      <c r="G134" s="27">
        <v>7</v>
      </c>
      <c r="H134" s="27">
        <v>8</v>
      </c>
      <c r="I134" s="27">
        <v>9</v>
      </c>
      <c r="J134" s="27">
        <v>10</v>
      </c>
      <c r="K134" s="27">
        <v>11</v>
      </c>
      <c r="L134" s="27">
        <v>12</v>
      </c>
      <c r="N134" s="34"/>
    </row>
    <row r="135" spans="1:12" ht="21.75" customHeight="1">
      <c r="A135" s="83" t="s">
        <v>45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</row>
    <row r="136" spans="1:12" ht="48.75" customHeight="1">
      <c r="A136" s="36" t="s">
        <v>124</v>
      </c>
      <c r="B136" s="2" t="s">
        <v>9</v>
      </c>
      <c r="C136" s="3">
        <f>D136+E136</f>
        <v>37662031</v>
      </c>
      <c r="D136" s="4">
        <v>37662031</v>
      </c>
      <c r="E136" s="3">
        <v>0</v>
      </c>
      <c r="F136" s="3">
        <f>G136+H136</f>
        <v>40185387</v>
      </c>
      <c r="G136" s="6">
        <f>+ROUND(D136*1.067,0)</f>
        <v>40185387</v>
      </c>
      <c r="H136" s="7">
        <v>0</v>
      </c>
      <c r="I136" s="3">
        <f>J136+K136</f>
        <v>42395583</v>
      </c>
      <c r="J136" s="6">
        <f t="shared" si="17"/>
        <v>42395583</v>
      </c>
      <c r="K136" s="7">
        <v>0</v>
      </c>
      <c r="L136" s="25" t="s">
        <v>102</v>
      </c>
    </row>
    <row r="137" spans="1:12" ht="18" customHeight="1">
      <c r="A137" s="73" t="s">
        <v>98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5"/>
    </row>
    <row r="138" spans="1:12" ht="39.75" customHeight="1">
      <c r="A138" s="72" t="s">
        <v>99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ht="32.25" customHeight="1">
      <c r="A139" s="71" t="s">
        <v>100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1:12" ht="18" customHeight="1">
      <c r="A140" s="37" t="s">
        <v>2</v>
      </c>
      <c r="B140" s="54"/>
      <c r="C140" s="55"/>
      <c r="D140" s="55"/>
      <c r="E140" s="55"/>
      <c r="F140" s="55"/>
      <c r="G140" s="56"/>
      <c r="H140" s="55"/>
      <c r="I140" s="55"/>
      <c r="J140" s="56"/>
      <c r="K140" s="55"/>
      <c r="L140" s="57"/>
    </row>
    <row r="141" spans="1:12" ht="96" customHeight="1">
      <c r="A141" s="36" t="s">
        <v>101</v>
      </c>
      <c r="B141" s="38" t="s">
        <v>9</v>
      </c>
      <c r="C141" s="3">
        <f>+D141+E141</f>
        <v>1812956</v>
      </c>
      <c r="D141" s="4">
        <v>1812956</v>
      </c>
      <c r="E141" s="4">
        <v>0</v>
      </c>
      <c r="F141" s="3">
        <f>G141+H141</f>
        <v>1934424</v>
      </c>
      <c r="G141" s="7">
        <f>+ROUND(D141*1.067,0)</f>
        <v>1934424</v>
      </c>
      <c r="H141" s="7">
        <v>0</v>
      </c>
      <c r="I141" s="3">
        <f>J141+K141</f>
        <v>2040817</v>
      </c>
      <c r="J141" s="7">
        <f>+ROUND(G141*1.055,0)</f>
        <v>2040817</v>
      </c>
      <c r="K141" s="7">
        <v>0</v>
      </c>
      <c r="L141" s="25" t="s">
        <v>102</v>
      </c>
    </row>
    <row r="142" spans="1:12" ht="18" customHeight="1">
      <c r="A142" s="83" t="s">
        <v>40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</row>
    <row r="143" spans="1:12" ht="37.5" customHeight="1">
      <c r="A143" s="77" t="s">
        <v>97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2" ht="41.25" customHeight="1">
      <c r="A144" s="84" t="s">
        <v>21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</row>
    <row r="145" spans="1:12" ht="28.5" customHeight="1">
      <c r="A145" s="12" t="s">
        <v>2</v>
      </c>
      <c r="B145" s="48"/>
      <c r="C145" s="49">
        <f>D145+E145</f>
        <v>73900</v>
      </c>
      <c r="D145" s="51">
        <f>D146</f>
        <v>73900</v>
      </c>
      <c r="E145" s="51">
        <f>E146</f>
        <v>0</v>
      </c>
      <c r="F145" s="49">
        <f>G145+H145</f>
        <v>0</v>
      </c>
      <c r="G145" s="51">
        <f>G146</f>
        <v>0</v>
      </c>
      <c r="H145" s="51">
        <f>H146</f>
        <v>0</v>
      </c>
      <c r="I145" s="49">
        <f>+J145</f>
        <v>0</v>
      </c>
      <c r="J145" s="51">
        <f>J146</f>
        <v>0</v>
      </c>
      <c r="K145" s="51">
        <f>K146</f>
        <v>0</v>
      </c>
      <c r="L145" s="51">
        <v>0</v>
      </c>
    </row>
    <row r="146" spans="1:12" ht="81" customHeight="1">
      <c r="A146" s="36" t="s">
        <v>125</v>
      </c>
      <c r="B146" s="2" t="s">
        <v>9</v>
      </c>
      <c r="C146" s="3">
        <f>D146+E146</f>
        <v>73900</v>
      </c>
      <c r="D146" s="4">
        <v>73900</v>
      </c>
      <c r="E146" s="4">
        <v>0</v>
      </c>
      <c r="F146" s="3">
        <f>G146+H146</f>
        <v>0</v>
      </c>
      <c r="G146" s="4">
        <v>0</v>
      </c>
      <c r="H146" s="4">
        <v>0</v>
      </c>
      <c r="I146" s="3">
        <f>J146+K146</f>
        <v>0</v>
      </c>
      <c r="J146" s="4">
        <v>0</v>
      </c>
      <c r="K146" s="4">
        <v>0</v>
      </c>
      <c r="L146" s="25" t="s">
        <v>102</v>
      </c>
    </row>
    <row r="147" spans="1:12" ht="24" customHeight="1">
      <c r="A147" s="76" t="s">
        <v>73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</row>
    <row r="148" spans="1:12" ht="18.75" customHeight="1">
      <c r="A148" s="79" t="s">
        <v>96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</row>
    <row r="149" spans="1:12" ht="22.5" customHeight="1">
      <c r="A149" s="71" t="s">
        <v>54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1:12" ht="30" customHeight="1">
      <c r="A150" s="12" t="s">
        <v>2</v>
      </c>
      <c r="B150" s="8"/>
      <c r="C150" s="6">
        <f>D150+E150</f>
        <v>46448</v>
      </c>
      <c r="D150" s="6">
        <f>+D154+D157+D160</f>
        <v>46448</v>
      </c>
      <c r="E150" s="6">
        <f>+E154+E157+E160</f>
        <v>0</v>
      </c>
      <c r="F150" s="3">
        <f>+H150+G150</f>
        <v>49561</v>
      </c>
      <c r="G150" s="6">
        <f>+G154+G157+G160</f>
        <v>49561</v>
      </c>
      <c r="H150" s="6">
        <f>+H154+H157+H160</f>
        <v>0</v>
      </c>
      <c r="I150" s="3">
        <f>+J150+K150</f>
        <v>52286</v>
      </c>
      <c r="J150" s="6">
        <f>+J154+J157+J160</f>
        <v>52286</v>
      </c>
      <c r="K150" s="6">
        <f>+K154+K157+K160</f>
        <v>0</v>
      </c>
      <c r="L150" s="35"/>
    </row>
    <row r="151" spans="1:12" s="23" customFormat="1" ht="12.75" customHeight="1">
      <c r="A151" s="15"/>
      <c r="B151" s="16"/>
      <c r="C151" s="17"/>
      <c r="D151" s="18"/>
      <c r="E151" s="18"/>
      <c r="F151" s="19"/>
      <c r="G151" s="20"/>
      <c r="H151" s="18"/>
      <c r="I151" s="17"/>
      <c r="J151" s="20"/>
      <c r="K151" s="18"/>
      <c r="L151" s="21"/>
    </row>
    <row r="152" spans="1:14" s="23" customFormat="1" ht="19.5" customHeight="1">
      <c r="A152" s="22"/>
      <c r="C152" s="24"/>
      <c r="D152" s="24"/>
      <c r="E152" s="24"/>
      <c r="F152" s="24"/>
      <c r="G152" s="24"/>
      <c r="H152" s="24"/>
      <c r="I152" s="70" t="s">
        <v>154</v>
      </c>
      <c r="J152" s="70"/>
      <c r="K152" s="70"/>
      <c r="L152" s="70"/>
      <c r="N152" s="34"/>
    </row>
    <row r="153" spans="1:14" s="23" customFormat="1" ht="14.25">
      <c r="A153" s="25">
        <v>1</v>
      </c>
      <c r="B153" s="26">
        <v>2</v>
      </c>
      <c r="C153" s="27">
        <v>3</v>
      </c>
      <c r="D153" s="27">
        <v>4</v>
      </c>
      <c r="E153" s="27">
        <v>5</v>
      </c>
      <c r="F153" s="27">
        <v>6</v>
      </c>
      <c r="G153" s="27">
        <v>7</v>
      </c>
      <c r="H153" s="27">
        <v>8</v>
      </c>
      <c r="I153" s="27">
        <v>9</v>
      </c>
      <c r="J153" s="27">
        <v>10</v>
      </c>
      <c r="K153" s="27">
        <v>11</v>
      </c>
      <c r="L153" s="27">
        <v>12</v>
      </c>
      <c r="N153" s="34"/>
    </row>
    <row r="154" spans="1:12" ht="53.25" customHeight="1">
      <c r="A154" s="9" t="s">
        <v>86</v>
      </c>
      <c r="B154" s="2"/>
      <c r="C154" s="3">
        <f>D154+E154</f>
        <v>5184</v>
      </c>
      <c r="D154" s="4">
        <f>+D155+D156</f>
        <v>5184</v>
      </c>
      <c r="E154" s="4">
        <f>+E155+E156</f>
        <v>0</v>
      </c>
      <c r="F154" s="6">
        <f>G154+H154</f>
        <v>5532</v>
      </c>
      <c r="G154" s="4">
        <f>+G155+G156</f>
        <v>5532</v>
      </c>
      <c r="H154" s="4">
        <f>+H155+H156</f>
        <v>0</v>
      </c>
      <c r="I154" s="3">
        <f>J154+K154</f>
        <v>5836</v>
      </c>
      <c r="J154" s="7">
        <f aca="true" t="shared" si="18" ref="J154:J163">+ROUND(G154*1.055,0)</f>
        <v>5836</v>
      </c>
      <c r="K154" s="4">
        <f>+K155+K156</f>
        <v>0</v>
      </c>
      <c r="L154" s="8"/>
    </row>
    <row r="155" spans="1:12" ht="51.75" customHeight="1">
      <c r="A155" s="1" t="s">
        <v>74</v>
      </c>
      <c r="B155" s="2" t="s">
        <v>9</v>
      </c>
      <c r="C155" s="3">
        <f>+D155</f>
        <v>3456</v>
      </c>
      <c r="D155" s="4">
        <v>3456</v>
      </c>
      <c r="E155" s="5">
        <v>0</v>
      </c>
      <c r="F155" s="6">
        <f>+G155</f>
        <v>3688</v>
      </c>
      <c r="G155" s="7">
        <f aca="true" t="shared" si="19" ref="G155:G163">+ROUND(D155*1.067,0)</f>
        <v>3688</v>
      </c>
      <c r="H155" s="7">
        <v>0</v>
      </c>
      <c r="I155" s="3">
        <f>+J155</f>
        <v>3891</v>
      </c>
      <c r="J155" s="7">
        <f t="shared" si="18"/>
        <v>3891</v>
      </c>
      <c r="K155" s="4">
        <v>0</v>
      </c>
      <c r="L155" s="8" t="s">
        <v>26</v>
      </c>
    </row>
    <row r="156" spans="1:12" ht="58.5" customHeight="1">
      <c r="A156" s="1" t="s">
        <v>34</v>
      </c>
      <c r="B156" s="2" t="s">
        <v>9</v>
      </c>
      <c r="C156" s="3">
        <f>+D156</f>
        <v>1728</v>
      </c>
      <c r="D156" s="4">
        <v>1728</v>
      </c>
      <c r="E156" s="5">
        <v>0</v>
      </c>
      <c r="F156" s="6">
        <f>+G156</f>
        <v>1844</v>
      </c>
      <c r="G156" s="7">
        <f t="shared" si="19"/>
        <v>1844</v>
      </c>
      <c r="H156" s="7">
        <v>0</v>
      </c>
      <c r="I156" s="3">
        <f>+J156</f>
        <v>1945</v>
      </c>
      <c r="J156" s="7">
        <f t="shared" si="18"/>
        <v>1945</v>
      </c>
      <c r="K156" s="4">
        <v>0</v>
      </c>
      <c r="L156" s="8" t="s">
        <v>26</v>
      </c>
    </row>
    <row r="157" spans="1:12" ht="46.5" customHeight="1">
      <c r="A157" s="9" t="s">
        <v>87</v>
      </c>
      <c r="B157" s="2"/>
      <c r="C157" s="3">
        <f>D157+E157</f>
        <v>35904</v>
      </c>
      <c r="D157" s="4">
        <f>+D158+D159</f>
        <v>35904</v>
      </c>
      <c r="E157" s="4">
        <v>0</v>
      </c>
      <c r="F157" s="6">
        <f>G157+H157</f>
        <v>38310</v>
      </c>
      <c r="G157" s="4">
        <f>+G158+G159</f>
        <v>38310</v>
      </c>
      <c r="H157" s="4">
        <v>0</v>
      </c>
      <c r="I157" s="3">
        <f>J157+K157</f>
        <v>40417</v>
      </c>
      <c r="J157" s="4">
        <f>+J158+J159</f>
        <v>40417</v>
      </c>
      <c r="K157" s="4">
        <v>0</v>
      </c>
      <c r="L157" s="8"/>
    </row>
    <row r="158" spans="1:12" ht="51.75" customHeight="1">
      <c r="A158" s="1" t="s">
        <v>75</v>
      </c>
      <c r="B158" s="2" t="s">
        <v>9</v>
      </c>
      <c r="C158" s="3">
        <f>+D158</f>
        <v>33792</v>
      </c>
      <c r="D158" s="4">
        <v>33792</v>
      </c>
      <c r="E158" s="5">
        <v>0</v>
      </c>
      <c r="F158" s="6">
        <f>+G158</f>
        <v>36056</v>
      </c>
      <c r="G158" s="7">
        <f t="shared" si="19"/>
        <v>36056</v>
      </c>
      <c r="H158" s="7">
        <v>0</v>
      </c>
      <c r="I158" s="3">
        <f>+J158</f>
        <v>38039</v>
      </c>
      <c r="J158" s="7">
        <f t="shared" si="18"/>
        <v>38039</v>
      </c>
      <c r="K158" s="4">
        <v>0</v>
      </c>
      <c r="L158" s="8" t="s">
        <v>26</v>
      </c>
    </row>
    <row r="159" spans="1:12" ht="54.75" customHeight="1">
      <c r="A159" s="1" t="s">
        <v>34</v>
      </c>
      <c r="B159" s="2" t="s">
        <v>9</v>
      </c>
      <c r="C159" s="3">
        <f>+D159</f>
        <v>2112</v>
      </c>
      <c r="D159" s="4">
        <v>2112</v>
      </c>
      <c r="E159" s="5">
        <v>0</v>
      </c>
      <c r="F159" s="6">
        <f>+G159</f>
        <v>2254</v>
      </c>
      <c r="G159" s="7">
        <f t="shared" si="19"/>
        <v>2254</v>
      </c>
      <c r="H159" s="7">
        <v>0</v>
      </c>
      <c r="I159" s="3">
        <f>+J159</f>
        <v>2378</v>
      </c>
      <c r="J159" s="7">
        <f t="shared" si="18"/>
        <v>2378</v>
      </c>
      <c r="K159" s="4">
        <v>0</v>
      </c>
      <c r="L159" s="8" t="s">
        <v>26</v>
      </c>
    </row>
    <row r="160" spans="1:12" ht="34.5" customHeight="1">
      <c r="A160" s="10" t="s">
        <v>88</v>
      </c>
      <c r="B160" s="2"/>
      <c r="C160" s="3">
        <f>D160+E160</f>
        <v>5360</v>
      </c>
      <c r="D160" s="4">
        <f>+D161+D162+D163</f>
        <v>5360</v>
      </c>
      <c r="E160" s="5">
        <v>0</v>
      </c>
      <c r="F160" s="6">
        <f>G160+H160</f>
        <v>5719</v>
      </c>
      <c r="G160" s="7">
        <f>+G161+G162+G163</f>
        <v>5719</v>
      </c>
      <c r="H160" s="7">
        <v>0</v>
      </c>
      <c r="I160" s="3">
        <f>J160+K160</f>
        <v>6033</v>
      </c>
      <c r="J160" s="7">
        <f>+J161+J162+J163</f>
        <v>6033</v>
      </c>
      <c r="K160" s="4">
        <v>0</v>
      </c>
      <c r="L160" s="8"/>
    </row>
    <row r="161" spans="1:12" ht="54" customHeight="1">
      <c r="A161" s="1" t="s">
        <v>75</v>
      </c>
      <c r="B161" s="2" t="s">
        <v>9</v>
      </c>
      <c r="C161" s="3">
        <f>D161+E161</f>
        <v>1600</v>
      </c>
      <c r="D161" s="4">
        <v>1600</v>
      </c>
      <c r="E161" s="5">
        <v>0</v>
      </c>
      <c r="F161" s="6">
        <f>G161+H161</f>
        <v>1707</v>
      </c>
      <c r="G161" s="7">
        <f t="shared" si="19"/>
        <v>1707</v>
      </c>
      <c r="H161" s="7">
        <v>0</v>
      </c>
      <c r="I161" s="3">
        <f>+J161</f>
        <v>1801</v>
      </c>
      <c r="J161" s="7">
        <f t="shared" si="18"/>
        <v>1801</v>
      </c>
      <c r="K161" s="4">
        <v>0</v>
      </c>
      <c r="L161" s="8" t="s">
        <v>26</v>
      </c>
    </row>
    <row r="162" spans="1:12" ht="52.5" customHeight="1">
      <c r="A162" s="11" t="s">
        <v>35</v>
      </c>
      <c r="B162" s="2" t="s">
        <v>9</v>
      </c>
      <c r="C162" s="3">
        <f>+D162</f>
        <v>160</v>
      </c>
      <c r="D162" s="4">
        <v>160</v>
      </c>
      <c r="E162" s="5">
        <v>0</v>
      </c>
      <c r="F162" s="6">
        <f>G162+H162</f>
        <v>171</v>
      </c>
      <c r="G162" s="7">
        <f t="shared" si="19"/>
        <v>171</v>
      </c>
      <c r="H162" s="7">
        <v>0</v>
      </c>
      <c r="I162" s="3">
        <f>+J162</f>
        <v>180</v>
      </c>
      <c r="J162" s="7">
        <f t="shared" si="18"/>
        <v>180</v>
      </c>
      <c r="K162" s="4">
        <v>0</v>
      </c>
      <c r="L162" s="8" t="s">
        <v>26</v>
      </c>
    </row>
    <row r="163" spans="1:12" ht="51" customHeight="1">
      <c r="A163" s="11" t="s">
        <v>76</v>
      </c>
      <c r="B163" s="2" t="s">
        <v>9</v>
      </c>
      <c r="C163" s="3">
        <f>+D163</f>
        <v>3600</v>
      </c>
      <c r="D163" s="4">
        <v>3600</v>
      </c>
      <c r="E163" s="5">
        <v>0</v>
      </c>
      <c r="F163" s="6">
        <f>G163+H163</f>
        <v>3841</v>
      </c>
      <c r="G163" s="7">
        <f t="shared" si="19"/>
        <v>3841</v>
      </c>
      <c r="H163" s="7">
        <v>0</v>
      </c>
      <c r="I163" s="3">
        <f>+J163</f>
        <v>4052</v>
      </c>
      <c r="J163" s="7">
        <f t="shared" si="18"/>
        <v>4052</v>
      </c>
      <c r="K163" s="4">
        <v>0</v>
      </c>
      <c r="L163" s="8" t="s">
        <v>26</v>
      </c>
    </row>
    <row r="164" spans="1:12" ht="23.25" customHeight="1">
      <c r="A164" s="79" t="s">
        <v>95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</row>
    <row r="165" spans="1:12" ht="24" customHeight="1">
      <c r="A165" s="71" t="s">
        <v>55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</row>
    <row r="166" spans="1:12" ht="30" customHeight="1">
      <c r="A166" s="12" t="s">
        <v>2</v>
      </c>
      <c r="B166" s="8"/>
      <c r="C166" s="6">
        <f>D166+E166</f>
        <v>262840</v>
      </c>
      <c r="D166" s="6">
        <f>+D168+D174+D179</f>
        <v>262840</v>
      </c>
      <c r="E166" s="6">
        <v>0</v>
      </c>
      <c r="F166" s="3">
        <f>+G166</f>
        <v>280450</v>
      </c>
      <c r="G166" s="6">
        <f>+G168+G174+G179</f>
        <v>280450</v>
      </c>
      <c r="H166" s="6">
        <v>0</v>
      </c>
      <c r="I166" s="3">
        <f>+K166+J166</f>
        <v>295874</v>
      </c>
      <c r="J166" s="6">
        <f>+J168+J174+J179</f>
        <v>295874</v>
      </c>
      <c r="K166" s="6">
        <v>0</v>
      </c>
      <c r="L166" s="35"/>
    </row>
    <row r="167" spans="1:12" ht="16.5">
      <c r="A167" s="76" t="s">
        <v>77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</row>
    <row r="168" spans="1:12" ht="41.25" customHeight="1">
      <c r="A168" s="9" t="s">
        <v>90</v>
      </c>
      <c r="B168" s="2"/>
      <c r="C168" s="3">
        <f>D168+E168</f>
        <v>90160</v>
      </c>
      <c r="D168" s="4">
        <f>+D172+D173</f>
        <v>90160</v>
      </c>
      <c r="E168" s="4">
        <f>+E172+E173</f>
        <v>0</v>
      </c>
      <c r="F168" s="6">
        <f>G168+H168</f>
        <v>96200</v>
      </c>
      <c r="G168" s="4">
        <f>+G172+G173</f>
        <v>96200</v>
      </c>
      <c r="H168" s="4">
        <f>+H172+H173</f>
        <v>0</v>
      </c>
      <c r="I168" s="3">
        <f>J168+K168</f>
        <v>101491</v>
      </c>
      <c r="J168" s="4">
        <f>+J172+J173</f>
        <v>101491</v>
      </c>
      <c r="K168" s="4">
        <f>+K172+K173</f>
        <v>0</v>
      </c>
      <c r="L168" s="8"/>
    </row>
    <row r="169" spans="1:12" s="23" customFormat="1" ht="12.75" customHeight="1">
      <c r="A169" s="15"/>
      <c r="B169" s="16"/>
      <c r="C169" s="17"/>
      <c r="D169" s="18"/>
      <c r="E169" s="18"/>
      <c r="F169" s="19"/>
      <c r="G169" s="20"/>
      <c r="H169" s="18"/>
      <c r="I169" s="17"/>
      <c r="J169" s="20"/>
      <c r="K169" s="18"/>
      <c r="L169" s="21"/>
    </row>
    <row r="170" spans="1:14" s="23" customFormat="1" ht="19.5" customHeight="1">
      <c r="A170" s="22"/>
      <c r="C170" s="24"/>
      <c r="D170" s="24"/>
      <c r="E170" s="24"/>
      <c r="F170" s="24"/>
      <c r="G170" s="24"/>
      <c r="H170" s="24"/>
      <c r="I170" s="70" t="s">
        <v>154</v>
      </c>
      <c r="J170" s="70"/>
      <c r="K170" s="70"/>
      <c r="L170" s="70"/>
      <c r="N170" s="34"/>
    </row>
    <row r="171" spans="1:14" s="23" customFormat="1" ht="14.25">
      <c r="A171" s="25">
        <v>1</v>
      </c>
      <c r="B171" s="26">
        <v>2</v>
      </c>
      <c r="C171" s="27">
        <v>3</v>
      </c>
      <c r="D171" s="27">
        <v>4</v>
      </c>
      <c r="E171" s="27">
        <v>5</v>
      </c>
      <c r="F171" s="27">
        <v>6</v>
      </c>
      <c r="G171" s="27">
        <v>7</v>
      </c>
      <c r="H171" s="27">
        <v>8</v>
      </c>
      <c r="I171" s="27">
        <v>9</v>
      </c>
      <c r="J171" s="27">
        <v>10</v>
      </c>
      <c r="K171" s="27">
        <v>11</v>
      </c>
      <c r="L171" s="27">
        <v>12</v>
      </c>
      <c r="N171" s="34"/>
    </row>
    <row r="172" spans="1:12" ht="50.25" customHeight="1">
      <c r="A172" s="1" t="s">
        <v>78</v>
      </c>
      <c r="B172" s="2" t="s">
        <v>9</v>
      </c>
      <c r="C172" s="3">
        <f>+D172+E172</f>
        <v>88200</v>
      </c>
      <c r="D172" s="4">
        <v>88200</v>
      </c>
      <c r="E172" s="4">
        <v>0</v>
      </c>
      <c r="F172" s="6">
        <f>+G172</f>
        <v>94109</v>
      </c>
      <c r="G172" s="7">
        <f aca="true" t="shared" si="20" ref="G172:G177">+ROUND(D172*1.067,0)</f>
        <v>94109</v>
      </c>
      <c r="H172" s="7">
        <v>0</v>
      </c>
      <c r="I172" s="3">
        <f>+J172</f>
        <v>99285</v>
      </c>
      <c r="J172" s="7">
        <f>+ROUND(G172*1.055,0)</f>
        <v>99285</v>
      </c>
      <c r="K172" s="4">
        <v>0</v>
      </c>
      <c r="L172" s="8" t="s">
        <v>26</v>
      </c>
    </row>
    <row r="173" spans="1:12" ht="55.5" customHeight="1">
      <c r="A173" s="9" t="s">
        <v>89</v>
      </c>
      <c r="B173" s="2" t="s">
        <v>9</v>
      </c>
      <c r="C173" s="3">
        <f>+D173</f>
        <v>1960</v>
      </c>
      <c r="D173" s="4">
        <v>1960</v>
      </c>
      <c r="E173" s="4">
        <v>0</v>
      </c>
      <c r="F173" s="6">
        <f>+G173</f>
        <v>2091</v>
      </c>
      <c r="G173" s="7">
        <f t="shared" si="20"/>
        <v>2091</v>
      </c>
      <c r="H173" s="7">
        <v>0</v>
      </c>
      <c r="I173" s="3">
        <f>+J173</f>
        <v>2206</v>
      </c>
      <c r="J173" s="7">
        <f>+ROUND(G173*1.055,0)</f>
        <v>2206</v>
      </c>
      <c r="K173" s="4">
        <v>0</v>
      </c>
      <c r="L173" s="8" t="s">
        <v>26</v>
      </c>
    </row>
    <row r="174" spans="1:12" ht="48" customHeight="1">
      <c r="A174" s="9" t="s">
        <v>91</v>
      </c>
      <c r="B174" s="2"/>
      <c r="C174" s="3">
        <f>D174+E174</f>
        <v>14080</v>
      </c>
      <c r="D174" s="4">
        <f>+D175+D176+D177</f>
        <v>14080</v>
      </c>
      <c r="E174" s="4">
        <f>+E175+E176+E177</f>
        <v>0</v>
      </c>
      <c r="F174" s="6">
        <f>G174+H174</f>
        <v>15023</v>
      </c>
      <c r="G174" s="4">
        <f>+G175+G176+G177</f>
        <v>15023</v>
      </c>
      <c r="H174" s="4">
        <f>+H175+H176+H177</f>
        <v>0</v>
      </c>
      <c r="I174" s="3">
        <f>+K174+J174</f>
        <v>15849</v>
      </c>
      <c r="J174" s="4">
        <f>+J175+J176+J177</f>
        <v>15849</v>
      </c>
      <c r="K174" s="4">
        <f>+K175+K176+K177</f>
        <v>0</v>
      </c>
      <c r="L174" s="8"/>
    </row>
    <row r="175" spans="1:12" ht="54.75" customHeight="1">
      <c r="A175" s="1" t="s">
        <v>79</v>
      </c>
      <c r="B175" s="2" t="s">
        <v>9</v>
      </c>
      <c r="C175" s="3">
        <f>+D175</f>
        <v>3600</v>
      </c>
      <c r="D175" s="4">
        <v>3600</v>
      </c>
      <c r="E175" s="4">
        <v>0</v>
      </c>
      <c r="F175" s="6">
        <f>+G175</f>
        <v>3841</v>
      </c>
      <c r="G175" s="7">
        <f t="shared" si="20"/>
        <v>3841</v>
      </c>
      <c r="H175" s="6">
        <v>0</v>
      </c>
      <c r="I175" s="3">
        <f>J175+K175</f>
        <v>4052</v>
      </c>
      <c r="J175" s="7">
        <f>+ROUND(G175*1.055,0)</f>
        <v>4052</v>
      </c>
      <c r="K175" s="6">
        <v>0</v>
      </c>
      <c r="L175" s="8" t="s">
        <v>26</v>
      </c>
    </row>
    <row r="176" spans="1:12" ht="59.25" customHeight="1">
      <c r="A176" s="9" t="s">
        <v>92</v>
      </c>
      <c r="B176" s="2" t="s">
        <v>9</v>
      </c>
      <c r="C176" s="3">
        <f>+D176</f>
        <v>80</v>
      </c>
      <c r="D176" s="4">
        <v>80</v>
      </c>
      <c r="E176" s="4">
        <v>0</v>
      </c>
      <c r="F176" s="6">
        <f>+G176</f>
        <v>85</v>
      </c>
      <c r="G176" s="7">
        <f t="shared" si="20"/>
        <v>85</v>
      </c>
      <c r="H176" s="6">
        <v>0</v>
      </c>
      <c r="I176" s="3">
        <f>J176+K176</f>
        <v>90</v>
      </c>
      <c r="J176" s="7">
        <f>+ROUND(G176*1.055,0)</f>
        <v>90</v>
      </c>
      <c r="K176" s="6">
        <v>0</v>
      </c>
      <c r="L176" s="8" t="s">
        <v>26</v>
      </c>
    </row>
    <row r="177" spans="1:12" ht="51.75" customHeight="1">
      <c r="A177" s="9" t="s">
        <v>93</v>
      </c>
      <c r="B177" s="2" t="s">
        <v>9</v>
      </c>
      <c r="C177" s="3">
        <f>+D177</f>
        <v>10400</v>
      </c>
      <c r="D177" s="4">
        <v>10400</v>
      </c>
      <c r="E177" s="4">
        <v>0</v>
      </c>
      <c r="F177" s="6">
        <f>+G177</f>
        <v>11097</v>
      </c>
      <c r="G177" s="7">
        <f t="shared" si="20"/>
        <v>11097</v>
      </c>
      <c r="H177" s="6">
        <v>0</v>
      </c>
      <c r="I177" s="3">
        <f>+J177</f>
        <v>11707</v>
      </c>
      <c r="J177" s="7">
        <f>+ROUND(G177*1.055,0)</f>
        <v>11707</v>
      </c>
      <c r="K177" s="6">
        <v>0</v>
      </c>
      <c r="L177" s="8" t="s">
        <v>26</v>
      </c>
    </row>
    <row r="178" spans="1:12" ht="16.5">
      <c r="A178" s="76" t="s">
        <v>80</v>
      </c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</row>
    <row r="179" spans="1:12" ht="54.75" customHeight="1">
      <c r="A179" s="13" t="s">
        <v>94</v>
      </c>
      <c r="B179" s="2"/>
      <c r="C179" s="3">
        <f>D179+E179</f>
        <v>158600</v>
      </c>
      <c r="D179" s="3">
        <f>+D180+D181</f>
        <v>158600</v>
      </c>
      <c r="E179" s="3">
        <v>0</v>
      </c>
      <c r="F179" s="6">
        <f>+G179</f>
        <v>169227</v>
      </c>
      <c r="G179" s="3">
        <f>+G180+G181</f>
        <v>169227</v>
      </c>
      <c r="H179" s="6">
        <v>0</v>
      </c>
      <c r="I179" s="3">
        <f>+K179+J179</f>
        <v>178534</v>
      </c>
      <c r="J179" s="3">
        <f>+J180+J181</f>
        <v>178534</v>
      </c>
      <c r="K179" s="3">
        <v>0</v>
      </c>
      <c r="L179" s="8"/>
    </row>
    <row r="180" spans="1:12" ht="60" customHeight="1">
      <c r="A180" s="14" t="s">
        <v>81</v>
      </c>
      <c r="B180" s="2" t="s">
        <v>9</v>
      </c>
      <c r="C180" s="3">
        <f>+D180</f>
        <v>152500</v>
      </c>
      <c r="D180" s="4">
        <v>152500</v>
      </c>
      <c r="E180" s="4">
        <v>0</v>
      </c>
      <c r="F180" s="6">
        <f>+G180+H180</f>
        <v>162718</v>
      </c>
      <c r="G180" s="7">
        <f>+ROUND(D180*1.067,0)</f>
        <v>162718</v>
      </c>
      <c r="H180" s="6">
        <v>0</v>
      </c>
      <c r="I180" s="3">
        <f>J180+K180</f>
        <v>171667</v>
      </c>
      <c r="J180" s="7">
        <f>+ROUND(G180*1.055,0)</f>
        <v>171667</v>
      </c>
      <c r="K180" s="4">
        <v>0</v>
      </c>
      <c r="L180" s="8" t="s">
        <v>26</v>
      </c>
    </row>
    <row r="181" spans="1:12" ht="72" customHeight="1">
      <c r="A181" s="14" t="s">
        <v>82</v>
      </c>
      <c r="B181" s="2" t="s">
        <v>9</v>
      </c>
      <c r="C181" s="3">
        <f>+D181+E181</f>
        <v>6100</v>
      </c>
      <c r="D181" s="4">
        <v>6100</v>
      </c>
      <c r="E181" s="4">
        <v>0</v>
      </c>
      <c r="F181" s="6">
        <f>+G181+H181</f>
        <v>6509</v>
      </c>
      <c r="G181" s="7">
        <f>+ROUND(D181*1.067,0)</f>
        <v>6509</v>
      </c>
      <c r="H181" s="6">
        <v>0</v>
      </c>
      <c r="I181" s="3">
        <f>J181+K181</f>
        <v>6867</v>
      </c>
      <c r="J181" s="7">
        <f>+ROUND(G181*1.055,0)</f>
        <v>6867</v>
      </c>
      <c r="K181" s="4">
        <v>0</v>
      </c>
      <c r="L181" s="8" t="s">
        <v>26</v>
      </c>
    </row>
    <row r="185" spans="1:10" ht="24.75" customHeight="1">
      <c r="A185" s="28" t="s">
        <v>149</v>
      </c>
      <c r="B185" s="28"/>
      <c r="C185" s="29"/>
      <c r="D185" s="30"/>
      <c r="E185" s="29"/>
      <c r="F185" s="29"/>
      <c r="G185" s="29"/>
      <c r="H185" s="29"/>
      <c r="I185" s="29"/>
      <c r="J185" s="29" t="s">
        <v>150</v>
      </c>
    </row>
    <row r="186" spans="1:9" ht="17.25" customHeight="1">
      <c r="A186" s="28"/>
      <c r="B186" s="28"/>
      <c r="C186" s="29"/>
      <c r="D186" s="29"/>
      <c r="E186" s="29"/>
      <c r="F186" s="29"/>
      <c r="G186" s="29"/>
      <c r="H186" s="29"/>
      <c r="I186" s="32"/>
    </row>
    <row r="187" spans="1:9" ht="19.5" customHeight="1">
      <c r="A187" s="33" t="s">
        <v>151</v>
      </c>
      <c r="B187" s="28"/>
      <c r="C187" s="29"/>
      <c r="D187" s="29"/>
      <c r="E187" s="29"/>
      <c r="F187" s="29"/>
      <c r="G187" s="29"/>
      <c r="H187" s="29"/>
      <c r="I187" s="32"/>
    </row>
    <row r="188" spans="1:8" ht="24" customHeight="1">
      <c r="A188" s="33" t="s">
        <v>132</v>
      </c>
      <c r="B188" s="28"/>
      <c r="C188" s="29"/>
      <c r="D188" s="29"/>
      <c r="E188" s="29"/>
      <c r="F188" s="29"/>
      <c r="G188" s="29"/>
      <c r="H188" s="29"/>
    </row>
  </sheetData>
  <sheetProtection/>
  <mergeCells count="67">
    <mergeCell ref="I4:L4"/>
    <mergeCell ref="I170:L170"/>
    <mergeCell ref="A135:L135"/>
    <mergeCell ref="A128:L128"/>
    <mergeCell ref="I2:L2"/>
    <mergeCell ref="I3:L3"/>
    <mergeCell ref="I25:L25"/>
    <mergeCell ref="I41:L41"/>
    <mergeCell ref="I58:L58"/>
    <mergeCell ref="I112:L112"/>
    <mergeCell ref="A149:L149"/>
    <mergeCell ref="A165:L165"/>
    <mergeCell ref="A167:L167"/>
    <mergeCell ref="A106:L106"/>
    <mergeCell ref="A107:L107"/>
    <mergeCell ref="A108:L108"/>
    <mergeCell ref="A122:L122"/>
    <mergeCell ref="I133:L133"/>
    <mergeCell ref="I152:L152"/>
    <mergeCell ref="A148:L148"/>
    <mergeCell ref="A142:L142"/>
    <mergeCell ref="A178:L178"/>
    <mergeCell ref="A114:L114"/>
    <mergeCell ref="A115:L115"/>
    <mergeCell ref="A116:L116"/>
    <mergeCell ref="A119:L119"/>
    <mergeCell ref="A143:L143"/>
    <mergeCell ref="A144:L144"/>
    <mergeCell ref="A147:L147"/>
    <mergeCell ref="A164:L164"/>
    <mergeCell ref="A120:L120"/>
    <mergeCell ref="A72:L72"/>
    <mergeCell ref="A73:L73"/>
    <mergeCell ref="A130:L130"/>
    <mergeCell ref="A83:L83"/>
    <mergeCell ref="A84:L84"/>
    <mergeCell ref="A85:L85"/>
    <mergeCell ref="A101:L101"/>
    <mergeCell ref="A102:L102"/>
    <mergeCell ref="A103:L103"/>
    <mergeCell ref="A14:L14"/>
    <mergeCell ref="A15:L15"/>
    <mergeCell ref="A18:L18"/>
    <mergeCell ref="A19:L19"/>
    <mergeCell ref="A20:L20"/>
    <mergeCell ref="A71:L71"/>
    <mergeCell ref="A67:L67"/>
    <mergeCell ref="C10:C11"/>
    <mergeCell ref="D10:E10"/>
    <mergeCell ref="F10:F11"/>
    <mergeCell ref="G10:H10"/>
    <mergeCell ref="I10:I11"/>
    <mergeCell ref="A7:L7"/>
    <mergeCell ref="A9:A11"/>
    <mergeCell ref="B9:B11"/>
    <mergeCell ref="C9:E9"/>
    <mergeCell ref="F9:H9"/>
    <mergeCell ref="I9:K9"/>
    <mergeCell ref="L9:L11"/>
    <mergeCell ref="I78:L78"/>
    <mergeCell ref="I96:L96"/>
    <mergeCell ref="J10:K10"/>
    <mergeCell ref="A139:L139"/>
    <mergeCell ref="A138:L138"/>
    <mergeCell ref="A137:L137"/>
    <mergeCell ref="A65:L65"/>
    <mergeCell ref="A66:L66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6" r:id="rId1"/>
  <rowBreaks count="9" manualBreakCount="9">
    <brk id="24" max="11" man="1"/>
    <brk id="40" max="11" man="1"/>
    <brk id="57" max="11" man="1"/>
    <brk id="76" max="11" man="1"/>
    <brk id="95" max="11" man="1"/>
    <brk id="111" max="11" man="1"/>
    <brk id="132" max="11" man="1"/>
    <brk id="151" max="11" man="1"/>
    <brk id="1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2019-04-17T08:10:13Z</cp:lastPrinted>
  <dcterms:created xsi:type="dcterms:W3CDTF">1996-10-08T23:32:33Z</dcterms:created>
  <dcterms:modified xsi:type="dcterms:W3CDTF">2019-04-17T08:11:23Z</dcterms:modified>
  <cp:category/>
  <cp:version/>
  <cp:contentType/>
  <cp:contentStatus/>
</cp:coreProperties>
</file>