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05" tabRatio="746" activeTab="0"/>
  </bookViews>
  <sheets>
    <sheet name="завд 1 " sheetId="1" r:id="rId1"/>
    <sheet name="Завд. 2" sheetId="2" r:id="rId2"/>
    <sheet name="завд3" sheetId="3" r:id="rId3"/>
    <sheet name="завд 4" sheetId="4" r:id="rId4"/>
    <sheet name="завд 5" sheetId="5" r:id="rId5"/>
    <sheet name="завд 6" sheetId="6" r:id="rId6"/>
    <sheet name="завд7" sheetId="7" r:id="rId7"/>
    <sheet name="завд8" sheetId="8" r:id="rId8"/>
    <sheet name="завд. 9" sheetId="9" r:id="rId9"/>
    <sheet name="завд 10" sheetId="10" r:id="rId10"/>
    <sheet name="завд 11" sheetId="11" r:id="rId11"/>
    <sheet name="завд 12" sheetId="12" r:id="rId12"/>
  </sheets>
  <definedNames>
    <definedName name="_xlnm.Print_Titles" localSheetId="11">'завд 12'!$10:$11</definedName>
    <definedName name="_xlnm.Print_Titles" localSheetId="3">'завд 4'!$8:$9</definedName>
    <definedName name="_xlnm.Print_Titles" localSheetId="4">'завд 5'!$9:$10</definedName>
    <definedName name="_xlnm.Print_Titles" localSheetId="5">'завд 6'!$8:$9</definedName>
    <definedName name="_xlnm.Print_Titles" localSheetId="1">'Завд. 2'!$9:$10</definedName>
    <definedName name="_xlnm.Print_Titles" localSheetId="6">'завд7'!$9:$10</definedName>
    <definedName name="_xlnm.Print_Area" localSheetId="0">'завд 1 '!$A$1:$M$25</definedName>
    <definedName name="_xlnm.Print_Area" localSheetId="9">'завд 10'!$A$1:$O$19</definedName>
    <definedName name="_xlnm.Print_Area" localSheetId="11">'завд 12'!$A$1:$N$96</definedName>
    <definedName name="_xlnm.Print_Area" localSheetId="3">'завд 4'!$A$1:$N$44</definedName>
    <definedName name="_xlnm.Print_Area" localSheetId="4">'завд 5'!$A$1:$O$37</definedName>
    <definedName name="_xlnm.Print_Area" localSheetId="5">'завд 6'!$A$1:$N$69</definedName>
    <definedName name="_xlnm.Print_Area" localSheetId="1">'Завд. 2'!$A$1:$M$64</definedName>
    <definedName name="_xlnm.Print_Area" localSheetId="8">'завд. 9'!$A$1:$N$26</definedName>
    <definedName name="_xlnm.Print_Area" localSheetId="6">'завд7'!$A$1:$N$37</definedName>
    <definedName name="_xlnm.Print_Area" localSheetId="7">'завд8'!$A$1:$N$26</definedName>
  </definedNames>
  <calcPr fullCalcOnLoad="1"/>
</workbook>
</file>

<file path=xl/sharedStrings.xml><?xml version="1.0" encoding="utf-8"?>
<sst xmlns="http://schemas.openxmlformats.org/spreadsheetml/2006/main" count="799" uniqueCount="215">
  <si>
    <t>Капітальний ремонт ліфтового обладнання</t>
  </si>
  <si>
    <t>1.1.</t>
  </si>
  <si>
    <t>1.2.</t>
  </si>
  <si>
    <t>2.1.</t>
  </si>
  <si>
    <t>1.1.1</t>
  </si>
  <si>
    <t>1.1.3</t>
  </si>
  <si>
    <t>1.1.4</t>
  </si>
  <si>
    <t>2.1.1</t>
  </si>
  <si>
    <t>2.1.3</t>
  </si>
  <si>
    <t>2.1.4</t>
  </si>
  <si>
    <t>1.2.1</t>
  </si>
  <si>
    <t>Площа, кв.м</t>
  </si>
  <si>
    <t>Капітальний ремонт мереж теплопостачання</t>
  </si>
  <si>
    <t>Встановлення АВР</t>
  </si>
  <si>
    <t>Встановлення дизельного джерела електропостачання</t>
  </si>
  <si>
    <t>Кількість, од./ площа, кв.м</t>
  </si>
  <si>
    <t>3.1.</t>
  </si>
  <si>
    <t>3.1.1</t>
  </si>
  <si>
    <t>Капітальний ремонт оцинкованої, шиферної покрівлі</t>
  </si>
  <si>
    <t>2.</t>
  </si>
  <si>
    <t>1.1.2</t>
  </si>
  <si>
    <t>Придбання автотранспорту</t>
  </si>
  <si>
    <t>1.1.1.</t>
  </si>
  <si>
    <t>1.</t>
  </si>
  <si>
    <t>КУ "Сумська міська клінічна лікарня №1"</t>
  </si>
  <si>
    <t>Кількість, кв.м</t>
  </si>
  <si>
    <t>2.1.2</t>
  </si>
  <si>
    <t>2.1.1.</t>
  </si>
  <si>
    <t>Завдання 2. Забезпечити придбання  обладнання лікувально-профілактичними закладами для надання необхідної допомоги дорослому населенню міста</t>
  </si>
  <si>
    <t>Завдання Програми, КТКВК та перелік обладнання</t>
  </si>
  <si>
    <t>Завдання Програми, КТКВК та перелік послуг</t>
  </si>
  <si>
    <t>Сума, тис. грн.</t>
  </si>
  <si>
    <t>2.2.</t>
  </si>
  <si>
    <t>Середні витрати на 1 од./на 1 кв.м, тис.грн.</t>
  </si>
  <si>
    <t>1.3.</t>
  </si>
  <si>
    <t>1.3.1</t>
  </si>
  <si>
    <t>1.4.</t>
  </si>
  <si>
    <t>Середні витрати на ремонт 1 кв.м.</t>
  </si>
  <si>
    <t>Вартість, тис.         грн.</t>
  </si>
  <si>
    <t>Кіль-        кість, од.</t>
  </si>
  <si>
    <t>КУ "Сумська міська клінічна лікарня № 4"</t>
  </si>
  <si>
    <t>КУ "Сумська міська клінічна лікарня № 5"</t>
  </si>
  <si>
    <t>№ з/п</t>
  </si>
  <si>
    <t>КУ "Сумська міська клінічна лікарня № 1"</t>
  </si>
  <si>
    <t>Інше обладнання</t>
  </si>
  <si>
    <t>___________</t>
  </si>
  <si>
    <t>Придбання обладнання для встановлення пожежної сигналізації</t>
  </si>
  <si>
    <t>Придбання ліфтового обладнання</t>
  </si>
  <si>
    <t>1.1.2.</t>
  </si>
  <si>
    <t>2.3.</t>
  </si>
  <si>
    <t>Вартість тис.         грн.</t>
  </si>
  <si>
    <t>КЗ "Центр первинної медикосанітарної допомоги №3"</t>
  </si>
  <si>
    <t>____________</t>
  </si>
  <si>
    <t>1.4.1</t>
  </si>
  <si>
    <t>2.2.1</t>
  </si>
  <si>
    <t>2.3.1</t>
  </si>
  <si>
    <t>Вартість, тис.    грн.</t>
  </si>
  <si>
    <t>Вартість, тис. грн.</t>
  </si>
  <si>
    <t>Сума, тис.грн.</t>
  </si>
  <si>
    <t>Вартість тис.грн.</t>
  </si>
  <si>
    <t>3.</t>
  </si>
  <si>
    <t xml:space="preserve">Капітальний ремонт електричних мереж </t>
  </si>
  <si>
    <t>3.1</t>
  </si>
  <si>
    <t>КЗ "Центр первинної медикосанітарної допомоги №3 м. Суми"</t>
  </si>
  <si>
    <t>КЗ"Центр первинної медико-санітарної допомоги №3            м. Суми"</t>
  </si>
  <si>
    <t>2018 - прогноз</t>
  </si>
  <si>
    <t>2019 - прогноз</t>
  </si>
  <si>
    <t>2020 - прогноз</t>
  </si>
  <si>
    <t>3.2.</t>
  </si>
  <si>
    <t>3.2.1</t>
  </si>
  <si>
    <t xml:space="preserve">  3.1.1</t>
  </si>
  <si>
    <t>4.</t>
  </si>
  <si>
    <t xml:space="preserve">Капітальний ремонт вентиляційних мереж </t>
  </si>
  <si>
    <t>4.1.</t>
  </si>
  <si>
    <t>4.1.1</t>
  </si>
  <si>
    <t xml:space="preserve">  3.1.2</t>
  </si>
  <si>
    <t xml:space="preserve">                                           Розвиток матеріально-технічної бази лікувально-профілактичних закладів міста </t>
  </si>
  <si>
    <t>Додаток 3.14 до додатку 3</t>
  </si>
  <si>
    <t xml:space="preserve">Завдання 3. Забезпечити  проведення капітальних ремонтів та придбання ліфтового обладнання лікувально-профілактичних закладів міста </t>
  </si>
  <si>
    <t>Додаток 3.15 до додатку 3</t>
  </si>
  <si>
    <t>Додаток 3.16 до додатку 3</t>
  </si>
  <si>
    <t>Додаток 3.17 до додатку 3</t>
  </si>
  <si>
    <t>Додаток 3.18 до додатку 3</t>
  </si>
  <si>
    <t>0 / 0,110</t>
  </si>
  <si>
    <t xml:space="preserve"> </t>
  </si>
  <si>
    <t xml:space="preserve">Завдання 8. Забезпечити  придбання та переобладнання автотранспорту для лікувально-профілактичних закладів міста </t>
  </si>
  <si>
    <t>3.1.1.</t>
  </si>
  <si>
    <t>3.2</t>
  </si>
  <si>
    <t>3.3</t>
  </si>
  <si>
    <t>3.3.1</t>
  </si>
  <si>
    <t>Завдання 7. Забезпечити приведення системи пожежної сигналізації та категорійності електропостачання до вимог чинного заканодавства, тис. грн.</t>
  </si>
  <si>
    <t>Додаток 3.19 до додатку 3</t>
  </si>
  <si>
    <t>Завдання1.Забезпечити придбання медичного обладнання для надання медичної допомоги дитячому населенню міста</t>
  </si>
  <si>
    <t xml:space="preserve">                                                               Розрахунок орієнтовних витрат на виконання Підпрограми VII. </t>
  </si>
  <si>
    <t>КУ "Сумський міський клінічний пологовий будинок"</t>
  </si>
  <si>
    <t>КУ "Сумська міська клінічна стоматологічна поліклініка"</t>
  </si>
  <si>
    <t xml:space="preserve">                                                               Розрахунок орієнтовних витрат на виконання Підпрограми VII </t>
  </si>
  <si>
    <t>4.1.2</t>
  </si>
  <si>
    <t>КУ "Сумський міський клінічний пологовий будинок Пресвятої Діви Марії"</t>
  </si>
  <si>
    <t>3.1.2</t>
  </si>
  <si>
    <t>0 /2727,3</t>
  </si>
  <si>
    <t>0 /300,0</t>
  </si>
  <si>
    <t>0 /7727,3</t>
  </si>
  <si>
    <t>0 /850,0</t>
  </si>
  <si>
    <t>Капітальний ремонт медичного обладнання</t>
  </si>
  <si>
    <t>КУ "Сумська міська клінічна  стоматологічна поліклініка"</t>
  </si>
  <si>
    <t>4.2</t>
  </si>
  <si>
    <t>4.2.1</t>
  </si>
  <si>
    <t>2017 - план</t>
  </si>
  <si>
    <t>Поточний ремонт медичного обладнання</t>
  </si>
  <si>
    <t xml:space="preserve">                                            міської комплексної програми "Охорона здоров'я на 2017-2020 роки"</t>
  </si>
  <si>
    <t xml:space="preserve">                                            міської комплексної Програми "Охорона здоров'я на 2017-2020 роки"</t>
  </si>
  <si>
    <t>КУ "Сумський міський клінічний пологовий будинок Пресвятої Діви Маірії"</t>
  </si>
  <si>
    <t>Комп'ютерне обладнання</t>
  </si>
  <si>
    <t>Технічне обладнання</t>
  </si>
  <si>
    <t>0 / 0,076</t>
  </si>
  <si>
    <t>КУ "Сумський міський клінічний пологовий будинок Пресвятої Діви Марії""</t>
  </si>
  <si>
    <t>Додаток 3.20 до додатку 3</t>
  </si>
  <si>
    <t>Додаток 3.21 до додатку 3</t>
  </si>
  <si>
    <t>Додаток 3.22 до додатку 3</t>
  </si>
  <si>
    <t>0 /2108,0</t>
  </si>
  <si>
    <t>0 /25080</t>
  </si>
  <si>
    <t>1,0/0</t>
  </si>
  <si>
    <t>500,0/0</t>
  </si>
  <si>
    <t xml:space="preserve">спеціальний фонд </t>
  </si>
  <si>
    <t>загальний фонд</t>
  </si>
  <si>
    <t>Додаток 3.23 до додатку 3</t>
  </si>
  <si>
    <t>КПКВК 1412010/КПКВК0712010  Багатопрофільна стаціонарна медична допомога населенню</t>
  </si>
  <si>
    <t>КПКВК 1412010/ КПКВК0712010  Багатопрофільна стаціонарна медична допомога населенню</t>
  </si>
  <si>
    <t>КПКВК 1412050КПКВК/0712030 Лікарсько-акушерська допомога  вагітним, породіллям та новонародженим</t>
  </si>
  <si>
    <t>КПКВК 1412050/КПКВК0712030 Лікарсько-акушерська допомога  вагітним, породіллям та новонародженим</t>
  </si>
  <si>
    <t>КПКВК 1412050/ КПКВК0712030 Лікарсько-акушерська допомога  вагітним, породіллям та новонародженим</t>
  </si>
  <si>
    <t>КПКВК 1412180/КПКВК0712111 Первинна медична допомога населенню</t>
  </si>
  <si>
    <t>КПКВК 1412140 Надання стоматологічної допомоги населенню/КПКВК 0712100 Стоматологічна допомога населенню</t>
  </si>
  <si>
    <t>КПКВК 1412180 "Первинна медико -санітарна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</si>
  <si>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Завдання 10. На виконання підпрограми 8    Реалізація пілотних проектів щодо впровадження електронних сервісів в місті Суми Міської програми «Автоматизація муніципальних телекомунікаційних систем на 2017-2019 роки в м. Суми»</t>
  </si>
  <si>
    <t>Виконавець: Чумаченко О.Ю.</t>
  </si>
  <si>
    <t>Медичне обладнання</t>
  </si>
  <si>
    <t>Спеціальний фонд</t>
  </si>
  <si>
    <t>Загальний фонд</t>
  </si>
  <si>
    <t>в т.ч. за рахунок державного бюджету</t>
  </si>
  <si>
    <t>в т. ч. за рахунок державного бюджету</t>
  </si>
  <si>
    <t>Медичне обладнання (спеціальний фонд)</t>
  </si>
  <si>
    <t>Інше обладнання (спеціальний фонд)</t>
  </si>
  <si>
    <t>в т. ч. кошти державного бюджету</t>
  </si>
  <si>
    <t>КПКВК 1412180 "Первинна медико - 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</si>
  <si>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КЗ "Центр первинної медико - санітарної допомоги №3"</t>
  </si>
  <si>
    <t>Капітальний ремонт</t>
  </si>
  <si>
    <t>поточний ремонт</t>
  </si>
  <si>
    <t>Завдання 9. Забезпечити  проведення капітальних та поточний ремонтів медичного обладнання лікувально - профілактичними закладами міста</t>
  </si>
  <si>
    <t>Завдання 6. Забезпечити проведення капітальних та поточних ремонтів інженерних мереж лікувально-профілактичних закладів міста</t>
  </si>
  <si>
    <t>Завдання 4. Забезпечити проведення капітальних  та  поточних ремонтів приміщень лікувально-профілактичних закладів міста</t>
  </si>
  <si>
    <t>Поточний ремонт</t>
  </si>
  <si>
    <t>капітальний ремонт</t>
  </si>
  <si>
    <t>Завдання 5. Забезпечити проведення капітальних та поточних ремонтів покрівель лікувально-профілактичних закладів міста</t>
  </si>
  <si>
    <t>Капітальний та поточний ремонт  м'якої покрівлі</t>
  </si>
  <si>
    <t>КУ "Сумська міська клінічна лікарня № 1" (капітальний ремонт)</t>
  </si>
  <si>
    <t xml:space="preserve">КУ "Сумська міська клінічна лікарня № 4" </t>
  </si>
  <si>
    <t>КУ "Сумська міська клінічна лікарня № 5" (капітальний ремонт)</t>
  </si>
  <si>
    <t>КУ "Сумський міський клінічний пологовий будинок Пресвятої Діви Марії" (капітальний ремонт)</t>
  </si>
  <si>
    <t>КЗ "Центр первинної медикосанітарної допомоги №3 м. Суми" (капітальний ремонт)</t>
  </si>
  <si>
    <t>КПКВК 1412010/КПКВК0712010  Багатопрофільна стаціонарна медична допомога населенню (капітальні ремонти)</t>
  </si>
  <si>
    <t>Капітальний та поточний ремонти мереж водопостачання та водовідведення</t>
  </si>
  <si>
    <t xml:space="preserve"> поточний ремонт</t>
  </si>
  <si>
    <t>2018 - план</t>
  </si>
  <si>
    <t>до рішення Сумської міської ради "Про внесення змін до рішення Сумської міської ради від 21 грудня 2017 року "Про затвердження міської комплексної Програми "Охорона здоров'я" на 2017-2020 роки"</t>
  </si>
  <si>
    <t>КПКВК 0712113 Первинна медична допомога населенню, що надається амбулаторно-поліклінічними закладами (відділеннями)</t>
  </si>
  <si>
    <t>КУ "Сумська міська клінічна лікарня №5"</t>
  </si>
  <si>
    <t>Додаток 3.24 до додатку 3</t>
  </si>
  <si>
    <t>від                            2018 року №                            -МР</t>
  </si>
  <si>
    <t>Сумський міський голова                                                                                                                                         О.М. Лисенко</t>
  </si>
  <si>
    <t>Сумський міський голова                                                                                                                          О.М. Лисенко</t>
  </si>
  <si>
    <t>Сумський міський голова                                                                                                                        О.М. Лисенко</t>
  </si>
  <si>
    <t>КПКВК 1412802 "Інші заходи по охороні здоров'я"/КПКВК 0712150 "Інші програми, заклади, заходи у сфері охорони здоров'я"</t>
  </si>
  <si>
    <t>з них: КПКВК 0712152 "Інші програми та заходи у сфері охорони здоров'я" (придбання обладнання для забезпечення центрів первинної медико-санітарної допомоги відповідно до табелю оснащення)</t>
  </si>
  <si>
    <t>Медичне обладнання (загальний фонд)</t>
  </si>
  <si>
    <t>з них: КПКВК 0712152 "Інші програми та заходи у сфері охорони здоров'я" (забезпечения центрів первинної медико-санітарної допомоги)</t>
  </si>
  <si>
    <t>Додаток 3.25 до додатку 3</t>
  </si>
  <si>
    <t>2018 - план (друге півріччя)</t>
  </si>
  <si>
    <t>1.5.</t>
  </si>
  <si>
    <t>міської комплексної програми "Охорона здоров'я на 2017-2020 роки"</t>
  </si>
  <si>
    <t>Розрахунок орієнтовних витрат на виконання Підпрограми VIII</t>
  </si>
  <si>
    <t>Капітальні видатки</t>
  </si>
  <si>
    <t>Придбання обладнання довгострокового користування</t>
  </si>
  <si>
    <t xml:space="preserve">                                          Розвиток та підтримка комунальних некомерційних підприємств, що надають первинну медико-санітарну допомогу    </t>
  </si>
  <si>
    <t>КПКВК 0712111 Первинна медична допомога населенню, що надається центрами первинної медичної (комунальне некомерційне підприємство "Центр первинної медико-санітарної допомоги №1" та "Центр первинної медико-санітарної допомоги №2" Сумської міської ради)</t>
  </si>
  <si>
    <t>тис. грн.</t>
  </si>
  <si>
    <t>Соціальне забезпечення (Видатки на безкоштовний та пільговий відпуск медикаментів)</t>
  </si>
  <si>
    <t>Інші видатки  для стабільноргго забезпечення функціонування  підприємств ( утому числі: приедмети, матеріали, обладнання та інвентар, оплата послуг, крім комунальних;  виплата пенсій і допомоги)</t>
  </si>
  <si>
    <t>1.6.</t>
  </si>
  <si>
    <t>Інші видатки не заборонені законодавством (видатки на відрядження та навчання персоналу)</t>
  </si>
  <si>
    <t>Поточні видатки</t>
  </si>
  <si>
    <t xml:space="preserve"> Оплата праці та нарахування на заробітну плату,</t>
  </si>
  <si>
    <t>Медикаменти та перев'язувальні матеріали</t>
  </si>
  <si>
    <t>Оплата комунальних послуг та енергоносіїв (оплата за споживання теплової енергії, природного газу, електричної енергії, гараячої води, холодної води та водовідведення)</t>
  </si>
  <si>
    <t>Комунальне некомерційне підприємство "Центр первинної медико-санітарної допомоги №1" Сумської міської ради</t>
  </si>
  <si>
    <t>Комунальне некомерційне підприємство "Центр первинної медико-санітарної допомоги №2" Сумської міської ради</t>
  </si>
  <si>
    <t>А.</t>
  </si>
  <si>
    <t>Б.</t>
  </si>
  <si>
    <t>міський бюджет</t>
  </si>
  <si>
    <t>доація з обласного бюджету</t>
  </si>
  <si>
    <t>в т.ч:. кошти медичної субвенції</t>
  </si>
  <si>
    <t>У тому числі</t>
  </si>
  <si>
    <t>Проведення капітальних ремонтів приміщень</t>
  </si>
  <si>
    <t>Завдання 11. Забезпечення впровадження автоматизації робочих місць центрів з надання первинної медико-санітарної допомоги населенню м. Суми відповідно до табелю оснащення</t>
  </si>
  <si>
    <t>Сумський міський голова                                                                                                                                                              О.М. Лисенко</t>
  </si>
  <si>
    <t>Завдання 12. Сприяння покращенню надання первинної медико-санітарної допомоги</t>
  </si>
  <si>
    <t xml:space="preserve"> КПКВК1412010/КПКВК 0712010  Багатопрофільна стаціонарна медична допомога населенню (КУ "Сумська міська дитяча клінічна лікарня Святої Зінаїди"/ КНП "Дитяча клінічна лікарня Святої Зінаїди" Сумської міської ради)</t>
  </si>
  <si>
    <t>КУ "Сумська міська дитяча клінічна лікарня Святої Зінаїди"/ КНП "Дитяча клінічна лікарня Святої Зінаїди" Сумської міської ради</t>
  </si>
  <si>
    <t>КУ "Сумська міська дитяча клінічна лікарня Святої Зінаїди"/ КНП "Дитяча клінічна лікарня Святої Зінаїди" Сумської міської ради (капітальний ремонт)</t>
  </si>
  <si>
    <t xml:space="preserve">Сумський міський голова                                                                                                                                   </t>
  </si>
  <si>
    <t xml:space="preserve">      О.М. Лисенко</t>
  </si>
  <si>
    <t xml:space="preserve">  3.1.3</t>
  </si>
  <si>
    <t xml:space="preserve">                         Сумський міський голова                                                                                                                        О.М. Лисенко</t>
  </si>
  <si>
    <t>в т.ч. дотація з обласного бюджету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</si>
</sst>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0"/>
    <numFmt numFmtId="200" formatCode="0.0000000"/>
    <numFmt numFmtId="201" formatCode="0.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(* #,##0_);_(* \(#,##0\);_(* &quot;-&quot;??_);_(@_)"/>
    <numFmt numFmtId="207" formatCode="_(* #,##0.0_);_(* \(#,##0.0\);_(* &quot;-&quot;??_);_(@_)"/>
    <numFmt numFmtId="208" formatCode="_-* #,##0.0\ _₽_-;\-* #,##0.0\ _₽_-;_-* &quot;-&quot;?\ _₽_-;_-@_-"/>
    <numFmt numFmtId="209" formatCode="_-* #,##0.0\ _г_р_н_._-;\-* #,##0.0\ _г_р_н_._-;_-* &quot;-&quot;?\ _г_р_н_._-;_-@_-"/>
  </numFmts>
  <fonts count="70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name val="Arial Cyr"/>
      <family val="0"/>
    </font>
    <font>
      <sz val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Arial Cyr"/>
      <family val="0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7"/>
      <name val="Times New Roman"/>
      <family val="1"/>
    </font>
    <font>
      <sz val="11"/>
      <color indexed="10"/>
      <name val="Arial Cyr"/>
      <family val="0"/>
    </font>
    <font>
      <sz val="10"/>
      <color indexed="10"/>
      <name val="Arial"/>
      <family val="2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b/>
      <sz val="14"/>
      <color indexed="9"/>
      <name val="Times New Roman"/>
      <family val="1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B050"/>
      <name val="Times New Roman"/>
      <family val="1"/>
    </font>
    <font>
      <sz val="11"/>
      <color rgb="FFFF0000"/>
      <name val="Arial Cyr"/>
      <family val="0"/>
    </font>
    <font>
      <sz val="10"/>
      <color rgb="FFFF0000"/>
      <name val="Arial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196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" fontId="6" fillId="32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1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top" wrapText="1"/>
    </xf>
    <xf numFmtId="196" fontId="11" fillId="0" borderId="10" xfId="0" applyNumberFormat="1" applyFont="1" applyBorder="1" applyAlignment="1">
      <alignment horizontal="center" vertical="center" wrapText="1"/>
    </xf>
    <xf numFmtId="197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96" fontId="1" fillId="32" borderId="10" xfId="0" applyNumberFormat="1" applyFont="1" applyFill="1" applyBorder="1" applyAlignment="1">
      <alignment horizontal="center" vertical="center" wrapText="1"/>
    </xf>
    <xf numFmtId="197" fontId="1" fillId="32" borderId="10" xfId="0" applyNumberFormat="1" applyFont="1" applyFill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19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96" fontId="1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96" fontId="1" fillId="0" borderId="10" xfId="0" applyNumberFormat="1" applyFont="1" applyBorder="1" applyAlignment="1">
      <alignment horizontal="center" vertical="center"/>
    </xf>
    <xf numFmtId="196" fontId="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justify"/>
    </xf>
    <xf numFmtId="0" fontId="11" fillId="32" borderId="10" xfId="0" applyFont="1" applyFill="1" applyBorder="1" applyAlignment="1">
      <alignment horizontal="justify" vertical="center" wrapText="1"/>
    </xf>
    <xf numFmtId="196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196" fontId="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196" fontId="1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196" fontId="1" fillId="0" borderId="10" xfId="0" applyNumberFormat="1" applyFont="1" applyBorder="1" applyAlignment="1">
      <alignment horizontal="left" vertical="center" wrapText="1"/>
    </xf>
    <xf numFmtId="2" fontId="1" fillId="32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196" fontId="1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vertical="center" wrapText="1"/>
    </xf>
    <xf numFmtId="196" fontId="11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196" fontId="1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196" fontId="1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center" wrapText="1"/>
    </xf>
    <xf numFmtId="196" fontId="1" fillId="32" borderId="10" xfId="0" applyNumberFormat="1" applyFont="1" applyFill="1" applyBorder="1" applyAlignment="1">
      <alignment horizontal="left" vertical="center" wrapText="1"/>
    </xf>
    <xf numFmtId="1" fontId="1" fillId="32" borderId="10" xfId="0" applyNumberFormat="1" applyFont="1" applyFill="1" applyBorder="1" applyAlignment="1">
      <alignment horizontal="left" vertical="center" wrapText="1"/>
    </xf>
    <xf numFmtId="1" fontId="11" fillId="32" borderId="10" xfId="0" applyNumberFormat="1" applyFont="1" applyFill="1" applyBorder="1" applyAlignment="1">
      <alignment horizontal="left" vertical="center" wrapText="1"/>
    </xf>
    <xf numFmtId="196" fontId="11" fillId="32" borderId="10" xfId="0" applyNumberFormat="1" applyFont="1" applyFill="1" applyBorder="1" applyAlignment="1">
      <alignment horizontal="left" vertical="center" wrapText="1"/>
    </xf>
    <xf numFmtId="196" fontId="1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1" fontId="11" fillId="0" borderId="10" xfId="0" applyNumberFormat="1" applyFont="1" applyBorder="1" applyAlignment="1">
      <alignment horizontal="left"/>
    </xf>
    <xf numFmtId="196" fontId="11" fillId="0" borderId="10" xfId="0" applyNumberFormat="1" applyFont="1" applyBorder="1" applyAlignment="1">
      <alignment horizontal="left" vertical="center"/>
    </xf>
    <xf numFmtId="196" fontId="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196" fontId="1" fillId="0" borderId="10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196" fontId="11" fillId="0" borderId="10" xfId="0" applyNumberFormat="1" applyFont="1" applyFill="1" applyBorder="1" applyAlignment="1">
      <alignment horizontal="left" vertical="center"/>
    </xf>
    <xf numFmtId="196" fontId="1" fillId="32" borderId="10" xfId="0" applyNumberFormat="1" applyFont="1" applyFill="1" applyBorder="1" applyAlignment="1">
      <alignment horizontal="left" vertical="center"/>
    </xf>
    <xf numFmtId="2" fontId="11" fillId="0" borderId="10" xfId="0" applyNumberFormat="1" applyFont="1" applyBorder="1" applyAlignment="1">
      <alignment horizontal="left" vertical="center"/>
    </xf>
    <xf numFmtId="0" fontId="1" fillId="32" borderId="10" xfId="0" applyFont="1" applyFill="1" applyBorder="1" applyAlignment="1">
      <alignment horizontal="left"/>
    </xf>
    <xf numFmtId="1" fontId="11" fillId="0" borderId="13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top"/>
    </xf>
    <xf numFmtId="196" fontId="11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 wrapText="1"/>
    </xf>
    <xf numFmtId="197" fontId="11" fillId="0" borderId="10" xfId="0" applyNumberFormat="1" applyFont="1" applyBorder="1" applyAlignment="1">
      <alignment horizontal="left" vertical="center" wrapText="1"/>
    </xf>
    <xf numFmtId="197" fontId="1" fillId="0" borderId="10" xfId="0" applyNumberFormat="1" applyFont="1" applyBorder="1" applyAlignment="1">
      <alignment horizontal="left" vertical="center" wrapText="1"/>
    </xf>
    <xf numFmtId="197" fontId="1" fillId="32" borderId="10" xfId="0" applyNumberFormat="1" applyFont="1" applyFill="1" applyBorder="1" applyAlignment="1">
      <alignment horizontal="left" vertical="center" wrapText="1"/>
    </xf>
    <xf numFmtId="197" fontId="11" fillId="32" borderId="10" xfId="0" applyNumberFormat="1" applyFont="1" applyFill="1" applyBorder="1" applyAlignment="1">
      <alignment horizontal="left" vertical="center" wrapText="1"/>
    </xf>
    <xf numFmtId="196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top" wrapText="1"/>
    </xf>
    <xf numFmtId="197" fontId="11" fillId="0" borderId="10" xfId="0" applyNumberFormat="1" applyFont="1" applyBorder="1" applyAlignment="1">
      <alignment horizontal="left" vertical="center"/>
    </xf>
    <xf numFmtId="197" fontId="1" fillId="0" borderId="10" xfId="0" applyNumberFormat="1" applyFont="1" applyBorder="1" applyAlignment="1">
      <alignment horizontal="left" vertical="center"/>
    </xf>
    <xf numFmtId="196" fontId="11" fillId="0" borderId="10" xfId="0" applyNumberFormat="1" applyFont="1" applyFill="1" applyBorder="1" applyAlignment="1">
      <alignment horizontal="left" vertical="top" wrapText="1"/>
    </xf>
    <xf numFmtId="197" fontId="11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2" fontId="11" fillId="32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196" fontId="11" fillId="0" borderId="10" xfId="0" applyNumberFormat="1" applyFont="1" applyBorder="1" applyAlignment="1">
      <alignment horizontal="left" vertical="top" wrapText="1"/>
    </xf>
    <xf numFmtId="197" fontId="1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196" fontId="1" fillId="0" borderId="10" xfId="0" applyNumberFormat="1" applyFont="1" applyBorder="1" applyAlignment="1">
      <alignment horizontal="left" vertical="top" wrapText="1"/>
    </xf>
    <xf numFmtId="196" fontId="1" fillId="0" borderId="10" xfId="0" applyNumberFormat="1" applyFont="1" applyFill="1" applyBorder="1" applyAlignment="1">
      <alignment horizontal="left" vertical="top" wrapText="1"/>
    </xf>
    <xf numFmtId="197" fontId="1" fillId="0" borderId="10" xfId="0" applyNumberFormat="1" applyFont="1" applyFill="1" applyBorder="1" applyAlignment="1">
      <alignment horizontal="left" vertical="top" wrapText="1"/>
    </xf>
    <xf numFmtId="197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196" fontId="1" fillId="0" borderId="10" xfId="0" applyNumberFormat="1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left" vertical="top"/>
    </xf>
    <xf numFmtId="196" fontId="1" fillId="32" borderId="10" xfId="0" applyNumberFormat="1" applyFont="1" applyFill="1" applyBorder="1" applyAlignment="1">
      <alignment horizontal="left" vertical="top" wrapText="1"/>
    </xf>
    <xf numFmtId="197" fontId="1" fillId="32" borderId="10" xfId="0" applyNumberFormat="1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196" fontId="1" fillId="0" borderId="0" xfId="0" applyNumberFormat="1" applyFont="1" applyFill="1" applyAlignment="1">
      <alignment/>
    </xf>
    <xf numFmtId="1" fontId="1" fillId="0" borderId="10" xfId="0" applyNumberFormat="1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top" wrapText="1"/>
    </xf>
    <xf numFmtId="0" fontId="1" fillId="0" borderId="0" xfId="54" applyFont="1" applyFill="1">
      <alignment/>
      <protection/>
    </xf>
    <xf numFmtId="0" fontId="6" fillId="0" borderId="0" xfId="54" applyFont="1" applyFill="1">
      <alignment/>
      <protection/>
    </xf>
    <xf numFmtId="1" fontId="11" fillId="0" borderId="10" xfId="0" applyNumberFormat="1" applyFont="1" applyBorder="1" applyAlignment="1">
      <alignment horizontal="center" vertical="center"/>
    </xf>
    <xf numFmtId="197" fontId="1" fillId="0" borderId="10" xfId="0" applyNumberFormat="1" applyFont="1" applyBorder="1" applyAlignment="1">
      <alignment horizontal="center"/>
    </xf>
    <xf numFmtId="197" fontId="11" fillId="32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197" fontId="11" fillId="32" borderId="10" xfId="0" applyNumberFormat="1" applyFont="1" applyFill="1" applyBorder="1" applyAlignment="1">
      <alignment horizontal="left" vertical="center"/>
    </xf>
    <xf numFmtId="196" fontId="11" fillId="32" borderId="10" xfId="0" applyNumberFormat="1" applyFont="1" applyFill="1" applyBorder="1" applyAlignment="1">
      <alignment horizontal="left" vertical="center"/>
    </xf>
    <xf numFmtId="196" fontId="11" fillId="32" borderId="10" xfId="0" applyNumberFormat="1" applyFont="1" applyFill="1" applyBorder="1" applyAlignment="1">
      <alignment horizontal="left" vertical="top" wrapText="1"/>
    </xf>
    <xf numFmtId="196" fontId="1" fillId="32" borderId="10" xfId="0" applyNumberFormat="1" applyFont="1" applyFill="1" applyBorder="1" applyAlignment="1">
      <alignment/>
    </xf>
    <xf numFmtId="196" fontId="1" fillId="32" borderId="10" xfId="0" applyNumberFormat="1" applyFont="1" applyFill="1" applyBorder="1" applyAlignment="1">
      <alignment horizontal="center" vertical="center"/>
    </xf>
    <xf numFmtId="0" fontId="1" fillId="32" borderId="0" xfId="53" applyFont="1" applyFill="1">
      <alignment/>
      <protection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96" fontId="11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/>
    </xf>
    <xf numFmtId="2" fontId="11" fillId="32" borderId="10" xfId="0" applyNumberFormat="1" applyFont="1" applyFill="1" applyBorder="1" applyAlignment="1">
      <alignment horizontal="left" vertical="top" wrapText="1"/>
    </xf>
    <xf numFmtId="197" fontId="11" fillId="32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97" fontId="1" fillId="0" borderId="10" xfId="0" applyNumberFormat="1" applyFont="1" applyBorder="1" applyAlignment="1">
      <alignment horizontal="left" vertical="top"/>
    </xf>
    <xf numFmtId="2" fontId="1" fillId="32" borderId="10" xfId="0" applyNumberFormat="1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left" vertical="top" wrapText="1"/>
    </xf>
    <xf numFmtId="197" fontId="11" fillId="0" borderId="10" xfId="0" applyNumberFormat="1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196" fontId="11" fillId="0" borderId="10" xfId="0" applyNumberFormat="1" applyFont="1" applyFill="1" applyBorder="1" applyAlignment="1">
      <alignment horizontal="left" vertical="top"/>
    </xf>
    <xf numFmtId="49" fontId="11" fillId="0" borderId="10" xfId="0" applyNumberFormat="1" applyFont="1" applyBorder="1" applyAlignment="1">
      <alignment horizontal="left" vertical="top" wrapText="1"/>
    </xf>
    <xf numFmtId="1" fontId="11" fillId="0" borderId="10" xfId="0" applyNumberFormat="1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horizontal="left" vertical="top" wrapText="1"/>
    </xf>
    <xf numFmtId="1" fontId="11" fillId="0" borderId="10" xfId="0" applyNumberFormat="1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left" vertical="top"/>
    </xf>
    <xf numFmtId="196" fontId="0" fillId="0" borderId="0" xfId="0" applyNumberFormat="1" applyFont="1" applyAlignment="1">
      <alignment/>
    </xf>
    <xf numFmtId="0" fontId="18" fillId="32" borderId="10" xfId="0" applyFont="1" applyFill="1" applyBorder="1" applyAlignment="1">
      <alignment horizontal="left" vertical="center" wrapText="1"/>
    </xf>
    <xf numFmtId="0" fontId="18" fillId="32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32" borderId="10" xfId="0" applyFont="1" applyFill="1" applyBorder="1" applyAlignment="1">
      <alignment vertical="center" wrapText="1"/>
    </xf>
    <xf numFmtId="0" fontId="13" fillId="32" borderId="10" xfId="0" applyFont="1" applyFill="1" applyBorder="1" applyAlignment="1">
      <alignment horizontal="justify"/>
    </xf>
    <xf numFmtId="0" fontId="18" fillId="32" borderId="10" xfId="0" applyFont="1" applyFill="1" applyBorder="1" applyAlignment="1">
      <alignment horizontal="justify"/>
    </xf>
    <xf numFmtId="0" fontId="3" fillId="0" borderId="10" xfId="0" applyFont="1" applyBorder="1" applyAlignment="1">
      <alignment/>
    </xf>
    <xf numFmtId="196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206" fontId="1" fillId="0" borderId="10" xfId="63" applyNumberFormat="1" applyFont="1" applyFill="1" applyBorder="1" applyAlignment="1">
      <alignment vertical="center" wrapText="1"/>
    </xf>
    <xf numFmtId="0" fontId="18" fillId="32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/>
    </xf>
    <xf numFmtId="206" fontId="11" fillId="0" borderId="10" xfId="63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left" wrapText="1"/>
    </xf>
    <xf numFmtId="197" fontId="1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justify" vertical="top"/>
    </xf>
    <xf numFmtId="0" fontId="1" fillId="0" borderId="11" xfId="0" applyFont="1" applyBorder="1" applyAlignment="1">
      <alignment horizontal="left" wrapText="1"/>
    </xf>
    <xf numFmtId="207" fontId="11" fillId="0" borderId="13" xfId="0" applyNumberFormat="1" applyFont="1" applyBorder="1" applyAlignment="1">
      <alignment vertical="center" wrapText="1"/>
    </xf>
    <xf numFmtId="206" fontId="11" fillId="0" borderId="13" xfId="0" applyNumberFormat="1" applyFont="1" applyBorder="1" applyAlignment="1">
      <alignment vertical="center" wrapText="1"/>
    </xf>
    <xf numFmtId="1" fontId="11" fillId="0" borderId="10" xfId="0" applyNumberFormat="1" applyFont="1" applyBorder="1" applyAlignment="1">
      <alignment vertical="center"/>
    </xf>
    <xf numFmtId="196" fontId="11" fillId="0" borderId="10" xfId="0" applyNumberFormat="1" applyFont="1" applyBorder="1" applyAlignment="1">
      <alignment vertical="center"/>
    </xf>
    <xf numFmtId="196" fontId="11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196" fontId="1" fillId="0" borderId="10" xfId="0" applyNumberFormat="1" applyFont="1" applyFill="1" applyBorder="1" applyAlignment="1">
      <alignment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96" fontId="11" fillId="0" borderId="13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07" fontId="11" fillId="0" borderId="10" xfId="63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207" fontId="1" fillId="0" borderId="10" xfId="63" applyNumberFormat="1" applyFont="1" applyFill="1" applyBorder="1" applyAlignment="1">
      <alignment vertical="center" wrapText="1"/>
    </xf>
    <xf numFmtId="207" fontId="1" fillId="0" borderId="10" xfId="0" applyNumberFormat="1" applyFont="1" applyBorder="1" applyAlignment="1">
      <alignment/>
    </xf>
    <xf numFmtId="196" fontId="11" fillId="0" borderId="13" xfId="0" applyNumberFormat="1" applyFont="1" applyBorder="1" applyAlignment="1">
      <alignment vertical="center" wrapText="1"/>
    </xf>
    <xf numFmtId="0" fontId="19" fillId="0" borderId="13" xfId="0" applyFont="1" applyBorder="1" applyAlignment="1">
      <alignment horizontal="left" vertical="center" wrapText="1"/>
    </xf>
    <xf numFmtId="196" fontId="20" fillId="0" borderId="13" xfId="0" applyNumberFormat="1" applyFont="1" applyBorder="1" applyAlignment="1">
      <alignment vertical="center" wrapText="1"/>
    </xf>
    <xf numFmtId="206" fontId="20" fillId="0" borderId="13" xfId="0" applyNumberFormat="1" applyFont="1" applyBorder="1" applyAlignment="1">
      <alignment vertical="center" wrapText="1"/>
    </xf>
    <xf numFmtId="0" fontId="1" fillId="32" borderId="13" xfId="0" applyFont="1" applyFill="1" applyBorder="1" applyAlignment="1">
      <alignment horizontal="left" vertical="top" wrapText="1"/>
    </xf>
    <xf numFmtId="196" fontId="11" fillId="0" borderId="10" xfId="0" applyNumberFormat="1" applyFont="1" applyFill="1" applyBorder="1" applyAlignment="1">
      <alignment horizontal="left" vertical="center" wrapText="1"/>
    </xf>
    <xf numFmtId="0" fontId="11" fillId="32" borderId="13" xfId="0" applyFont="1" applyFill="1" applyBorder="1" applyAlignment="1">
      <alignment horizontal="left" vertical="top" wrapText="1"/>
    </xf>
    <xf numFmtId="196" fontId="11" fillId="32" borderId="10" xfId="0" applyNumberFormat="1" applyFont="1" applyFill="1" applyBorder="1" applyAlignment="1">
      <alignment horizontal="left" vertical="top"/>
    </xf>
    <xf numFmtId="197" fontId="11" fillId="32" borderId="10" xfId="0" applyNumberFormat="1" applyFont="1" applyFill="1" applyBorder="1" applyAlignment="1">
      <alignment horizontal="left" vertical="top"/>
    </xf>
    <xf numFmtId="196" fontId="1" fillId="32" borderId="10" xfId="0" applyNumberFormat="1" applyFont="1" applyFill="1" applyBorder="1" applyAlignment="1">
      <alignment horizontal="left" vertical="top"/>
    </xf>
    <xf numFmtId="0" fontId="11" fillId="32" borderId="10" xfId="0" applyFont="1" applyFill="1" applyBorder="1" applyAlignment="1">
      <alignment horizontal="left" vertical="top"/>
    </xf>
    <xf numFmtId="0" fontId="1" fillId="32" borderId="10" xfId="0" applyFont="1" applyFill="1" applyBorder="1" applyAlignment="1">
      <alignment horizontal="left" vertical="top"/>
    </xf>
    <xf numFmtId="197" fontId="1" fillId="32" borderId="10" xfId="0" applyNumberFormat="1" applyFont="1" applyFill="1" applyBorder="1" applyAlignment="1">
      <alignment horizontal="left" vertical="top"/>
    </xf>
    <xf numFmtId="196" fontId="13" fillId="32" borderId="10" xfId="0" applyNumberFormat="1" applyFont="1" applyFill="1" applyBorder="1" applyAlignment="1">
      <alignment horizontal="left" vertical="top" wrapText="1"/>
    </xf>
    <xf numFmtId="0" fontId="19" fillId="32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197" fontId="1" fillId="32" borderId="10" xfId="0" applyNumberFormat="1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horizontal="justify"/>
    </xf>
    <xf numFmtId="0" fontId="1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justify"/>
    </xf>
    <xf numFmtId="0" fontId="11" fillId="32" borderId="10" xfId="0" applyFont="1" applyFill="1" applyBorder="1" applyAlignment="1">
      <alignment horizontal="left" vertical="center"/>
    </xf>
    <xf numFmtId="1" fontId="11" fillId="0" borderId="10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vertical="center" wrapText="1"/>
    </xf>
    <xf numFmtId="196" fontId="1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vertical="center" wrapText="1"/>
    </xf>
    <xf numFmtId="196" fontId="1" fillId="0" borderId="10" xfId="0" applyNumberFormat="1" applyFont="1" applyBorder="1" applyAlignment="1">
      <alignment vertical="center" wrapText="1"/>
    </xf>
    <xf numFmtId="196" fontId="1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2" fontId="11" fillId="0" borderId="16" xfId="0" applyNumberFormat="1" applyFont="1" applyBorder="1" applyAlignment="1">
      <alignment vertical="center" wrapText="1"/>
    </xf>
    <xf numFmtId="196" fontId="1" fillId="0" borderId="16" xfId="0" applyNumberFormat="1" applyFont="1" applyBorder="1" applyAlignment="1">
      <alignment/>
    </xf>
    <xf numFmtId="2" fontId="1" fillId="0" borderId="10" xfId="0" applyNumberFormat="1" applyFont="1" applyBorder="1" applyAlignment="1">
      <alignment vertical="center" wrapText="1"/>
    </xf>
    <xf numFmtId="0" fontId="11" fillId="32" borderId="10" xfId="53" applyFont="1" applyFill="1" applyBorder="1" applyAlignment="1">
      <alignment horizontal="left" vertical="center" wrapText="1"/>
      <protection/>
    </xf>
    <xf numFmtId="1" fontId="11" fillId="32" borderId="10" xfId="0" applyNumberFormat="1" applyFont="1" applyFill="1" applyBorder="1" applyAlignment="1">
      <alignment horizontal="left"/>
    </xf>
    <xf numFmtId="196" fontId="11" fillId="32" borderId="10" xfId="0" applyNumberFormat="1" applyFont="1" applyFill="1" applyBorder="1" applyAlignment="1">
      <alignment horizontal="left"/>
    </xf>
    <xf numFmtId="2" fontId="11" fillId="32" borderId="10" xfId="0" applyNumberFormat="1" applyFont="1" applyFill="1" applyBorder="1" applyAlignment="1">
      <alignment horizontal="left"/>
    </xf>
    <xf numFmtId="1" fontId="19" fillId="32" borderId="10" xfId="0" applyNumberFormat="1" applyFont="1" applyFill="1" applyBorder="1" applyAlignment="1">
      <alignment horizontal="left"/>
    </xf>
    <xf numFmtId="2" fontId="19" fillId="32" borderId="10" xfId="0" applyNumberFormat="1" applyFont="1" applyFill="1" applyBorder="1" applyAlignment="1">
      <alignment horizontal="left"/>
    </xf>
    <xf numFmtId="196" fontId="19" fillId="32" borderId="10" xfId="0" applyNumberFormat="1" applyFont="1" applyFill="1" applyBorder="1" applyAlignment="1">
      <alignment horizontal="left"/>
    </xf>
    <xf numFmtId="0" fontId="11" fillId="32" borderId="10" xfId="0" applyFont="1" applyFill="1" applyBorder="1" applyAlignment="1">
      <alignment/>
    </xf>
    <xf numFmtId="0" fontId="11" fillId="32" borderId="13" xfId="0" applyFont="1" applyFill="1" applyBorder="1" applyAlignment="1">
      <alignment horizontal="justify"/>
    </xf>
    <xf numFmtId="0" fontId="11" fillId="32" borderId="13" xfId="0" applyFont="1" applyFill="1" applyBorder="1" applyAlignment="1">
      <alignment horizontal="left" vertical="center" wrapText="1"/>
    </xf>
    <xf numFmtId="1" fontId="11" fillId="32" borderId="10" xfId="0" applyNumberFormat="1" applyFont="1" applyFill="1" applyBorder="1" applyAlignment="1">
      <alignment horizontal="left" wrapText="1"/>
    </xf>
    <xf numFmtId="1" fontId="1" fillId="32" borderId="10" xfId="0" applyNumberFormat="1" applyFont="1" applyFill="1" applyBorder="1" applyAlignment="1">
      <alignment horizontal="left" wrapText="1"/>
    </xf>
    <xf numFmtId="2" fontId="1" fillId="32" borderId="10" xfId="0" applyNumberFormat="1" applyFont="1" applyFill="1" applyBorder="1" applyAlignment="1">
      <alignment horizontal="left" wrapText="1"/>
    </xf>
    <xf numFmtId="0" fontId="1" fillId="32" borderId="10" xfId="0" applyFont="1" applyFill="1" applyBorder="1" applyAlignment="1">
      <alignment/>
    </xf>
    <xf numFmtId="196" fontId="1" fillId="32" borderId="10" xfId="0" applyNumberFormat="1" applyFont="1" applyFill="1" applyBorder="1" applyAlignment="1">
      <alignment horizontal="left" wrapText="1"/>
    </xf>
    <xf numFmtId="0" fontId="12" fillId="32" borderId="10" xfId="0" applyFont="1" applyFill="1" applyBorder="1" applyAlignment="1">
      <alignment/>
    </xf>
    <xf numFmtId="0" fontId="1" fillId="32" borderId="10" xfId="55" applyFont="1" applyFill="1" applyBorder="1" applyAlignment="1">
      <alignment horizontal="left" vertical="center" wrapText="1"/>
      <protection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55" applyFont="1" applyFill="1" applyBorder="1" applyAlignment="1">
      <alignment horizontal="center" vertical="center" wrapText="1"/>
      <protection/>
    </xf>
    <xf numFmtId="196" fontId="1" fillId="32" borderId="10" xfId="55" applyNumberFormat="1" applyFont="1" applyFill="1" applyBorder="1" applyAlignment="1">
      <alignment horizontal="center" vertical="center" wrapText="1"/>
      <protection/>
    </xf>
    <xf numFmtId="1" fontId="12" fillId="32" borderId="10" xfId="0" applyNumberFormat="1" applyFont="1" applyFill="1" applyBorder="1" applyAlignment="1">
      <alignment horizontal="left" vertical="center" wrapText="1"/>
    </xf>
    <xf numFmtId="196" fontId="12" fillId="32" borderId="10" xfId="0" applyNumberFormat="1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wrapText="1"/>
    </xf>
    <xf numFmtId="1" fontId="11" fillId="32" borderId="10" xfId="0" applyNumberFormat="1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wrapText="1"/>
    </xf>
    <xf numFmtId="1" fontId="1" fillId="32" borderId="10" xfId="0" applyNumberFormat="1" applyFont="1" applyFill="1" applyBorder="1" applyAlignment="1">
      <alignment horizontal="left"/>
    </xf>
    <xf numFmtId="2" fontId="1" fillId="32" borderId="10" xfId="0" applyNumberFormat="1" applyFont="1" applyFill="1" applyBorder="1" applyAlignment="1">
      <alignment horizontal="left"/>
    </xf>
    <xf numFmtId="196" fontId="1" fillId="32" borderId="10" xfId="0" applyNumberFormat="1" applyFont="1" applyFill="1" applyBorder="1" applyAlignment="1">
      <alignment horizontal="left"/>
    </xf>
    <xf numFmtId="1" fontId="11" fillId="32" borderId="10" xfId="0" applyNumberFormat="1" applyFont="1" applyFill="1" applyBorder="1" applyAlignment="1">
      <alignment horizontal="left" vertical="top"/>
    </xf>
    <xf numFmtId="1" fontId="1" fillId="32" borderId="10" xfId="0" applyNumberFormat="1" applyFont="1" applyFill="1" applyBorder="1" applyAlignment="1">
      <alignment horizontal="left" vertical="top"/>
    </xf>
    <xf numFmtId="2" fontId="11" fillId="32" borderId="10" xfId="0" applyNumberFormat="1" applyFont="1" applyFill="1" applyBorder="1" applyAlignment="1">
      <alignment horizontal="left" vertical="center"/>
    </xf>
    <xf numFmtId="2" fontId="1" fillId="32" borderId="10" xfId="0" applyNumberFormat="1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vertical="center" wrapText="1"/>
    </xf>
    <xf numFmtId="1" fontId="1" fillId="32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/>
    </xf>
    <xf numFmtId="0" fontId="11" fillId="0" borderId="10" xfId="0" applyFont="1" applyFill="1" applyBorder="1" applyAlignment="1">
      <alignment horizontal="justify" vertical="top" wrapText="1"/>
    </xf>
    <xf numFmtId="0" fontId="21" fillId="32" borderId="10" xfId="0" applyFont="1" applyFill="1" applyBorder="1" applyAlignment="1">
      <alignment horizontal="justify" vertical="top"/>
    </xf>
    <xf numFmtId="0" fontId="19" fillId="32" borderId="10" xfId="0" applyFont="1" applyFill="1" applyBorder="1" applyAlignment="1">
      <alignment wrapText="1"/>
    </xf>
    <xf numFmtId="0" fontId="19" fillId="0" borderId="10" xfId="0" applyFont="1" applyBorder="1" applyAlignment="1">
      <alignment horizontal="left" vertical="top" wrapText="1"/>
    </xf>
    <xf numFmtId="196" fontId="11" fillId="0" borderId="10" xfId="0" applyNumberFormat="1" applyFont="1" applyBorder="1" applyAlignment="1">
      <alignment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justify" vertical="top"/>
    </xf>
    <xf numFmtId="196" fontId="62" fillId="32" borderId="10" xfId="0" applyNumberFormat="1" applyFont="1" applyFill="1" applyBorder="1" applyAlignment="1">
      <alignment horizontal="left" vertical="top" wrapText="1"/>
    </xf>
    <xf numFmtId="196" fontId="62" fillId="32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197" fontId="1" fillId="0" borderId="10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left" vertical="center" wrapText="1"/>
    </xf>
    <xf numFmtId="0" fontId="1" fillId="32" borderId="16" xfId="0" applyFont="1" applyFill="1" applyBorder="1" applyAlignment="1">
      <alignment horizontal="left" wrapText="1"/>
    </xf>
    <xf numFmtId="1" fontId="1" fillId="0" borderId="16" xfId="0" applyNumberFormat="1" applyFont="1" applyBorder="1" applyAlignment="1">
      <alignment horizontal="left" vertical="center" wrapText="1"/>
    </xf>
    <xf numFmtId="2" fontId="1" fillId="0" borderId="16" xfId="0" applyNumberFormat="1" applyFont="1" applyBorder="1" applyAlignment="1">
      <alignment horizontal="left" vertical="center" wrapText="1"/>
    </xf>
    <xf numFmtId="196" fontId="1" fillId="32" borderId="16" xfId="0" applyNumberFormat="1" applyFont="1" applyFill="1" applyBorder="1" applyAlignment="1">
      <alignment horizontal="left" vertical="center" wrapText="1"/>
    </xf>
    <xf numFmtId="196" fontId="1" fillId="0" borderId="16" xfId="0" applyNumberFormat="1" applyFont="1" applyBorder="1" applyAlignment="1">
      <alignment horizontal="left" vertical="center" wrapText="1"/>
    </xf>
    <xf numFmtId="196" fontId="1" fillId="0" borderId="16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196" fontId="1" fillId="33" borderId="10" xfId="0" applyNumberFormat="1" applyFont="1" applyFill="1" applyBorder="1" applyAlignment="1">
      <alignment horizontal="left" vertical="center" wrapText="1"/>
    </xf>
    <xf numFmtId="196" fontId="1" fillId="34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1" fillId="34" borderId="13" xfId="0" applyFont="1" applyFill="1" applyBorder="1" applyAlignment="1">
      <alignment horizontal="left" vertical="center" wrapText="1"/>
    </xf>
    <xf numFmtId="196" fontId="3" fillId="0" borderId="0" xfId="0" applyNumberFormat="1" applyFont="1" applyAlignment="1">
      <alignment/>
    </xf>
    <xf numFmtId="196" fontId="63" fillId="0" borderId="0" xfId="0" applyNumberFormat="1" applyFont="1" applyAlignment="1">
      <alignment/>
    </xf>
    <xf numFmtId="196" fontId="64" fillId="0" borderId="0" xfId="0" applyNumberFormat="1" applyFont="1" applyAlignment="1">
      <alignment/>
    </xf>
    <xf numFmtId="0" fontId="1" fillId="32" borderId="17" xfId="0" applyFont="1" applyFill="1" applyBorder="1" applyAlignment="1">
      <alignment horizontal="left"/>
    </xf>
    <xf numFmtId="1" fontId="64" fillId="0" borderId="0" xfId="0" applyNumberFormat="1" applyFont="1" applyAlignment="1">
      <alignment/>
    </xf>
    <xf numFmtId="0" fontId="1" fillId="32" borderId="0" xfId="0" applyFont="1" applyFill="1" applyBorder="1" applyAlignment="1">
      <alignment horizontal="left"/>
    </xf>
    <xf numFmtId="0" fontId="64" fillId="0" borderId="0" xfId="0" applyFont="1" applyAlignment="1">
      <alignment/>
    </xf>
    <xf numFmtId="196" fontId="1" fillId="34" borderId="10" xfId="0" applyNumberFormat="1" applyFont="1" applyFill="1" applyBorder="1" applyAlignment="1">
      <alignment horizontal="left" vertical="center"/>
    </xf>
    <xf numFmtId="196" fontId="1" fillId="34" borderId="13" xfId="0" applyNumberFormat="1" applyFont="1" applyFill="1" applyBorder="1" applyAlignment="1">
      <alignment horizontal="center" vertical="center" wrapText="1"/>
    </xf>
    <xf numFmtId="196" fontId="1" fillId="34" borderId="10" xfId="0" applyNumberFormat="1" applyFont="1" applyFill="1" applyBorder="1" applyAlignment="1">
      <alignment horizontal="center" vertical="center" wrapText="1"/>
    </xf>
    <xf numFmtId="196" fontId="1" fillId="34" borderId="10" xfId="0" applyNumberFormat="1" applyFont="1" applyFill="1" applyBorder="1" applyAlignment="1">
      <alignment horizontal="left" vertical="top"/>
    </xf>
    <xf numFmtId="196" fontId="11" fillId="32" borderId="10" xfId="0" applyNumberFormat="1" applyFont="1" applyFill="1" applyBorder="1" applyAlignment="1">
      <alignment horizontal="left" wrapText="1"/>
    </xf>
    <xf numFmtId="196" fontId="1" fillId="34" borderId="10" xfId="0" applyNumberFormat="1" applyFont="1" applyFill="1" applyBorder="1" applyAlignment="1">
      <alignment horizontal="left" wrapText="1"/>
    </xf>
    <xf numFmtId="196" fontId="1" fillId="34" borderId="10" xfId="0" applyNumberFormat="1" applyFont="1" applyFill="1" applyBorder="1" applyAlignment="1">
      <alignment horizontal="left"/>
    </xf>
    <xf numFmtId="49" fontId="6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1" fontId="6" fillId="0" borderId="16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5" fillId="0" borderId="10" xfId="0" applyFont="1" applyBorder="1" applyAlignment="1">
      <alignment/>
    </xf>
    <xf numFmtId="2" fontId="66" fillId="0" borderId="10" xfId="0" applyNumberFormat="1" applyFont="1" applyBorder="1" applyAlignment="1">
      <alignment vertical="center" wrapText="1"/>
    </xf>
    <xf numFmtId="196" fontId="65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66" fillId="0" borderId="10" xfId="0" applyFont="1" applyBorder="1" applyAlignment="1">
      <alignment horizontal="justify"/>
    </xf>
    <xf numFmtId="0" fontId="68" fillId="0" borderId="10" xfId="0" applyFont="1" applyBorder="1" applyAlignment="1">
      <alignment/>
    </xf>
    <xf numFmtId="2" fontId="68" fillId="0" borderId="10" xfId="0" applyNumberFormat="1" applyFont="1" applyBorder="1" applyAlignment="1">
      <alignment vertical="center" wrapText="1"/>
    </xf>
    <xf numFmtId="196" fontId="68" fillId="0" borderId="10" xfId="0" applyNumberFormat="1" applyFont="1" applyBorder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top" wrapText="1"/>
    </xf>
    <xf numFmtId="1" fontId="66" fillId="0" borderId="10" xfId="0" applyNumberFormat="1" applyFont="1" applyBorder="1" applyAlignment="1">
      <alignment horizontal="center" vertical="center" wrapText="1"/>
    </xf>
    <xf numFmtId="196" fontId="66" fillId="0" borderId="10" xfId="0" applyNumberFormat="1" applyFont="1" applyBorder="1" applyAlignment="1">
      <alignment horizontal="center" vertical="center" wrapText="1"/>
    </xf>
    <xf numFmtId="1" fontId="66" fillId="0" borderId="10" xfId="0" applyNumberFormat="1" applyFont="1" applyBorder="1" applyAlignment="1">
      <alignment vertical="center" wrapText="1"/>
    </xf>
    <xf numFmtId="196" fontId="66" fillId="0" borderId="10" xfId="0" applyNumberFormat="1" applyFont="1" applyBorder="1" applyAlignment="1">
      <alignment vertical="center" wrapText="1"/>
    </xf>
    <xf numFmtId="0" fontId="65" fillId="0" borderId="10" xfId="0" applyFont="1" applyBorder="1" applyAlignment="1">
      <alignment horizontal="left"/>
    </xf>
    <xf numFmtId="0" fontId="65" fillId="0" borderId="10" xfId="0" applyFont="1" applyFill="1" applyBorder="1" applyAlignment="1">
      <alignment horizontal="left" vertical="top" wrapText="1"/>
    </xf>
    <xf numFmtId="2" fontId="65" fillId="0" borderId="10" xfId="0" applyNumberFormat="1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1" fontId="65" fillId="0" borderId="10" xfId="0" applyNumberFormat="1" applyFont="1" applyBorder="1" applyAlignment="1">
      <alignment horizontal="center" vertical="center" wrapText="1"/>
    </xf>
    <xf numFmtId="196" fontId="65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/>
    </xf>
    <xf numFmtId="196" fontId="65" fillId="0" borderId="10" xfId="0" applyNumberFormat="1" applyFont="1" applyBorder="1" applyAlignment="1">
      <alignment vertical="center" wrapText="1"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justify"/>
    </xf>
    <xf numFmtId="0" fontId="65" fillId="0" borderId="10" xfId="0" applyFont="1" applyBorder="1" applyAlignment="1">
      <alignment vertical="center" wrapText="1"/>
    </xf>
    <xf numFmtId="1" fontId="65" fillId="0" borderId="10" xfId="0" applyNumberFormat="1" applyFont="1" applyBorder="1" applyAlignment="1">
      <alignment vertical="center" wrapText="1"/>
    </xf>
    <xf numFmtId="0" fontId="66" fillId="0" borderId="10" xfId="0" applyFont="1" applyBorder="1" applyAlignment="1">
      <alignment/>
    </xf>
    <xf numFmtId="196" fontId="66" fillId="0" borderId="10" xfId="0" applyNumberFormat="1" applyFont="1" applyBorder="1" applyAlignment="1">
      <alignment/>
    </xf>
    <xf numFmtId="0" fontId="69" fillId="0" borderId="10" xfId="0" applyFont="1" applyBorder="1" applyAlignment="1">
      <alignment/>
    </xf>
    <xf numFmtId="196" fontId="65" fillId="0" borderId="10" xfId="0" applyNumberFormat="1" applyFont="1" applyBorder="1" applyAlignment="1">
      <alignment/>
    </xf>
    <xf numFmtId="196" fontId="66" fillId="0" borderId="10" xfId="0" applyNumberFormat="1" applyFont="1" applyBorder="1" applyAlignment="1">
      <alignment/>
    </xf>
    <xf numFmtId="0" fontId="1" fillId="0" borderId="0" xfId="0" applyFont="1" applyAlignment="1">
      <alignment horizontal="justify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8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2" fontId="11" fillId="35" borderId="10" xfId="0" applyNumberFormat="1" applyFont="1" applyFill="1" applyBorder="1" applyAlignment="1">
      <alignment vertical="center" wrapText="1"/>
    </xf>
    <xf numFmtId="0" fontId="65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Розрахунки МТБ" xfId="54"/>
    <cellStyle name="Обычный_проект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4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31"/>
  <sheetViews>
    <sheetView tabSelected="1" view="pageBreakPreview" zoomScale="75" zoomScaleNormal="75" zoomScaleSheetLayoutView="75" zoomScalePageLayoutView="0" workbookViewId="0" topLeftCell="A1">
      <selection activeCell="G16" sqref="G16"/>
    </sheetView>
  </sheetViews>
  <sheetFormatPr defaultColWidth="9.140625" defaultRowHeight="12.75"/>
  <cols>
    <col min="1" max="1" width="57.8515625" style="3" customWidth="1"/>
    <col min="2" max="2" width="10.57421875" style="3" customWidth="1"/>
    <col min="3" max="3" width="9.140625" style="3" customWidth="1"/>
    <col min="4" max="4" width="13.00390625" style="3" customWidth="1"/>
    <col min="5" max="5" width="11.28125" style="3" customWidth="1"/>
    <col min="6" max="6" width="12.7109375" style="3" customWidth="1"/>
    <col min="7" max="7" width="11.00390625" style="3" customWidth="1"/>
    <col min="8" max="8" width="10.421875" style="3" customWidth="1"/>
    <col min="9" max="9" width="9.140625" style="3" customWidth="1"/>
    <col min="10" max="10" width="8.8515625" style="3" customWidth="1"/>
    <col min="11" max="11" width="10.00390625" style="3" customWidth="1"/>
    <col min="12" max="12" width="10.28125" style="3" customWidth="1"/>
    <col min="13" max="13" width="8.421875" style="3" customWidth="1"/>
    <col min="14" max="16384" width="9.140625" style="3" customWidth="1"/>
  </cols>
  <sheetData>
    <row r="1" spans="7:12" ht="18.75">
      <c r="G1" s="1"/>
      <c r="H1" s="22" t="s">
        <v>77</v>
      </c>
      <c r="I1" s="1"/>
      <c r="J1" s="5"/>
      <c r="K1" s="23"/>
      <c r="L1" s="23"/>
    </row>
    <row r="2" spans="2:15" ht="51" customHeight="1">
      <c r="B2" s="24"/>
      <c r="C2" s="24"/>
      <c r="D2" s="24"/>
      <c r="E2" s="369" t="s">
        <v>165</v>
      </c>
      <c r="F2" s="369"/>
      <c r="G2" s="369"/>
      <c r="H2" s="369"/>
      <c r="I2" s="369"/>
      <c r="J2" s="369"/>
      <c r="K2" s="369"/>
      <c r="L2" s="369"/>
      <c r="M2" s="369"/>
      <c r="N2" s="24"/>
      <c r="O2" s="24"/>
    </row>
    <row r="3" spans="2:15" ht="19.5" customHeight="1">
      <c r="B3" s="24"/>
      <c r="C3" s="24"/>
      <c r="D3" s="24"/>
      <c r="E3" s="377" t="s">
        <v>169</v>
      </c>
      <c r="F3" s="377"/>
      <c r="G3" s="377"/>
      <c r="H3" s="377"/>
      <c r="I3" s="377"/>
      <c r="J3" s="377"/>
      <c r="K3" s="377"/>
      <c r="L3" s="377"/>
      <c r="M3" s="24"/>
      <c r="N3" s="24"/>
      <c r="O3" s="24"/>
    </row>
    <row r="4" spans="1:15" ht="18.75">
      <c r="A4" s="12"/>
      <c r="B4" s="24"/>
      <c r="C4" s="24"/>
      <c r="D4" s="24"/>
      <c r="E4" s="24"/>
      <c r="F4" s="24"/>
      <c r="G4" s="1"/>
      <c r="H4" s="1"/>
      <c r="I4" s="1"/>
      <c r="J4" s="1"/>
      <c r="K4" s="1"/>
      <c r="L4" s="1"/>
      <c r="M4" s="24"/>
      <c r="N4" s="24"/>
      <c r="O4" s="24"/>
    </row>
    <row r="5" spans="1:15" ht="18.75">
      <c r="A5" s="376" t="s">
        <v>93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24"/>
      <c r="O5" s="24"/>
    </row>
    <row r="6" spans="1:15" ht="18.75">
      <c r="A6" s="375" t="s">
        <v>76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24"/>
      <c r="O6" s="24"/>
    </row>
    <row r="7" spans="1:15" ht="18.75">
      <c r="A7" s="375" t="s">
        <v>111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73"/>
      <c r="O7" s="73"/>
    </row>
    <row r="8" spans="1:15" ht="15.7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5"/>
      <c r="M8" s="74"/>
      <c r="N8" s="24"/>
      <c r="O8" s="24"/>
    </row>
    <row r="9" spans="1:15" ht="21" customHeight="1">
      <c r="A9" s="370" t="s">
        <v>29</v>
      </c>
      <c r="B9" s="372" t="s">
        <v>108</v>
      </c>
      <c r="C9" s="372"/>
      <c r="D9" s="372"/>
      <c r="E9" s="374" t="s">
        <v>65</v>
      </c>
      <c r="F9" s="374"/>
      <c r="G9" s="374"/>
      <c r="H9" s="373" t="s">
        <v>66</v>
      </c>
      <c r="I9" s="373"/>
      <c r="J9" s="373"/>
      <c r="K9" s="373" t="s">
        <v>67</v>
      </c>
      <c r="L9" s="373"/>
      <c r="M9" s="373"/>
      <c r="N9" s="24"/>
      <c r="O9" s="24"/>
    </row>
    <row r="10" spans="1:15" ht="50.25" customHeight="1">
      <c r="A10" s="371"/>
      <c r="B10" s="28" t="s">
        <v>38</v>
      </c>
      <c r="C10" s="28" t="s">
        <v>39</v>
      </c>
      <c r="D10" s="28" t="s">
        <v>31</v>
      </c>
      <c r="E10" s="28" t="s">
        <v>38</v>
      </c>
      <c r="F10" s="28" t="s">
        <v>39</v>
      </c>
      <c r="G10" s="28" t="s">
        <v>31</v>
      </c>
      <c r="H10" s="28" t="s">
        <v>38</v>
      </c>
      <c r="I10" s="28" t="s">
        <v>39</v>
      </c>
      <c r="J10" s="28" t="s">
        <v>31</v>
      </c>
      <c r="K10" s="28" t="s">
        <v>38</v>
      </c>
      <c r="L10" s="28" t="s">
        <v>39</v>
      </c>
      <c r="M10" s="28" t="s">
        <v>31</v>
      </c>
      <c r="N10" s="24"/>
      <c r="O10" s="24"/>
    </row>
    <row r="11" spans="1:13" ht="53.25" customHeight="1">
      <c r="A11" s="179" t="s">
        <v>92</v>
      </c>
      <c r="B11" s="202">
        <f aca="true" t="shared" si="0" ref="B11:B16">D11/C11</f>
        <v>102.73023255813953</v>
      </c>
      <c r="C11" s="201">
        <f>C12</f>
        <v>129</v>
      </c>
      <c r="D11" s="202">
        <f>D12</f>
        <v>13252.2</v>
      </c>
      <c r="E11" s="202">
        <f>G11/F11</f>
        <v>443.06842105263155</v>
      </c>
      <c r="F11" s="201">
        <f>F12</f>
        <v>19</v>
      </c>
      <c r="G11" s="202">
        <f>G12</f>
        <v>8418.3</v>
      </c>
      <c r="H11" s="202">
        <f>J11/I11</f>
        <v>33.800000000000004</v>
      </c>
      <c r="I11" s="201">
        <f>I12</f>
        <v>12</v>
      </c>
      <c r="J11" s="202">
        <f>J12</f>
        <v>405.6</v>
      </c>
      <c r="K11" s="202">
        <f>M11/L11</f>
        <v>49.666666666666664</v>
      </c>
      <c r="L11" s="201">
        <f>L12</f>
        <v>9</v>
      </c>
      <c r="M11" s="202">
        <f>M12</f>
        <v>447</v>
      </c>
    </row>
    <row r="12" spans="1:13" ht="90.75" customHeight="1">
      <c r="A12" s="315" t="s">
        <v>207</v>
      </c>
      <c r="B12" s="216">
        <f t="shared" si="0"/>
        <v>102.73023255813953</v>
      </c>
      <c r="C12" s="200">
        <f>C14+C20</f>
        <v>129</v>
      </c>
      <c r="D12" s="199">
        <f>D14+D20</f>
        <v>13252.2</v>
      </c>
      <c r="E12" s="216">
        <f>G12/F12</f>
        <v>443.06842105263155</v>
      </c>
      <c r="F12" s="200">
        <f>F14+F20</f>
        <v>19</v>
      </c>
      <c r="G12" s="199">
        <f>G14+G20</f>
        <v>8418.3</v>
      </c>
      <c r="H12" s="216">
        <f>J12/I12</f>
        <v>33.800000000000004</v>
      </c>
      <c r="I12" s="200">
        <f>I14+I20</f>
        <v>12</v>
      </c>
      <c r="J12" s="199">
        <f>J14+J20</f>
        <v>405.6</v>
      </c>
      <c r="K12" s="216">
        <f>M12/L12</f>
        <v>49.666666666666664</v>
      </c>
      <c r="L12" s="200">
        <f>L14+L20</f>
        <v>9</v>
      </c>
      <c r="M12" s="199">
        <f>M14+M20</f>
        <v>447</v>
      </c>
    </row>
    <row r="13" spans="1:13" ht="22.5" customHeight="1">
      <c r="A13" s="76" t="s">
        <v>141</v>
      </c>
      <c r="B13" s="216">
        <f t="shared" si="0"/>
        <v>103.38235294117646</v>
      </c>
      <c r="C13" s="200">
        <f>C16+C19</f>
        <v>68</v>
      </c>
      <c r="D13" s="199">
        <f>D16+D19</f>
        <v>7030</v>
      </c>
      <c r="E13" s="199">
        <f>E16+E19</f>
        <v>500</v>
      </c>
      <c r="F13" s="199">
        <f>F16+F19</f>
        <v>6</v>
      </c>
      <c r="G13" s="199">
        <f>G16+G19</f>
        <v>3000</v>
      </c>
      <c r="H13" s="218" t="e">
        <f>J13/I13</f>
        <v>#DIV/0!</v>
      </c>
      <c r="I13" s="219">
        <f>I16+I19</f>
        <v>0</v>
      </c>
      <c r="J13" s="219">
        <f>J16+J19</f>
        <v>0</v>
      </c>
      <c r="K13" s="218" t="e">
        <f>M13/L13</f>
        <v>#DIV/0!</v>
      </c>
      <c r="L13" s="219">
        <f>L16+L19</f>
        <v>0</v>
      </c>
      <c r="M13" s="219">
        <f>M16+M19</f>
        <v>0</v>
      </c>
    </row>
    <row r="14" spans="1:13" ht="22.5" customHeight="1">
      <c r="A14" s="76" t="s">
        <v>138</v>
      </c>
      <c r="B14" s="214">
        <f t="shared" si="0"/>
        <v>105.05714285714286</v>
      </c>
      <c r="C14" s="200">
        <f>C15+C17+C18</f>
        <v>126</v>
      </c>
      <c r="D14" s="199">
        <f>D15+D17+D18</f>
        <v>13237.2</v>
      </c>
      <c r="E14" s="214">
        <f>G14/F14</f>
        <v>641.4076923076923</v>
      </c>
      <c r="F14" s="200">
        <f>F15+F17+F18</f>
        <v>13</v>
      </c>
      <c r="G14" s="199">
        <f>G15+G17+G18</f>
        <v>8338.3</v>
      </c>
      <c r="H14" s="214">
        <f>J14/I14</f>
        <v>33.800000000000004</v>
      </c>
      <c r="I14" s="200">
        <f>I15+I17+I18</f>
        <v>12</v>
      </c>
      <c r="J14" s="199">
        <f>J15+J17+J18</f>
        <v>405.6</v>
      </c>
      <c r="K14" s="214">
        <f>M14/L14</f>
        <v>49.666666666666664</v>
      </c>
      <c r="L14" s="200">
        <f>L15+L17+L18</f>
        <v>9</v>
      </c>
      <c r="M14" s="199">
        <f>M15+M17+M18</f>
        <v>447</v>
      </c>
    </row>
    <row r="15" spans="1:16" ht="20.25" customHeight="1">
      <c r="A15" s="67" t="s">
        <v>137</v>
      </c>
      <c r="B15" s="214">
        <f t="shared" si="0"/>
        <v>117.86168224299067</v>
      </c>
      <c r="C15" s="185">
        <f>53+54</f>
        <v>107</v>
      </c>
      <c r="D15" s="205">
        <f>5993.8+6617.4</f>
        <v>12611.2</v>
      </c>
      <c r="E15" s="206">
        <f>G15/F15</f>
        <v>1036.7875</v>
      </c>
      <c r="F15" s="207">
        <v>8</v>
      </c>
      <c r="G15" s="324">
        <f>1734.3+3090+3120+350</f>
        <v>8294.3</v>
      </c>
      <c r="H15" s="77">
        <f>J15/I15</f>
        <v>33.800000000000004</v>
      </c>
      <c r="I15" s="101">
        <v>12</v>
      </c>
      <c r="J15" s="77">
        <v>405.6</v>
      </c>
      <c r="K15" s="77">
        <f>M15/L15</f>
        <v>49.666666666666664</v>
      </c>
      <c r="L15" s="101">
        <v>9</v>
      </c>
      <c r="M15" s="77">
        <v>447</v>
      </c>
      <c r="P15" s="317"/>
    </row>
    <row r="16" spans="1:13" ht="20.25" customHeight="1">
      <c r="A16" s="213" t="s">
        <v>140</v>
      </c>
      <c r="B16" s="214">
        <f t="shared" si="0"/>
        <v>122.54444444444444</v>
      </c>
      <c r="C16" s="185">
        <v>54</v>
      </c>
      <c r="D16" s="205">
        <v>6617.4</v>
      </c>
      <c r="E16" s="206">
        <f>G16/F16</f>
        <v>500</v>
      </c>
      <c r="F16" s="207">
        <v>6</v>
      </c>
      <c r="G16" s="324">
        <v>3000</v>
      </c>
      <c r="H16" s="77"/>
      <c r="I16" s="101"/>
      <c r="J16" s="77"/>
      <c r="K16" s="77"/>
      <c r="L16" s="101"/>
      <c r="M16" s="77"/>
    </row>
    <row r="17" spans="1:13" ht="15.75">
      <c r="A17" s="198" t="s">
        <v>114</v>
      </c>
      <c r="B17" s="215"/>
      <c r="C17" s="204"/>
      <c r="D17" s="204"/>
      <c r="E17" s="182">
        <f>G17/F17</f>
        <v>8.8</v>
      </c>
      <c r="F17" s="183">
        <v>5</v>
      </c>
      <c r="G17" s="38">
        <v>44</v>
      </c>
      <c r="H17" s="40"/>
      <c r="I17" s="40"/>
      <c r="J17" s="40"/>
      <c r="K17" s="40"/>
      <c r="L17" s="40"/>
      <c r="M17" s="40"/>
    </row>
    <row r="18" spans="1:13" ht="15.75">
      <c r="A18" s="67" t="s">
        <v>44</v>
      </c>
      <c r="B18" s="214">
        <f>D18/C18</f>
        <v>32.94736842105263</v>
      </c>
      <c r="C18" s="185">
        <f>5+14</f>
        <v>19</v>
      </c>
      <c r="D18" s="205">
        <f>213.4+412.6</f>
        <v>626</v>
      </c>
      <c r="E18" s="206"/>
      <c r="F18" s="207"/>
      <c r="G18" s="208"/>
      <c r="H18" s="40"/>
      <c r="I18" s="40"/>
      <c r="J18" s="40"/>
      <c r="K18" s="40"/>
      <c r="L18" s="40"/>
      <c r="M18" s="40"/>
    </row>
    <row r="19" spans="1:13" ht="15.75">
      <c r="A19" s="213" t="s">
        <v>140</v>
      </c>
      <c r="B19" s="214">
        <f>D19/C19</f>
        <v>29.47142857142857</v>
      </c>
      <c r="C19" s="185">
        <v>14</v>
      </c>
      <c r="D19" s="205">
        <v>412.6</v>
      </c>
      <c r="E19" s="206"/>
      <c r="F19" s="207"/>
      <c r="G19" s="208"/>
      <c r="H19" s="40"/>
      <c r="I19" s="40"/>
      <c r="J19" s="40"/>
      <c r="K19" s="40"/>
      <c r="L19" s="40"/>
      <c r="M19" s="40"/>
    </row>
    <row r="20" spans="1:16" ht="15.75">
      <c r="A20" s="184" t="s">
        <v>139</v>
      </c>
      <c r="B20" s="212">
        <v>5</v>
      </c>
      <c r="C20" s="191">
        <v>3</v>
      </c>
      <c r="D20" s="203">
        <v>15</v>
      </c>
      <c r="E20" s="211">
        <f>G20/F20</f>
        <v>13.333333333333334</v>
      </c>
      <c r="F20" s="209">
        <v>6</v>
      </c>
      <c r="G20" s="210">
        <v>80</v>
      </c>
      <c r="H20" s="181"/>
      <c r="I20" s="181"/>
      <c r="J20" s="181"/>
      <c r="K20" s="181"/>
      <c r="L20" s="181"/>
      <c r="M20" s="181"/>
      <c r="P20" s="316"/>
    </row>
    <row r="24" spans="1:10" ht="18.75">
      <c r="A24" s="25" t="s">
        <v>170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36.75" customHeight="1">
      <c r="A25" s="156" t="s">
        <v>136</v>
      </c>
      <c r="B25"/>
      <c r="C25" s="1"/>
      <c r="D25" s="1"/>
      <c r="E25" s="1"/>
      <c r="F25" s="1"/>
      <c r="G25" s="1"/>
      <c r="H25" s="1"/>
      <c r="I25" s="1"/>
      <c r="J25" s="1"/>
    </row>
    <row r="31" ht="14.25">
      <c r="K31" s="316"/>
    </row>
  </sheetData>
  <sheetProtection/>
  <mergeCells count="10">
    <mergeCell ref="E2:M2"/>
    <mergeCell ref="A9:A10"/>
    <mergeCell ref="B9:D9"/>
    <mergeCell ref="H9:J9"/>
    <mergeCell ref="K9:M9"/>
    <mergeCell ref="E9:G9"/>
    <mergeCell ref="A7:M7"/>
    <mergeCell ref="A5:M5"/>
    <mergeCell ref="A6:M6"/>
    <mergeCell ref="E3:L3"/>
  </mergeCells>
  <printOptions/>
  <pageMargins left="0.984251968503937" right="0.7874015748031497" top="1.1811023622047245" bottom="0.7874015748031497" header="0.5118110236220472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P19"/>
  <sheetViews>
    <sheetView view="pageBreakPreview" zoomScale="75" zoomScaleNormal="75" zoomScaleSheetLayoutView="75" zoomScalePageLayoutView="0" workbookViewId="0" topLeftCell="A1">
      <selection activeCell="G17" sqref="G17"/>
    </sheetView>
  </sheetViews>
  <sheetFormatPr defaultColWidth="9.140625" defaultRowHeight="12.75"/>
  <cols>
    <col min="2" max="2" width="47.8515625" style="0" customWidth="1"/>
  </cols>
  <sheetData>
    <row r="2" spans="1:16" ht="15.75">
      <c r="A2" s="24"/>
      <c r="B2" s="24"/>
      <c r="C2" s="24"/>
      <c r="D2" s="24"/>
      <c r="E2" s="24"/>
      <c r="F2" s="24"/>
      <c r="G2" s="1"/>
      <c r="H2" s="138" t="s">
        <v>126</v>
      </c>
      <c r="I2" s="1"/>
      <c r="J2" s="1"/>
      <c r="K2" s="138"/>
      <c r="L2" s="138"/>
      <c r="M2" s="24"/>
      <c r="N2" s="24"/>
      <c r="O2" s="24"/>
      <c r="P2" s="24"/>
    </row>
    <row r="3" spans="1:16" ht="48" customHeight="1">
      <c r="A3" s="24"/>
      <c r="B3" s="24"/>
      <c r="C3" s="24"/>
      <c r="D3" s="24"/>
      <c r="E3" s="369" t="s">
        <v>165</v>
      </c>
      <c r="F3" s="369"/>
      <c r="G3" s="369"/>
      <c r="H3" s="369"/>
      <c r="I3" s="369"/>
      <c r="J3" s="369"/>
      <c r="K3" s="369"/>
      <c r="L3" s="369"/>
      <c r="M3" s="369"/>
      <c r="N3" s="24"/>
      <c r="O3" s="24"/>
      <c r="P3" s="24"/>
    </row>
    <row r="4" spans="1:16" ht="15.75">
      <c r="A4" s="24"/>
      <c r="B4" s="24"/>
      <c r="C4" s="24"/>
      <c r="D4" s="24"/>
      <c r="E4" s="377" t="s">
        <v>169</v>
      </c>
      <c r="F4" s="377"/>
      <c r="G4" s="377"/>
      <c r="H4" s="377"/>
      <c r="I4" s="377"/>
      <c r="J4" s="377"/>
      <c r="K4" s="377"/>
      <c r="L4" s="377"/>
      <c r="M4" s="24"/>
      <c r="N4" s="24"/>
      <c r="O4" s="24"/>
      <c r="P4" s="24"/>
    </row>
    <row r="5" spans="1:16" ht="15.75">
      <c r="A5" s="24"/>
      <c r="B5" s="24"/>
      <c r="C5" s="24"/>
      <c r="D5" s="24"/>
      <c r="E5" s="24"/>
      <c r="F5" s="24"/>
      <c r="G5" s="1"/>
      <c r="H5" s="1"/>
      <c r="I5" s="1"/>
      <c r="J5" s="1"/>
      <c r="K5" s="1"/>
      <c r="L5" s="1"/>
      <c r="M5" s="24"/>
      <c r="N5" s="24"/>
      <c r="O5" s="24"/>
      <c r="P5" s="24"/>
    </row>
    <row r="6" spans="1:16" ht="15.75">
      <c r="A6" s="398" t="s">
        <v>96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24"/>
      <c r="O6" s="24"/>
      <c r="P6" s="24"/>
    </row>
    <row r="7" spans="1:16" ht="15.75">
      <c r="A7" s="399" t="s">
        <v>76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24"/>
      <c r="O7" s="24"/>
      <c r="P7" s="24"/>
    </row>
    <row r="8" spans="1:16" ht="15.75">
      <c r="A8" s="399" t="s">
        <v>110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73"/>
      <c r="O8" s="73"/>
      <c r="P8" s="73"/>
    </row>
    <row r="9" spans="1:16" ht="15.75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73"/>
      <c r="O9" s="73"/>
      <c r="P9" s="73"/>
    </row>
    <row r="10" spans="1:16" ht="15.75">
      <c r="A10" s="196"/>
      <c r="B10" s="196"/>
      <c r="C10" s="400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2"/>
      <c r="O10" s="73"/>
      <c r="P10" s="73"/>
    </row>
    <row r="11" spans="1:16" ht="15.75">
      <c r="A11" s="382" t="s">
        <v>42</v>
      </c>
      <c r="B11" s="370" t="s">
        <v>29</v>
      </c>
      <c r="C11" s="372" t="s">
        <v>108</v>
      </c>
      <c r="D11" s="372"/>
      <c r="E11" s="372"/>
      <c r="F11" s="374" t="s">
        <v>65</v>
      </c>
      <c r="G11" s="374"/>
      <c r="H11" s="374"/>
      <c r="I11" s="373" t="s">
        <v>66</v>
      </c>
      <c r="J11" s="373"/>
      <c r="K11" s="373"/>
      <c r="L11" s="373" t="s">
        <v>67</v>
      </c>
      <c r="M11" s="373"/>
      <c r="N11" s="373"/>
      <c r="O11" s="24"/>
      <c r="P11" s="24"/>
    </row>
    <row r="12" spans="1:16" ht="47.25">
      <c r="A12" s="383"/>
      <c r="B12" s="371"/>
      <c r="C12" s="28" t="s">
        <v>39</v>
      </c>
      <c r="D12" s="28" t="s">
        <v>38</v>
      </c>
      <c r="E12" s="28" t="s">
        <v>31</v>
      </c>
      <c r="F12" s="28" t="s">
        <v>39</v>
      </c>
      <c r="G12" s="28" t="s">
        <v>38</v>
      </c>
      <c r="H12" s="28" t="s">
        <v>31</v>
      </c>
      <c r="I12" s="28" t="s">
        <v>39</v>
      </c>
      <c r="J12" s="28" t="s">
        <v>38</v>
      </c>
      <c r="K12" s="28" t="s">
        <v>31</v>
      </c>
      <c r="L12" s="28" t="s">
        <v>39</v>
      </c>
      <c r="M12" s="28" t="s">
        <v>38</v>
      </c>
      <c r="N12" s="28" t="s">
        <v>31</v>
      </c>
      <c r="O12" s="24"/>
      <c r="P12" s="24"/>
    </row>
    <row r="13" spans="1:16" ht="96.75" customHeight="1">
      <c r="A13" s="27">
        <v>1</v>
      </c>
      <c r="B13" s="32" t="s">
        <v>135</v>
      </c>
      <c r="C13" s="52"/>
      <c r="D13" s="33"/>
      <c r="E13" s="33"/>
      <c r="F13" s="52"/>
      <c r="G13" s="189"/>
      <c r="H13" s="33">
        <f>SUM(H14:H15)</f>
        <v>108</v>
      </c>
      <c r="I13" s="52"/>
      <c r="J13" s="33"/>
      <c r="K13" s="33"/>
      <c r="L13" s="52"/>
      <c r="M13" s="33"/>
      <c r="N13" s="33"/>
      <c r="O13" s="24"/>
      <c r="P13" s="24"/>
    </row>
    <row r="14" spans="1:16" ht="15.75">
      <c r="A14" s="61"/>
      <c r="B14" s="28" t="s">
        <v>124</v>
      </c>
      <c r="C14" s="54"/>
      <c r="D14" s="38"/>
      <c r="E14" s="38"/>
      <c r="F14" s="54"/>
      <c r="G14" s="38"/>
      <c r="H14" s="38"/>
      <c r="I14" s="52"/>
      <c r="J14" s="33"/>
      <c r="K14" s="33"/>
      <c r="L14" s="140"/>
      <c r="M14" s="41"/>
      <c r="N14" s="33"/>
      <c r="O14" s="24"/>
      <c r="P14" s="24"/>
    </row>
    <row r="15" spans="1:16" ht="15.75">
      <c r="A15" s="40"/>
      <c r="B15" s="40" t="s">
        <v>125</v>
      </c>
      <c r="C15" s="40"/>
      <c r="D15" s="40"/>
      <c r="E15" s="40"/>
      <c r="F15" s="40"/>
      <c r="G15" s="40"/>
      <c r="H15" s="44">
        <v>108</v>
      </c>
      <c r="I15" s="40"/>
      <c r="J15" s="40"/>
      <c r="K15" s="40"/>
      <c r="L15" s="40"/>
      <c r="M15" s="40"/>
      <c r="N15" s="40"/>
      <c r="O15" s="24"/>
      <c r="P15" s="24"/>
    </row>
    <row r="16" spans="1:16" ht="15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48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8.75">
      <c r="A18" s="385" t="s">
        <v>172</v>
      </c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24"/>
      <c r="P18" s="24"/>
    </row>
    <row r="19" spans="1:16" ht="48" customHeight="1">
      <c r="A19" s="156" t="s">
        <v>136</v>
      </c>
      <c r="B19" s="156"/>
      <c r="C19" s="24"/>
      <c r="D19" s="24"/>
      <c r="E19" s="24"/>
      <c r="F19" s="24"/>
      <c r="G19" s="24"/>
      <c r="H19" s="24"/>
      <c r="I19" s="24"/>
      <c r="J19" s="24"/>
      <c r="K19" s="24"/>
      <c r="L19" s="59"/>
      <c r="M19" s="24"/>
      <c r="N19" s="24"/>
      <c r="O19" s="24"/>
      <c r="P19" s="24"/>
    </row>
  </sheetData>
  <sheetProtection/>
  <mergeCells count="13">
    <mergeCell ref="E3:M3"/>
    <mergeCell ref="A11:A12"/>
    <mergeCell ref="B11:B12"/>
    <mergeCell ref="C11:E11"/>
    <mergeCell ref="F11:H11"/>
    <mergeCell ref="I11:K11"/>
    <mergeCell ref="L11:N11"/>
    <mergeCell ref="A18:N18"/>
    <mergeCell ref="E4:L4"/>
    <mergeCell ref="A6:M6"/>
    <mergeCell ref="A7:M7"/>
    <mergeCell ref="A8:M8"/>
    <mergeCell ref="C10:N10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3"/>
  <sheetViews>
    <sheetView view="pageBreakPreview" zoomScale="75" zoomScaleSheetLayoutView="75" zoomScalePageLayoutView="0" workbookViewId="0" topLeftCell="A1">
      <selection activeCell="H13" sqref="H13"/>
    </sheetView>
  </sheetViews>
  <sheetFormatPr defaultColWidth="9.140625" defaultRowHeight="12.75"/>
  <cols>
    <col min="2" max="2" width="47.8515625" style="0" customWidth="1"/>
    <col min="3" max="3" width="10.8515625" style="0" customWidth="1"/>
    <col min="4" max="4" width="11.00390625" style="0" customWidth="1"/>
    <col min="6" max="6" width="10.28125" style="0" customWidth="1"/>
    <col min="7" max="7" width="11.8515625" style="0" customWidth="1"/>
    <col min="9" max="9" width="10.8515625" style="0" customWidth="1"/>
    <col min="10" max="10" width="10.140625" style="0" customWidth="1"/>
    <col min="13" max="13" width="10.421875" style="0" customWidth="1"/>
  </cols>
  <sheetData>
    <row r="1" spans="1:14" ht="15.75">
      <c r="A1" s="24"/>
      <c r="B1" s="24"/>
      <c r="C1" s="24"/>
      <c r="D1" s="24"/>
      <c r="E1" s="24"/>
      <c r="F1" s="24"/>
      <c r="G1" s="1"/>
      <c r="H1" s="138" t="s">
        <v>168</v>
      </c>
      <c r="I1" s="1"/>
      <c r="J1" s="1"/>
      <c r="K1" s="138"/>
      <c r="L1" s="138"/>
      <c r="M1" s="24"/>
      <c r="N1" s="24"/>
    </row>
    <row r="2" spans="1:14" ht="57" customHeight="1">
      <c r="A2" s="24"/>
      <c r="B2" s="24"/>
      <c r="C2" s="24"/>
      <c r="D2" s="24"/>
      <c r="E2" s="369" t="s">
        <v>165</v>
      </c>
      <c r="F2" s="369"/>
      <c r="G2" s="369"/>
      <c r="H2" s="369"/>
      <c r="I2" s="369"/>
      <c r="J2" s="369"/>
      <c r="K2" s="369"/>
      <c r="L2" s="369"/>
      <c r="M2" s="369"/>
      <c r="N2" s="24"/>
    </row>
    <row r="3" spans="1:14" ht="15.75">
      <c r="A3" s="24"/>
      <c r="B3" s="24"/>
      <c r="C3" s="24"/>
      <c r="D3" s="24"/>
      <c r="E3" s="377" t="s">
        <v>169</v>
      </c>
      <c r="F3" s="377"/>
      <c r="G3" s="377"/>
      <c r="H3" s="377"/>
      <c r="I3" s="377"/>
      <c r="J3" s="377"/>
      <c r="K3" s="377"/>
      <c r="L3" s="377"/>
      <c r="M3" s="24"/>
      <c r="N3" s="24"/>
    </row>
    <row r="4" spans="1:14" ht="15.75">
      <c r="A4" s="24"/>
      <c r="B4" s="24"/>
      <c r="C4" s="24"/>
      <c r="D4" s="24"/>
      <c r="E4" s="24"/>
      <c r="F4" s="24"/>
      <c r="G4" s="1"/>
      <c r="H4" s="1"/>
      <c r="I4" s="1"/>
      <c r="J4" s="1"/>
      <c r="K4" s="1"/>
      <c r="L4" s="1"/>
      <c r="M4" s="24"/>
      <c r="N4" s="24"/>
    </row>
    <row r="5" spans="1:14" ht="15.75">
      <c r="A5" s="398" t="s">
        <v>96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24"/>
    </row>
    <row r="6" spans="1:14" ht="15.75">
      <c r="A6" s="399" t="s">
        <v>76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24"/>
    </row>
    <row r="7" spans="1:14" ht="15.75">
      <c r="A7" s="399" t="s">
        <v>110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73"/>
    </row>
    <row r="8" spans="1:14" ht="15.75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73"/>
    </row>
    <row r="9" spans="1:14" ht="15.75">
      <c r="A9" s="196"/>
      <c r="B9" s="196"/>
      <c r="C9" s="400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2"/>
    </row>
    <row r="10" spans="1:14" ht="15.75">
      <c r="A10" s="382" t="s">
        <v>42</v>
      </c>
      <c r="B10" s="370" t="s">
        <v>29</v>
      </c>
      <c r="C10" s="372" t="s">
        <v>108</v>
      </c>
      <c r="D10" s="372"/>
      <c r="E10" s="372"/>
      <c r="F10" s="374" t="s">
        <v>65</v>
      </c>
      <c r="G10" s="374"/>
      <c r="H10" s="374"/>
      <c r="I10" s="373" t="s">
        <v>66</v>
      </c>
      <c r="J10" s="373"/>
      <c r="K10" s="373"/>
      <c r="L10" s="373" t="s">
        <v>67</v>
      </c>
      <c r="M10" s="373"/>
      <c r="N10" s="373"/>
    </row>
    <row r="11" spans="1:14" ht="47.25">
      <c r="A11" s="383"/>
      <c r="B11" s="371"/>
      <c r="C11" s="28" t="s">
        <v>39</v>
      </c>
      <c r="D11" s="28" t="s">
        <v>38</v>
      </c>
      <c r="E11" s="28" t="s">
        <v>31</v>
      </c>
      <c r="F11" s="28" t="s">
        <v>39</v>
      </c>
      <c r="G11" s="28" t="s">
        <v>38</v>
      </c>
      <c r="H11" s="28" t="s">
        <v>31</v>
      </c>
      <c r="I11" s="28" t="s">
        <v>39</v>
      </c>
      <c r="J11" s="28" t="s">
        <v>38</v>
      </c>
      <c r="K11" s="28" t="s">
        <v>31</v>
      </c>
      <c r="L11" s="28" t="s">
        <v>39</v>
      </c>
      <c r="M11" s="28" t="s">
        <v>38</v>
      </c>
      <c r="N11" s="28" t="s">
        <v>31</v>
      </c>
    </row>
    <row r="12" spans="1:14" ht="83.25" customHeight="1">
      <c r="A12" s="27">
        <v>1</v>
      </c>
      <c r="B12" s="32" t="s">
        <v>204</v>
      </c>
      <c r="C12" s="52"/>
      <c r="D12" s="33"/>
      <c r="E12" s="33"/>
      <c r="F12" s="238">
        <f>F15</f>
        <v>825</v>
      </c>
      <c r="G12" s="238">
        <f>G15</f>
        <v>6.545575757575758</v>
      </c>
      <c r="H12" s="406">
        <f>H15</f>
        <v>5400.1</v>
      </c>
      <c r="I12" s="52"/>
      <c r="J12" s="33"/>
      <c r="K12" s="33"/>
      <c r="L12" s="52"/>
      <c r="M12" s="33"/>
      <c r="N12" s="33"/>
    </row>
    <row r="13" spans="1:14" ht="25.5" customHeight="1">
      <c r="A13" s="61"/>
      <c r="B13" s="28" t="s">
        <v>124</v>
      </c>
      <c r="C13" s="54"/>
      <c r="D13" s="38"/>
      <c r="E13" s="38"/>
      <c r="F13" s="249">
        <f aca="true" t="shared" si="0" ref="F13:H14">F16</f>
        <v>213</v>
      </c>
      <c r="G13" s="249">
        <f t="shared" si="0"/>
        <v>16.133802816901408</v>
      </c>
      <c r="H13" s="249">
        <f t="shared" si="0"/>
        <v>3436.5</v>
      </c>
      <c r="I13" s="52"/>
      <c r="J13" s="33"/>
      <c r="K13" s="33"/>
      <c r="L13" s="140"/>
      <c r="M13" s="41"/>
      <c r="N13" s="33"/>
    </row>
    <row r="14" spans="1:14" ht="15.75">
      <c r="A14" s="40"/>
      <c r="B14" s="40" t="s">
        <v>125</v>
      </c>
      <c r="C14" s="40"/>
      <c r="D14" s="40"/>
      <c r="E14" s="40"/>
      <c r="F14" s="249">
        <f t="shared" si="0"/>
        <v>612</v>
      </c>
      <c r="G14" s="249">
        <f t="shared" si="0"/>
        <v>3.2084967320261435</v>
      </c>
      <c r="H14" s="249">
        <f t="shared" si="0"/>
        <v>1963.6</v>
      </c>
      <c r="I14" s="40"/>
      <c r="J14" s="40"/>
      <c r="K14" s="40"/>
      <c r="L14" s="40"/>
      <c r="M14" s="40"/>
      <c r="N14" s="40"/>
    </row>
    <row r="15" spans="1:14" ht="47.25">
      <c r="A15" s="40" t="s">
        <v>1</v>
      </c>
      <c r="B15" s="243" t="s">
        <v>173</v>
      </c>
      <c r="C15" s="40"/>
      <c r="D15" s="40"/>
      <c r="E15" s="40"/>
      <c r="F15" s="238">
        <f>F18</f>
        <v>825</v>
      </c>
      <c r="G15" s="238">
        <f>G18</f>
        <v>6.545575757575758</v>
      </c>
      <c r="H15" s="238">
        <f>H18</f>
        <v>5400.1</v>
      </c>
      <c r="I15" s="40"/>
      <c r="J15" s="40"/>
      <c r="K15" s="40"/>
      <c r="L15" s="40"/>
      <c r="M15" s="40"/>
      <c r="N15" s="40"/>
    </row>
    <row r="16" spans="1:14" ht="15.75">
      <c r="A16" s="40"/>
      <c r="B16" s="28" t="s">
        <v>124</v>
      </c>
      <c r="C16" s="40"/>
      <c r="D16" s="40"/>
      <c r="E16" s="40"/>
      <c r="F16" s="249">
        <f aca="true" t="shared" si="1" ref="F16:I17">F19</f>
        <v>213</v>
      </c>
      <c r="G16" s="249">
        <f t="shared" si="1"/>
        <v>16.133802816901408</v>
      </c>
      <c r="H16" s="249">
        <f t="shared" si="1"/>
        <v>3436.5</v>
      </c>
      <c r="I16" s="237">
        <f t="shared" si="1"/>
        <v>0</v>
      </c>
      <c r="J16" s="40"/>
      <c r="K16" s="40"/>
      <c r="L16" s="40"/>
      <c r="M16" s="40"/>
      <c r="N16" s="40"/>
    </row>
    <row r="17" spans="1:14" ht="15.75">
      <c r="A17" s="40"/>
      <c r="B17" s="40" t="s">
        <v>125</v>
      </c>
      <c r="C17" s="40"/>
      <c r="D17" s="40"/>
      <c r="E17" s="40"/>
      <c r="F17" s="249">
        <f t="shared" si="1"/>
        <v>612</v>
      </c>
      <c r="G17" s="249">
        <f t="shared" si="1"/>
        <v>3.2084967320261435</v>
      </c>
      <c r="H17" s="249">
        <f t="shared" si="1"/>
        <v>1963.6</v>
      </c>
      <c r="I17" s="40"/>
      <c r="J17" s="40"/>
      <c r="K17" s="40"/>
      <c r="L17" s="40"/>
      <c r="M17" s="40"/>
      <c r="N17" s="40"/>
    </row>
    <row r="18" spans="1:14" ht="63">
      <c r="A18" s="40" t="s">
        <v>22</v>
      </c>
      <c r="B18" s="243" t="s">
        <v>176</v>
      </c>
      <c r="C18" s="40"/>
      <c r="D18" s="40"/>
      <c r="E18" s="40"/>
      <c r="F18" s="237">
        <f>F19+F20</f>
        <v>825</v>
      </c>
      <c r="G18" s="238">
        <f>H18/F18</f>
        <v>6.545575757575758</v>
      </c>
      <c r="H18" s="239">
        <f>SUM(H19:H20)</f>
        <v>5400.1</v>
      </c>
      <c r="I18" s="40"/>
      <c r="J18" s="40"/>
      <c r="K18" s="40"/>
      <c r="L18" s="40"/>
      <c r="M18" s="40"/>
      <c r="N18" s="40"/>
    </row>
    <row r="19" spans="1:14" ht="15.75">
      <c r="A19" s="40"/>
      <c r="B19" s="28" t="s">
        <v>124</v>
      </c>
      <c r="C19" s="40"/>
      <c r="D19" s="40"/>
      <c r="E19" s="40"/>
      <c r="F19" s="240">
        <v>213</v>
      </c>
      <c r="G19" s="238">
        <f>H19/F19</f>
        <v>16.133802816901408</v>
      </c>
      <c r="H19" s="241">
        <v>3436.5</v>
      </c>
      <c r="I19" s="40"/>
      <c r="J19" s="40"/>
      <c r="K19" s="40"/>
      <c r="L19" s="40"/>
      <c r="M19" s="40"/>
      <c r="N19" s="40"/>
    </row>
    <row r="20" spans="1:14" ht="19.5" customHeight="1">
      <c r="A20" s="40"/>
      <c r="B20" s="40" t="s">
        <v>125</v>
      </c>
      <c r="C20" s="40"/>
      <c r="D20" s="40"/>
      <c r="E20" s="40"/>
      <c r="F20" s="204">
        <v>612</v>
      </c>
      <c r="G20" s="238">
        <f>H20/F20</f>
        <v>3.2084967320261435</v>
      </c>
      <c r="H20" s="242">
        <v>1963.6</v>
      </c>
      <c r="I20" s="40"/>
      <c r="J20" s="40"/>
      <c r="K20" s="40"/>
      <c r="L20" s="40"/>
      <c r="M20" s="40"/>
      <c r="N20" s="40"/>
    </row>
    <row r="21" spans="1:14" ht="42.75" customHeight="1">
      <c r="A21" s="245"/>
      <c r="B21" s="245"/>
      <c r="C21" s="245"/>
      <c r="D21" s="245"/>
      <c r="E21" s="245"/>
      <c r="F21" s="246"/>
      <c r="G21" s="247"/>
      <c r="H21" s="248"/>
      <c r="I21" s="245"/>
      <c r="J21" s="245"/>
      <c r="K21" s="245"/>
      <c r="L21" s="245"/>
      <c r="M21" s="245"/>
      <c r="N21" s="245"/>
    </row>
    <row r="22" spans="1:14" ht="18.75">
      <c r="A22" s="385" t="s">
        <v>170</v>
      </c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</row>
    <row r="23" spans="1:14" ht="54" customHeight="1">
      <c r="A23" s="156" t="s">
        <v>136</v>
      </c>
      <c r="B23" s="156"/>
      <c r="C23" s="24"/>
      <c r="D23" s="24"/>
      <c r="E23" s="24"/>
      <c r="F23" s="24"/>
      <c r="G23" s="24"/>
      <c r="H23" s="24"/>
      <c r="I23" s="24"/>
      <c r="J23" s="24"/>
      <c r="K23" s="24"/>
      <c r="L23" s="59"/>
      <c r="M23" s="24"/>
      <c r="N23" s="24"/>
    </row>
  </sheetData>
  <sheetProtection/>
  <mergeCells count="13">
    <mergeCell ref="A22:N22"/>
    <mergeCell ref="A10:A11"/>
    <mergeCell ref="B10:B11"/>
    <mergeCell ref="C10:E10"/>
    <mergeCell ref="F10:H10"/>
    <mergeCell ref="I10:K10"/>
    <mergeCell ref="L10:N10"/>
    <mergeCell ref="E2:M2"/>
    <mergeCell ref="E3:L3"/>
    <mergeCell ref="A5:M5"/>
    <mergeCell ref="A6:M6"/>
    <mergeCell ref="A7:M7"/>
    <mergeCell ref="C9:N9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N96"/>
  <sheetViews>
    <sheetView view="pageBreakPreview" zoomScale="75" zoomScaleNormal="75" zoomScaleSheetLayoutView="75" zoomScalePageLayoutView="0" workbookViewId="0" topLeftCell="A17">
      <selection activeCell="H24" sqref="H24"/>
    </sheetView>
  </sheetViews>
  <sheetFormatPr defaultColWidth="9.140625" defaultRowHeight="12.75"/>
  <cols>
    <col min="1" max="1" width="9.28125" style="0" bestFit="1" customWidth="1"/>
    <col min="2" max="2" width="45.57421875" style="0" customWidth="1"/>
    <col min="3" max="3" width="10.8515625" style="0" customWidth="1"/>
    <col min="4" max="4" width="11.00390625" style="0" customWidth="1"/>
    <col min="6" max="6" width="10.28125" style="0" customWidth="1"/>
    <col min="7" max="7" width="11.8515625" style="0" customWidth="1"/>
    <col min="8" max="8" width="10.57421875" style="0" bestFit="1" customWidth="1"/>
    <col min="9" max="9" width="10.8515625" style="0" customWidth="1"/>
    <col min="10" max="10" width="10.140625" style="0" customWidth="1"/>
    <col min="13" max="13" width="11.57421875" style="0" customWidth="1"/>
  </cols>
  <sheetData>
    <row r="1" spans="1:14" ht="15.75">
      <c r="A1" s="24"/>
      <c r="B1" s="24"/>
      <c r="C1" s="24"/>
      <c r="D1" s="24"/>
      <c r="E1" s="24"/>
      <c r="F1" s="24"/>
      <c r="G1" s="1"/>
      <c r="H1" s="138" t="s">
        <v>177</v>
      </c>
      <c r="I1" s="1"/>
      <c r="J1" s="1"/>
      <c r="K1" s="138"/>
      <c r="L1" s="138"/>
      <c r="M1" s="24"/>
      <c r="N1" s="24"/>
    </row>
    <row r="2" spans="1:14" ht="57" customHeight="1">
      <c r="A2" s="24"/>
      <c r="B2" s="24"/>
      <c r="C2" s="24"/>
      <c r="D2" s="24"/>
      <c r="E2" s="369" t="s">
        <v>165</v>
      </c>
      <c r="F2" s="369"/>
      <c r="G2" s="369"/>
      <c r="H2" s="369"/>
      <c r="I2" s="369"/>
      <c r="J2" s="369"/>
      <c r="K2" s="369"/>
      <c r="L2" s="369"/>
      <c r="M2" s="369"/>
      <c r="N2" s="24"/>
    </row>
    <row r="3" spans="1:14" ht="15.75">
      <c r="A3" s="24"/>
      <c r="B3" s="24"/>
      <c r="C3" s="24"/>
      <c r="D3" s="24"/>
      <c r="E3" s="377" t="s">
        <v>169</v>
      </c>
      <c r="F3" s="377"/>
      <c r="G3" s="377"/>
      <c r="H3" s="377"/>
      <c r="I3" s="377"/>
      <c r="J3" s="377"/>
      <c r="K3" s="377"/>
      <c r="L3" s="377"/>
      <c r="M3" s="24"/>
      <c r="N3" s="24"/>
    </row>
    <row r="4" spans="1:14" ht="15.75">
      <c r="A4" s="24"/>
      <c r="B4" s="24"/>
      <c r="C4" s="24"/>
      <c r="D4" s="24"/>
      <c r="E4" s="24"/>
      <c r="F4" s="24"/>
      <c r="G4" s="1"/>
      <c r="H4" s="1"/>
      <c r="I4" s="1"/>
      <c r="J4" s="1"/>
      <c r="K4" s="1"/>
      <c r="L4" s="1"/>
      <c r="M4" s="24"/>
      <c r="N4" s="24"/>
    </row>
    <row r="5" spans="1:14" ht="15.75">
      <c r="A5" s="405" t="s">
        <v>181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</row>
    <row r="6" spans="1:14" ht="16.5" customHeight="1">
      <c r="A6" s="403" t="s">
        <v>184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</row>
    <row r="7" spans="1:14" ht="15.75">
      <c r="A7" s="404" t="s">
        <v>180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</row>
    <row r="8" spans="1:14" ht="15.75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 t="s">
        <v>186</v>
      </c>
      <c r="N8" s="73"/>
    </row>
    <row r="9" spans="1:14" ht="15.75">
      <c r="A9" s="196"/>
      <c r="B9" s="196"/>
      <c r="C9" s="400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2"/>
    </row>
    <row r="10" spans="1:14" ht="15.75">
      <c r="A10" s="382" t="s">
        <v>42</v>
      </c>
      <c r="B10" s="370" t="s">
        <v>29</v>
      </c>
      <c r="C10" s="372" t="s">
        <v>108</v>
      </c>
      <c r="D10" s="372"/>
      <c r="E10" s="372"/>
      <c r="F10" s="374" t="s">
        <v>178</v>
      </c>
      <c r="G10" s="374"/>
      <c r="H10" s="374"/>
      <c r="I10" s="373" t="s">
        <v>66</v>
      </c>
      <c r="J10" s="373"/>
      <c r="K10" s="373"/>
      <c r="L10" s="373" t="s">
        <v>67</v>
      </c>
      <c r="M10" s="373"/>
      <c r="N10" s="373"/>
    </row>
    <row r="11" spans="1:14" ht="47.25">
      <c r="A11" s="383"/>
      <c r="B11" s="371"/>
      <c r="C11" s="28" t="s">
        <v>39</v>
      </c>
      <c r="D11" s="28" t="s">
        <v>38</v>
      </c>
      <c r="E11" s="28" t="s">
        <v>31</v>
      </c>
      <c r="F11" s="28" t="s">
        <v>39</v>
      </c>
      <c r="G11" s="28" t="s">
        <v>38</v>
      </c>
      <c r="H11" s="28" t="s">
        <v>31</v>
      </c>
      <c r="I11" s="28" t="s">
        <v>39</v>
      </c>
      <c r="J11" s="28" t="s">
        <v>38</v>
      </c>
      <c r="K11" s="28" t="s">
        <v>31</v>
      </c>
      <c r="L11" s="28" t="s">
        <v>39</v>
      </c>
      <c r="M11" s="28" t="s">
        <v>38</v>
      </c>
      <c r="N11" s="28" t="s">
        <v>31</v>
      </c>
    </row>
    <row r="12" spans="1:14" ht="49.5" customHeight="1">
      <c r="A12" s="27"/>
      <c r="B12" s="288" t="s">
        <v>206</v>
      </c>
      <c r="C12" s="52"/>
      <c r="D12" s="33"/>
      <c r="E12" s="33"/>
      <c r="F12" s="238">
        <f>F17</f>
        <v>2</v>
      </c>
      <c r="G12" s="249">
        <f>H12/F12</f>
        <v>26555.81</v>
      </c>
      <c r="H12" s="239">
        <f>H14+H22</f>
        <v>53111.62</v>
      </c>
      <c r="I12" s="52"/>
      <c r="J12" s="33"/>
      <c r="K12" s="33"/>
      <c r="L12" s="52"/>
      <c r="M12" s="33"/>
      <c r="N12" s="33"/>
    </row>
    <row r="13" spans="1:14" ht="131.25" customHeight="1">
      <c r="A13" s="27"/>
      <c r="B13" s="289" t="s">
        <v>185</v>
      </c>
      <c r="C13" s="52"/>
      <c r="D13" s="33"/>
      <c r="E13" s="33"/>
      <c r="F13" s="238"/>
      <c r="G13" s="249"/>
      <c r="H13" s="239"/>
      <c r="I13" s="52"/>
      <c r="J13" s="33"/>
      <c r="K13" s="33"/>
      <c r="L13" s="52"/>
      <c r="M13" s="33"/>
      <c r="N13" s="33"/>
    </row>
    <row r="14" spans="1:14" ht="19.5" customHeight="1">
      <c r="A14" s="61" t="s">
        <v>23</v>
      </c>
      <c r="B14" s="32" t="s">
        <v>191</v>
      </c>
      <c r="C14" s="52"/>
      <c r="D14" s="33"/>
      <c r="E14" s="33"/>
      <c r="F14" s="238">
        <v>2</v>
      </c>
      <c r="G14" s="249">
        <f aca="true" t="shared" si="0" ref="G14:G21">H14/F14</f>
        <v>21563.81</v>
      </c>
      <c r="H14" s="239">
        <f>SUM(H15:H21)-H18</f>
        <v>43127.62</v>
      </c>
      <c r="I14" s="52"/>
      <c r="J14" s="33"/>
      <c r="K14" s="33"/>
      <c r="L14" s="52"/>
      <c r="M14" s="33"/>
      <c r="N14" s="33"/>
    </row>
    <row r="15" spans="1:14" ht="34.5" customHeight="1">
      <c r="A15" s="286" t="s">
        <v>1</v>
      </c>
      <c r="B15" s="28" t="s">
        <v>192</v>
      </c>
      <c r="C15" s="54"/>
      <c r="D15" s="38"/>
      <c r="E15" s="38"/>
      <c r="F15" s="249">
        <f>F34+F63</f>
        <v>620.75</v>
      </c>
      <c r="G15" s="249">
        <f t="shared" si="0"/>
        <v>52.923753523962944</v>
      </c>
      <c r="H15" s="249">
        <f>H34+H63</f>
        <v>32852.42</v>
      </c>
      <c r="I15" s="52"/>
      <c r="J15" s="33"/>
      <c r="K15" s="33"/>
      <c r="L15" s="140"/>
      <c r="M15" s="41"/>
      <c r="N15" s="33"/>
    </row>
    <row r="16" spans="1:14" ht="27" customHeight="1">
      <c r="A16" s="204" t="s">
        <v>2</v>
      </c>
      <c r="B16" s="287" t="s">
        <v>193</v>
      </c>
      <c r="C16" s="40"/>
      <c r="D16" s="40"/>
      <c r="E16" s="40"/>
      <c r="F16" s="249">
        <f>F37+F66</f>
        <v>2</v>
      </c>
      <c r="G16" s="249">
        <f t="shared" si="0"/>
        <v>1191.25</v>
      </c>
      <c r="H16" s="249">
        <f>H37+H66</f>
        <v>2382.5</v>
      </c>
      <c r="I16" s="40"/>
      <c r="J16" s="40"/>
      <c r="K16" s="40"/>
      <c r="L16" s="40"/>
      <c r="M16" s="40"/>
      <c r="N16" s="40"/>
    </row>
    <row r="17" spans="1:14" ht="78.75">
      <c r="A17" s="204" t="s">
        <v>34</v>
      </c>
      <c r="B17" s="286" t="s">
        <v>194</v>
      </c>
      <c r="C17" s="40"/>
      <c r="D17" s="40"/>
      <c r="E17" s="40"/>
      <c r="F17" s="249">
        <f>F40+F69</f>
        <v>2</v>
      </c>
      <c r="G17" s="249">
        <f t="shared" si="0"/>
        <v>910.05</v>
      </c>
      <c r="H17" s="249">
        <v>1820.1</v>
      </c>
      <c r="I17" s="40"/>
      <c r="J17" s="40"/>
      <c r="K17" s="40"/>
      <c r="L17" s="40"/>
      <c r="M17" s="40"/>
      <c r="N17" s="40"/>
    </row>
    <row r="18" spans="1:14" ht="15.75">
      <c r="A18" s="204"/>
      <c r="B18" s="297" t="s">
        <v>214</v>
      </c>
      <c r="C18" s="40"/>
      <c r="D18" s="40"/>
      <c r="E18" s="40"/>
      <c r="F18" s="249">
        <v>1</v>
      </c>
      <c r="G18" s="249">
        <f t="shared" si="0"/>
        <v>247.616</v>
      </c>
      <c r="H18" s="249">
        <v>247.616</v>
      </c>
      <c r="I18" s="40"/>
      <c r="J18" s="40"/>
      <c r="K18" s="40"/>
      <c r="L18" s="40"/>
      <c r="M18" s="40"/>
      <c r="N18" s="40"/>
    </row>
    <row r="19" spans="1:14" ht="47.25">
      <c r="A19" s="204" t="s">
        <v>36</v>
      </c>
      <c r="B19" s="287" t="s">
        <v>187</v>
      </c>
      <c r="C19" s="40"/>
      <c r="D19" s="40"/>
      <c r="E19" s="40"/>
      <c r="F19" s="240">
        <f>F44+F73</f>
        <v>44025</v>
      </c>
      <c r="G19" s="298">
        <f t="shared" si="0"/>
        <v>0.10339125496876775</v>
      </c>
      <c r="H19" s="241">
        <f>H44+H73</f>
        <v>4551.8</v>
      </c>
      <c r="I19" s="40"/>
      <c r="J19" s="40"/>
      <c r="K19" s="40"/>
      <c r="L19" s="40"/>
      <c r="M19" s="40"/>
      <c r="N19" s="40"/>
    </row>
    <row r="20" spans="1:14" ht="78.75">
      <c r="A20" s="204" t="s">
        <v>179</v>
      </c>
      <c r="B20" s="28" t="s">
        <v>188</v>
      </c>
      <c r="C20" s="40"/>
      <c r="D20" s="40"/>
      <c r="E20" s="40"/>
      <c r="F20" s="240">
        <v>267666</v>
      </c>
      <c r="G20" s="298">
        <f t="shared" si="0"/>
        <v>0.005549453423296198</v>
      </c>
      <c r="H20" s="241">
        <f>H47+H76</f>
        <v>1485.4</v>
      </c>
      <c r="I20" s="40"/>
      <c r="J20" s="40"/>
      <c r="K20" s="40"/>
      <c r="L20" s="40"/>
      <c r="M20" s="40"/>
      <c r="N20" s="40"/>
    </row>
    <row r="21" spans="1:14" ht="47.25">
      <c r="A21" s="204" t="s">
        <v>189</v>
      </c>
      <c r="B21" s="28" t="s">
        <v>190</v>
      </c>
      <c r="C21" s="40"/>
      <c r="D21" s="40"/>
      <c r="E21" s="40"/>
      <c r="F21" s="240">
        <f>F50+F79</f>
        <v>2</v>
      </c>
      <c r="G21" s="241">
        <f t="shared" si="0"/>
        <v>17.7</v>
      </c>
      <c r="H21" s="241">
        <f>H50+H79</f>
        <v>35.4</v>
      </c>
      <c r="I21" s="40"/>
      <c r="J21" s="40"/>
      <c r="K21" s="40"/>
      <c r="L21" s="40"/>
      <c r="M21" s="40"/>
      <c r="N21" s="40"/>
    </row>
    <row r="22" spans="1:14" ht="19.5" customHeight="1">
      <c r="A22" s="48" t="s">
        <v>19</v>
      </c>
      <c r="B22" s="48" t="s">
        <v>182</v>
      </c>
      <c r="C22" s="48"/>
      <c r="D22" s="48"/>
      <c r="E22" s="48"/>
      <c r="F22" s="196"/>
      <c r="G22" s="292"/>
      <c r="H22" s="292">
        <f>H23+H25</f>
        <v>9984</v>
      </c>
      <c r="I22" s="40"/>
      <c r="J22" s="40"/>
      <c r="K22" s="40"/>
      <c r="L22" s="40"/>
      <c r="M22" s="40"/>
      <c r="N22" s="40"/>
    </row>
    <row r="23" spans="1:14" ht="32.25" customHeight="1">
      <c r="A23" s="40" t="s">
        <v>3</v>
      </c>
      <c r="B23" s="287" t="s">
        <v>183</v>
      </c>
      <c r="C23" s="40"/>
      <c r="D23" s="40"/>
      <c r="E23" s="40"/>
      <c r="F23" s="204">
        <f>F56+F85</f>
        <v>19</v>
      </c>
      <c r="G23" s="334">
        <f>H23/F23</f>
        <v>425.4736842105263</v>
      </c>
      <c r="H23" s="204">
        <f>H56+H85</f>
        <v>8084</v>
      </c>
      <c r="I23" s="40"/>
      <c r="J23" s="40"/>
      <c r="K23" s="40"/>
      <c r="L23" s="40"/>
      <c r="M23" s="40"/>
      <c r="N23" s="40"/>
    </row>
    <row r="24" spans="1:14" ht="21" customHeight="1">
      <c r="A24" s="40"/>
      <c r="B24" s="297" t="s">
        <v>199</v>
      </c>
      <c r="C24" s="40"/>
      <c r="D24" s="40"/>
      <c r="E24" s="40"/>
      <c r="F24" s="204">
        <f>F23</f>
        <v>19</v>
      </c>
      <c r="G24" s="334">
        <f>G23</f>
        <v>425.4736842105263</v>
      </c>
      <c r="H24" s="204">
        <f>H23</f>
        <v>8084</v>
      </c>
      <c r="I24" s="40"/>
      <c r="J24" s="40"/>
      <c r="K24" s="40"/>
      <c r="L24" s="40"/>
      <c r="M24" s="40"/>
      <c r="N24" s="40"/>
    </row>
    <row r="25" spans="1:14" ht="21" customHeight="1">
      <c r="A25" s="40" t="s">
        <v>32</v>
      </c>
      <c r="B25" s="40" t="s">
        <v>203</v>
      </c>
      <c r="C25" s="40"/>
      <c r="D25" s="40"/>
      <c r="E25" s="40"/>
      <c r="F25" s="50">
        <f>F26</f>
        <v>4.222222222222222</v>
      </c>
      <c r="G25" s="50">
        <f>G26</f>
        <v>450</v>
      </c>
      <c r="H25" s="50">
        <v>1900</v>
      </c>
      <c r="I25" s="40"/>
      <c r="J25" s="40"/>
      <c r="K25" s="40"/>
      <c r="L25" s="40"/>
      <c r="M25" s="40"/>
      <c r="N25" s="40"/>
    </row>
    <row r="26" spans="1:14" ht="20.25" customHeight="1">
      <c r="A26" s="40"/>
      <c r="B26" s="297" t="s">
        <v>199</v>
      </c>
      <c r="C26" s="40"/>
      <c r="D26" s="40"/>
      <c r="E26" s="40"/>
      <c r="F26" s="50">
        <f>H26/G26</f>
        <v>4.222222222222222</v>
      </c>
      <c r="G26" s="50">
        <v>450</v>
      </c>
      <c r="H26" s="50">
        <v>1900</v>
      </c>
      <c r="I26" s="40"/>
      <c r="J26" s="40"/>
      <c r="K26" s="40"/>
      <c r="L26" s="40"/>
      <c r="M26" s="40"/>
      <c r="N26" s="40"/>
    </row>
    <row r="27" spans="1:14" s="340" customFormat="1" ht="14.25" customHeight="1" hidden="1">
      <c r="A27" s="335"/>
      <c r="B27" s="361"/>
      <c r="C27" s="335"/>
      <c r="D27" s="335"/>
      <c r="E27" s="335"/>
      <c r="F27" s="337"/>
      <c r="G27" s="353"/>
      <c r="H27" s="339"/>
      <c r="I27" s="335"/>
      <c r="J27" s="335"/>
      <c r="K27" s="335"/>
      <c r="L27" s="335"/>
      <c r="M27" s="335"/>
      <c r="N27" s="335"/>
    </row>
    <row r="28" spans="1:14" s="340" customFormat="1" ht="21.75" customHeight="1" hidden="1">
      <c r="A28" s="335"/>
      <c r="B28" s="336" t="s">
        <v>202</v>
      </c>
      <c r="C28" s="335"/>
      <c r="D28" s="335"/>
      <c r="E28" s="335"/>
      <c r="F28" s="337"/>
      <c r="G28" s="338"/>
      <c r="H28" s="339"/>
      <c r="I28" s="335"/>
      <c r="J28" s="335"/>
      <c r="K28" s="335"/>
      <c r="L28" s="335"/>
      <c r="M28" s="335"/>
      <c r="N28" s="335"/>
    </row>
    <row r="29" spans="1:14" s="340" customFormat="1" ht="52.5" customHeight="1" hidden="1">
      <c r="A29" s="336" t="s">
        <v>197</v>
      </c>
      <c r="B29" s="341" t="s">
        <v>195</v>
      </c>
      <c r="C29" s="335"/>
      <c r="D29" s="335"/>
      <c r="E29" s="335"/>
      <c r="F29" s="342">
        <v>1</v>
      </c>
      <c r="G29" s="343"/>
      <c r="H29" s="344">
        <f>H30+H53</f>
        <v>18491.199999999997</v>
      </c>
      <c r="I29" s="335"/>
      <c r="J29" s="335"/>
      <c r="K29" s="335"/>
      <c r="L29" s="335"/>
      <c r="M29" s="335"/>
      <c r="N29" s="335"/>
    </row>
    <row r="30" spans="1:14" s="340" customFormat="1" ht="15.75" hidden="1">
      <c r="A30" s="345" t="s">
        <v>23</v>
      </c>
      <c r="B30" s="346" t="s">
        <v>191</v>
      </c>
      <c r="C30" s="347"/>
      <c r="D30" s="348"/>
      <c r="E30" s="348"/>
      <c r="F30" s="349">
        <v>1</v>
      </c>
      <c r="G30" s="338"/>
      <c r="H30" s="350">
        <f>H31+H32+H33</f>
        <v>13601.8</v>
      </c>
      <c r="I30" s="335"/>
      <c r="J30" s="335"/>
      <c r="K30" s="335"/>
      <c r="L30" s="351"/>
      <c r="M30" s="335"/>
      <c r="N30" s="335"/>
    </row>
    <row r="31" spans="1:14" s="340" customFormat="1" ht="15.75" hidden="1">
      <c r="A31" s="345"/>
      <c r="B31" s="352" t="s">
        <v>201</v>
      </c>
      <c r="C31" s="347"/>
      <c r="D31" s="348"/>
      <c r="E31" s="348"/>
      <c r="F31" s="349"/>
      <c r="G31" s="353"/>
      <c r="H31" s="350">
        <f>H35+H38+H41+H45+H48+H51</f>
        <v>10546.4</v>
      </c>
      <c r="I31" s="335"/>
      <c r="J31" s="335"/>
      <c r="K31" s="335"/>
      <c r="L31" s="351"/>
      <c r="M31" s="335"/>
      <c r="N31" s="335"/>
    </row>
    <row r="32" spans="1:14" s="340" customFormat="1" ht="15.75" hidden="1">
      <c r="A32" s="345"/>
      <c r="B32" s="352" t="s">
        <v>199</v>
      </c>
      <c r="C32" s="347"/>
      <c r="D32" s="348"/>
      <c r="E32" s="348"/>
      <c r="F32" s="349"/>
      <c r="G32" s="353"/>
      <c r="H32" s="350">
        <f>H36+H39+H42+H46+H49+H52</f>
        <v>2808.6</v>
      </c>
      <c r="I32" s="335"/>
      <c r="J32" s="335"/>
      <c r="K32" s="335"/>
      <c r="L32" s="351"/>
      <c r="M32" s="335"/>
      <c r="N32" s="335"/>
    </row>
    <row r="33" spans="1:14" s="340" customFormat="1" ht="15.75" hidden="1">
      <c r="A33" s="345"/>
      <c r="B33" s="352" t="s">
        <v>200</v>
      </c>
      <c r="C33" s="347"/>
      <c r="D33" s="348"/>
      <c r="E33" s="348"/>
      <c r="F33" s="349">
        <v>1</v>
      </c>
      <c r="G33" s="353">
        <f>G43</f>
        <v>246.8</v>
      </c>
      <c r="H33" s="350">
        <f>H43</f>
        <v>246.8</v>
      </c>
      <c r="I33" s="335"/>
      <c r="J33" s="335"/>
      <c r="K33" s="335"/>
      <c r="L33" s="351"/>
      <c r="M33" s="335"/>
      <c r="N33" s="335"/>
    </row>
    <row r="34" spans="1:14" s="340" customFormat="1" ht="31.5" hidden="1">
      <c r="A34" s="354" t="s">
        <v>1</v>
      </c>
      <c r="B34" s="355" t="s">
        <v>192</v>
      </c>
      <c r="C34" s="356"/>
      <c r="D34" s="357"/>
      <c r="E34" s="357"/>
      <c r="F34" s="338">
        <v>330.75</v>
      </c>
      <c r="G34" s="338">
        <f aca="true" t="shared" si="1" ref="G34:G51">H34/F34</f>
        <v>88.43815570672713</v>
      </c>
      <c r="H34" s="350">
        <v>29250.92</v>
      </c>
      <c r="I34" s="358"/>
      <c r="J34" s="358"/>
      <c r="K34" s="358"/>
      <c r="L34" s="358"/>
      <c r="M34" s="358"/>
      <c r="N34" s="358"/>
    </row>
    <row r="35" spans="1:14" s="340" customFormat="1" ht="15.75" hidden="1">
      <c r="A35" s="354"/>
      <c r="B35" s="352" t="s">
        <v>201</v>
      </c>
      <c r="C35" s="356"/>
      <c r="D35" s="357"/>
      <c r="E35" s="357"/>
      <c r="F35" s="353">
        <v>330.75</v>
      </c>
      <c r="G35" s="353">
        <f>H35/F35</f>
        <v>21.367498110355253</v>
      </c>
      <c r="H35" s="359">
        <v>7067.3</v>
      </c>
      <c r="I35" s="358"/>
      <c r="J35" s="358"/>
      <c r="K35" s="358"/>
      <c r="L35" s="358"/>
      <c r="M35" s="358"/>
      <c r="N35" s="358"/>
    </row>
    <row r="36" spans="1:14" s="340" customFormat="1" ht="15.75" hidden="1">
      <c r="A36" s="354"/>
      <c r="B36" s="352" t="s">
        <v>199</v>
      </c>
      <c r="C36" s="356"/>
      <c r="D36" s="357"/>
      <c r="E36" s="357"/>
      <c r="F36" s="353">
        <v>330.75</v>
      </c>
      <c r="G36" s="353">
        <f>H36/F36</f>
        <v>0.05895691609977324</v>
      </c>
      <c r="H36" s="359">
        <v>19.5</v>
      </c>
      <c r="I36" s="358"/>
      <c r="J36" s="358"/>
      <c r="K36" s="358"/>
      <c r="L36" s="358"/>
      <c r="M36" s="358"/>
      <c r="N36" s="358"/>
    </row>
    <row r="37" spans="1:14" s="340" customFormat="1" ht="15.75" hidden="1">
      <c r="A37" s="360" t="s">
        <v>2</v>
      </c>
      <c r="B37" s="361" t="s">
        <v>193</v>
      </c>
      <c r="C37" s="335"/>
      <c r="D37" s="335"/>
      <c r="E37" s="335"/>
      <c r="F37" s="338">
        <v>1</v>
      </c>
      <c r="G37" s="338">
        <f t="shared" si="1"/>
        <v>1638</v>
      </c>
      <c r="H37" s="350">
        <f>H38+H39</f>
        <v>1638</v>
      </c>
      <c r="I37" s="358"/>
      <c r="J37" s="358"/>
      <c r="K37" s="358"/>
      <c r="L37" s="358"/>
      <c r="M37" s="358"/>
      <c r="N37" s="358"/>
    </row>
    <row r="38" spans="1:14" s="340" customFormat="1" ht="15.75" hidden="1">
      <c r="A38" s="360"/>
      <c r="B38" s="352" t="s">
        <v>201</v>
      </c>
      <c r="C38" s="335"/>
      <c r="D38" s="335"/>
      <c r="E38" s="335"/>
      <c r="F38" s="353">
        <v>1</v>
      </c>
      <c r="G38" s="353">
        <f t="shared" si="1"/>
        <v>898</v>
      </c>
      <c r="H38" s="359">
        <v>898</v>
      </c>
      <c r="I38" s="358"/>
      <c r="J38" s="358"/>
      <c r="K38" s="358"/>
      <c r="L38" s="358"/>
      <c r="M38" s="358"/>
      <c r="N38" s="358"/>
    </row>
    <row r="39" spans="1:14" s="340" customFormat="1" ht="15.75" hidden="1">
      <c r="A39" s="360"/>
      <c r="B39" s="352" t="s">
        <v>199</v>
      </c>
      <c r="C39" s="335"/>
      <c r="D39" s="335"/>
      <c r="E39" s="335"/>
      <c r="F39" s="353">
        <v>1</v>
      </c>
      <c r="G39" s="353">
        <f t="shared" si="1"/>
        <v>740</v>
      </c>
      <c r="H39" s="359">
        <v>740</v>
      </c>
      <c r="I39" s="358"/>
      <c r="J39" s="358"/>
      <c r="K39" s="358"/>
      <c r="L39" s="358"/>
      <c r="M39" s="358"/>
      <c r="N39" s="358"/>
    </row>
    <row r="40" spans="1:14" s="340" customFormat="1" ht="78.75" hidden="1">
      <c r="A40" s="360" t="s">
        <v>34</v>
      </c>
      <c r="B40" s="362" t="s">
        <v>194</v>
      </c>
      <c r="C40" s="335"/>
      <c r="D40" s="335"/>
      <c r="E40" s="335"/>
      <c r="F40" s="338">
        <v>1</v>
      </c>
      <c r="G40" s="338">
        <f t="shared" si="1"/>
        <v>489.5</v>
      </c>
      <c r="H40" s="350">
        <f>H41+H42</f>
        <v>489.5</v>
      </c>
      <c r="I40" s="358"/>
      <c r="J40" s="358"/>
      <c r="K40" s="358"/>
      <c r="L40" s="358"/>
      <c r="M40" s="358"/>
      <c r="N40" s="358"/>
    </row>
    <row r="41" spans="1:14" s="340" customFormat="1" ht="15.75" hidden="1">
      <c r="A41" s="360"/>
      <c r="B41" s="352" t="s">
        <v>201</v>
      </c>
      <c r="C41" s="335"/>
      <c r="D41" s="335"/>
      <c r="E41" s="335"/>
      <c r="F41" s="353"/>
      <c r="G41" s="353"/>
      <c r="H41" s="359"/>
      <c r="I41" s="358"/>
      <c r="J41" s="358"/>
      <c r="K41" s="358"/>
      <c r="L41" s="358"/>
      <c r="M41" s="358"/>
      <c r="N41" s="358"/>
    </row>
    <row r="42" spans="1:14" s="340" customFormat="1" ht="15.75" hidden="1">
      <c r="A42" s="360"/>
      <c r="B42" s="352" t="s">
        <v>199</v>
      </c>
      <c r="C42" s="335"/>
      <c r="D42" s="335"/>
      <c r="E42" s="335"/>
      <c r="F42" s="353">
        <v>1</v>
      </c>
      <c r="G42" s="353">
        <f t="shared" si="1"/>
        <v>489.5</v>
      </c>
      <c r="H42" s="359">
        <v>489.5</v>
      </c>
      <c r="I42" s="358"/>
      <c r="J42" s="358"/>
      <c r="K42" s="358"/>
      <c r="L42" s="358"/>
      <c r="M42" s="358"/>
      <c r="N42" s="358"/>
    </row>
    <row r="43" spans="1:14" s="340" customFormat="1" ht="15.75" hidden="1">
      <c r="A43" s="360"/>
      <c r="B43" s="352" t="s">
        <v>200</v>
      </c>
      <c r="C43" s="335"/>
      <c r="D43" s="335"/>
      <c r="E43" s="335"/>
      <c r="F43" s="353">
        <v>1</v>
      </c>
      <c r="G43" s="353">
        <f t="shared" si="1"/>
        <v>246.8</v>
      </c>
      <c r="H43" s="359">
        <v>246.8</v>
      </c>
      <c r="I43" s="358"/>
      <c r="J43" s="358"/>
      <c r="K43" s="358"/>
      <c r="L43" s="358"/>
      <c r="M43" s="358"/>
      <c r="N43" s="358"/>
    </row>
    <row r="44" spans="1:14" s="340" customFormat="1" ht="47.25" hidden="1">
      <c r="A44" s="335" t="s">
        <v>36</v>
      </c>
      <c r="B44" s="361" t="s">
        <v>187</v>
      </c>
      <c r="C44" s="335"/>
      <c r="D44" s="335"/>
      <c r="E44" s="335"/>
      <c r="F44" s="349">
        <v>12588</v>
      </c>
      <c r="G44" s="338">
        <f t="shared" si="1"/>
        <v>0.26084366062917064</v>
      </c>
      <c r="H44" s="350">
        <f>H45+H46</f>
        <v>3283.5</v>
      </c>
      <c r="I44" s="358"/>
      <c r="J44" s="358"/>
      <c r="K44" s="358"/>
      <c r="L44" s="358"/>
      <c r="M44" s="358"/>
      <c r="N44" s="358"/>
    </row>
    <row r="45" spans="1:14" s="340" customFormat="1" ht="15.75" hidden="1">
      <c r="A45" s="335"/>
      <c r="B45" s="352" t="s">
        <v>201</v>
      </c>
      <c r="C45" s="335"/>
      <c r="D45" s="335"/>
      <c r="E45" s="335"/>
      <c r="F45" s="363">
        <v>12588</v>
      </c>
      <c r="G45" s="353">
        <f t="shared" si="1"/>
        <v>0.14168255481410869</v>
      </c>
      <c r="H45" s="359">
        <v>1783.5</v>
      </c>
      <c r="I45" s="358"/>
      <c r="J45" s="358"/>
      <c r="K45" s="358"/>
      <c r="L45" s="358"/>
      <c r="M45" s="358"/>
      <c r="N45" s="358"/>
    </row>
    <row r="46" spans="1:14" s="340" customFormat="1" ht="15.75" hidden="1">
      <c r="A46" s="335"/>
      <c r="B46" s="352" t="s">
        <v>199</v>
      </c>
      <c r="C46" s="335"/>
      <c r="D46" s="335"/>
      <c r="E46" s="335"/>
      <c r="F46" s="363">
        <v>12588</v>
      </c>
      <c r="G46" s="353">
        <f t="shared" si="1"/>
        <v>0.11916110581506197</v>
      </c>
      <c r="H46" s="359">
        <v>1500</v>
      </c>
      <c r="I46" s="358"/>
      <c r="J46" s="358"/>
      <c r="K46" s="358"/>
      <c r="L46" s="358"/>
      <c r="M46" s="358"/>
      <c r="N46" s="358"/>
    </row>
    <row r="47" spans="1:14" s="340" customFormat="1" ht="78.75" hidden="1">
      <c r="A47" s="335" t="s">
        <v>179</v>
      </c>
      <c r="B47" s="355" t="s">
        <v>188</v>
      </c>
      <c r="C47" s="335"/>
      <c r="D47" s="335"/>
      <c r="E47" s="335"/>
      <c r="F47" s="349">
        <v>1</v>
      </c>
      <c r="G47" s="338">
        <f t="shared" si="1"/>
        <v>827.1</v>
      </c>
      <c r="H47" s="350">
        <f>H48+H49</f>
        <v>827.1</v>
      </c>
      <c r="I47" s="358"/>
      <c r="J47" s="358"/>
      <c r="K47" s="358"/>
      <c r="L47" s="358"/>
      <c r="M47" s="358"/>
      <c r="N47" s="358"/>
    </row>
    <row r="48" spans="1:14" s="340" customFormat="1" ht="15.75" hidden="1">
      <c r="A48" s="335"/>
      <c r="B48" s="352" t="s">
        <v>201</v>
      </c>
      <c r="C48" s="335"/>
      <c r="D48" s="335"/>
      <c r="E48" s="335"/>
      <c r="F48" s="363">
        <v>1</v>
      </c>
      <c r="G48" s="353">
        <f t="shared" si="1"/>
        <v>767.5</v>
      </c>
      <c r="H48" s="359">
        <v>767.5</v>
      </c>
      <c r="I48" s="358"/>
      <c r="J48" s="358"/>
      <c r="K48" s="358"/>
      <c r="L48" s="358"/>
      <c r="M48" s="358"/>
      <c r="N48" s="358"/>
    </row>
    <row r="49" spans="1:14" s="340" customFormat="1" ht="15.75" hidden="1">
      <c r="A49" s="335"/>
      <c r="B49" s="352" t="s">
        <v>199</v>
      </c>
      <c r="C49" s="335"/>
      <c r="D49" s="335"/>
      <c r="E49" s="335"/>
      <c r="F49" s="363">
        <v>1</v>
      </c>
      <c r="G49" s="353">
        <f t="shared" si="1"/>
        <v>59.6</v>
      </c>
      <c r="H49" s="359">
        <v>59.6</v>
      </c>
      <c r="I49" s="358"/>
      <c r="J49" s="358"/>
      <c r="K49" s="358"/>
      <c r="L49" s="358"/>
      <c r="M49" s="358"/>
      <c r="N49" s="358"/>
    </row>
    <row r="50" spans="1:14" s="340" customFormat="1" ht="47.25" hidden="1">
      <c r="A50" s="335" t="s">
        <v>189</v>
      </c>
      <c r="B50" s="355" t="s">
        <v>190</v>
      </c>
      <c r="C50" s="335"/>
      <c r="D50" s="335"/>
      <c r="E50" s="335"/>
      <c r="F50" s="363">
        <f>F51</f>
        <v>1</v>
      </c>
      <c r="G50" s="359">
        <f>G51</f>
        <v>30.1</v>
      </c>
      <c r="H50" s="359">
        <f>H51</f>
        <v>30.1</v>
      </c>
      <c r="I50" s="358"/>
      <c r="J50" s="358"/>
      <c r="K50" s="358"/>
      <c r="L50" s="358"/>
      <c r="M50" s="358"/>
      <c r="N50" s="358"/>
    </row>
    <row r="51" spans="1:14" s="340" customFormat="1" ht="15.75" hidden="1">
      <c r="A51" s="335"/>
      <c r="B51" s="352" t="s">
        <v>201</v>
      </c>
      <c r="C51" s="335"/>
      <c r="D51" s="335"/>
      <c r="E51" s="335"/>
      <c r="F51" s="363">
        <v>1</v>
      </c>
      <c r="G51" s="353">
        <f t="shared" si="1"/>
        <v>30.1</v>
      </c>
      <c r="H51" s="359">
        <v>30.1</v>
      </c>
      <c r="I51" s="358"/>
      <c r="J51" s="358"/>
      <c r="K51" s="358"/>
      <c r="L51" s="358"/>
      <c r="M51" s="358"/>
      <c r="N51" s="358"/>
    </row>
    <row r="52" spans="1:14" s="340" customFormat="1" ht="15.75" hidden="1">
      <c r="A52" s="335"/>
      <c r="B52" s="352" t="s">
        <v>199</v>
      </c>
      <c r="C52" s="335"/>
      <c r="D52" s="335"/>
      <c r="E52" s="335"/>
      <c r="F52" s="363"/>
      <c r="G52" s="353"/>
      <c r="H52" s="359"/>
      <c r="I52" s="358"/>
      <c r="J52" s="358"/>
      <c r="K52" s="358"/>
      <c r="L52" s="358"/>
      <c r="M52" s="358"/>
      <c r="N52" s="358"/>
    </row>
    <row r="53" spans="1:14" s="340" customFormat="1" ht="15.75" hidden="1">
      <c r="A53" s="336" t="s">
        <v>19</v>
      </c>
      <c r="B53" s="336" t="s">
        <v>182</v>
      </c>
      <c r="C53" s="336"/>
      <c r="D53" s="336"/>
      <c r="E53" s="336"/>
      <c r="F53" s="364">
        <f>F54</f>
        <v>1</v>
      </c>
      <c r="G53" s="365">
        <f>G54</f>
        <v>4889.4</v>
      </c>
      <c r="H53" s="365">
        <f>H54</f>
        <v>4889.4</v>
      </c>
      <c r="I53" s="358"/>
      <c r="J53" s="358"/>
      <c r="K53" s="358"/>
      <c r="L53" s="358"/>
      <c r="M53" s="358"/>
      <c r="N53" s="358"/>
    </row>
    <row r="54" spans="1:14" s="340" customFormat="1" ht="31.5" hidden="1">
      <c r="A54" s="335" t="s">
        <v>3</v>
      </c>
      <c r="B54" s="361" t="s">
        <v>183</v>
      </c>
      <c r="C54" s="335"/>
      <c r="D54" s="335"/>
      <c r="E54" s="335"/>
      <c r="F54" s="337">
        <v>1</v>
      </c>
      <c r="G54" s="353">
        <f>G56</f>
        <v>4889.4</v>
      </c>
      <c r="H54" s="353">
        <f>H56</f>
        <v>4889.4</v>
      </c>
      <c r="I54" s="358"/>
      <c r="J54" s="358"/>
      <c r="K54" s="358"/>
      <c r="L54" s="358"/>
      <c r="M54" s="358"/>
      <c r="N54" s="358"/>
    </row>
    <row r="55" spans="1:14" s="340" customFormat="1" ht="15.75" hidden="1">
      <c r="A55" s="358"/>
      <c r="B55" s="352" t="s">
        <v>201</v>
      </c>
      <c r="C55" s="358"/>
      <c r="D55" s="358"/>
      <c r="E55" s="358"/>
      <c r="F55" s="335"/>
      <c r="G55" s="335"/>
      <c r="H55" s="335"/>
      <c r="I55" s="358"/>
      <c r="J55" s="358"/>
      <c r="K55" s="358"/>
      <c r="L55" s="358"/>
      <c r="M55" s="358"/>
      <c r="N55" s="358"/>
    </row>
    <row r="56" spans="1:14" s="340" customFormat="1" ht="15.75" hidden="1">
      <c r="A56" s="358"/>
      <c r="B56" s="352" t="s">
        <v>199</v>
      </c>
      <c r="C56" s="358"/>
      <c r="D56" s="358"/>
      <c r="E56" s="358"/>
      <c r="F56" s="335">
        <v>1</v>
      </c>
      <c r="G56" s="335">
        <f>H56/F56</f>
        <v>4889.4</v>
      </c>
      <c r="H56" s="335">
        <v>4889.4</v>
      </c>
      <c r="I56" s="358"/>
      <c r="J56" s="358"/>
      <c r="K56" s="358"/>
      <c r="L56" s="358"/>
      <c r="M56" s="358"/>
      <c r="N56" s="358"/>
    </row>
    <row r="57" spans="1:14" s="340" customFormat="1" ht="15.75" hidden="1">
      <c r="A57" s="358"/>
      <c r="B57" s="358"/>
      <c r="C57" s="358"/>
      <c r="D57" s="358"/>
      <c r="E57" s="358"/>
      <c r="F57" s="335"/>
      <c r="G57" s="335"/>
      <c r="H57" s="335"/>
      <c r="I57" s="358"/>
      <c r="J57" s="358"/>
      <c r="K57" s="358"/>
      <c r="L57" s="358"/>
      <c r="M57" s="358"/>
      <c r="N57" s="358"/>
    </row>
    <row r="58" spans="1:14" s="340" customFormat="1" ht="47.25" hidden="1">
      <c r="A58" s="336" t="s">
        <v>198</v>
      </c>
      <c r="B58" s="341" t="s">
        <v>196</v>
      </c>
      <c r="C58" s="366"/>
      <c r="D58" s="366"/>
      <c r="E58" s="366"/>
      <c r="F58" s="336"/>
      <c r="G58" s="336"/>
      <c r="H58" s="336"/>
      <c r="I58" s="366"/>
      <c r="J58" s="366"/>
      <c r="K58" s="366"/>
      <c r="L58" s="366"/>
      <c r="M58" s="366"/>
      <c r="N58" s="366"/>
    </row>
    <row r="59" spans="1:14" s="340" customFormat="1" ht="15.75" hidden="1">
      <c r="A59" s="345" t="s">
        <v>23</v>
      </c>
      <c r="B59" s="346" t="s">
        <v>191</v>
      </c>
      <c r="C59" s="347"/>
      <c r="D59" s="348"/>
      <c r="E59" s="348"/>
      <c r="F59" s="338">
        <v>2</v>
      </c>
      <c r="G59" s="353">
        <f aca="true" t="shared" si="2" ref="G59:G64">H59/F59</f>
        <v>19600.579999999998</v>
      </c>
      <c r="H59" s="350">
        <f>SUM(H60:H65)</f>
        <v>39201.159999999996</v>
      </c>
      <c r="I59" s="358"/>
      <c r="J59" s="358"/>
      <c r="K59" s="358"/>
      <c r="L59" s="358"/>
      <c r="M59" s="358"/>
      <c r="N59" s="358"/>
    </row>
    <row r="60" spans="1:14" s="340" customFormat="1" ht="15.75" hidden="1">
      <c r="A60" s="345"/>
      <c r="B60" s="352" t="s">
        <v>201</v>
      </c>
      <c r="C60" s="356"/>
      <c r="D60" s="357"/>
      <c r="E60" s="357"/>
      <c r="F60" s="353">
        <v>608.75</v>
      </c>
      <c r="G60" s="353">
        <f t="shared" si="2"/>
        <v>48.05079260780287</v>
      </c>
      <c r="H60" s="359">
        <v>29250.92</v>
      </c>
      <c r="I60" s="358"/>
      <c r="J60" s="358"/>
      <c r="K60" s="358"/>
      <c r="L60" s="358"/>
      <c r="M60" s="358"/>
      <c r="N60" s="358"/>
    </row>
    <row r="61" spans="1:14" s="340" customFormat="1" ht="15.75" hidden="1">
      <c r="A61" s="345"/>
      <c r="B61" s="352" t="s">
        <v>199</v>
      </c>
      <c r="C61" s="335"/>
      <c r="D61" s="335"/>
      <c r="E61" s="335"/>
      <c r="F61" s="353">
        <v>2</v>
      </c>
      <c r="G61" s="353">
        <f t="shared" si="2"/>
        <v>851.57</v>
      </c>
      <c r="H61" s="359">
        <v>1703.14</v>
      </c>
      <c r="I61" s="358"/>
      <c r="J61" s="358"/>
      <c r="K61" s="358"/>
      <c r="L61" s="358"/>
      <c r="M61" s="358"/>
      <c r="N61" s="358"/>
    </row>
    <row r="62" spans="1:14" s="340" customFormat="1" ht="15.75" hidden="1">
      <c r="A62" s="345"/>
      <c r="B62" s="352" t="s">
        <v>200</v>
      </c>
      <c r="C62" s="335"/>
      <c r="D62" s="335"/>
      <c r="E62" s="335"/>
      <c r="F62" s="353">
        <v>2</v>
      </c>
      <c r="G62" s="353">
        <f t="shared" si="2"/>
        <v>522.05</v>
      </c>
      <c r="H62" s="359">
        <v>1044.1</v>
      </c>
      <c r="I62" s="358"/>
      <c r="J62" s="358"/>
      <c r="K62" s="358"/>
      <c r="L62" s="358"/>
      <c r="M62" s="358"/>
      <c r="N62" s="358"/>
    </row>
    <row r="63" spans="1:14" s="340" customFormat="1" ht="31.5" hidden="1">
      <c r="A63" s="354" t="s">
        <v>1</v>
      </c>
      <c r="B63" s="355" t="s">
        <v>192</v>
      </c>
      <c r="C63" s="335"/>
      <c r="D63" s="335"/>
      <c r="E63" s="335"/>
      <c r="F63" s="350">
        <v>290</v>
      </c>
      <c r="G63" s="338">
        <f>G64</f>
        <v>12.418965517241379</v>
      </c>
      <c r="H63" s="338">
        <f>H64</f>
        <v>3601.5</v>
      </c>
      <c r="I63" s="335"/>
      <c r="J63" s="358"/>
      <c r="K63" s="358"/>
      <c r="L63" s="358"/>
      <c r="M63" s="358"/>
      <c r="N63" s="358"/>
    </row>
    <row r="64" spans="1:14" s="340" customFormat="1" ht="15.75" hidden="1">
      <c r="A64" s="354"/>
      <c r="B64" s="352" t="s">
        <v>201</v>
      </c>
      <c r="C64" s="335"/>
      <c r="D64" s="335"/>
      <c r="E64" s="335"/>
      <c r="F64" s="359">
        <v>290</v>
      </c>
      <c r="G64" s="353">
        <f t="shared" si="2"/>
        <v>12.418965517241379</v>
      </c>
      <c r="H64" s="359">
        <v>3601.5</v>
      </c>
      <c r="I64" s="335"/>
      <c r="J64" s="358"/>
      <c r="K64" s="358"/>
      <c r="L64" s="358"/>
      <c r="M64" s="358"/>
      <c r="N64" s="358"/>
    </row>
    <row r="65" spans="1:14" s="340" customFormat="1" ht="15.75" hidden="1">
      <c r="A65" s="354"/>
      <c r="B65" s="352" t="s">
        <v>199</v>
      </c>
      <c r="C65" s="335"/>
      <c r="D65" s="335"/>
      <c r="E65" s="335"/>
      <c r="F65" s="363"/>
      <c r="G65" s="353"/>
      <c r="H65" s="359"/>
      <c r="I65" s="335"/>
      <c r="J65" s="358"/>
      <c r="K65" s="358"/>
      <c r="L65" s="358"/>
      <c r="M65" s="358"/>
      <c r="N65" s="358"/>
    </row>
    <row r="66" spans="1:14" s="340" customFormat="1" ht="15.75" hidden="1">
      <c r="A66" s="360" t="s">
        <v>2</v>
      </c>
      <c r="B66" s="361" t="s">
        <v>193</v>
      </c>
      <c r="C66" s="336"/>
      <c r="D66" s="336"/>
      <c r="E66" s="336"/>
      <c r="F66" s="364">
        <f>F67</f>
        <v>1</v>
      </c>
      <c r="G66" s="365">
        <f>G67</f>
        <v>744.5</v>
      </c>
      <c r="H66" s="365">
        <f>G66</f>
        <v>744.5</v>
      </c>
      <c r="I66" s="335"/>
      <c r="J66" s="358"/>
      <c r="K66" s="358"/>
      <c r="L66" s="358"/>
      <c r="M66" s="358"/>
      <c r="N66" s="358"/>
    </row>
    <row r="67" spans="1:14" s="340" customFormat="1" ht="15.75" hidden="1">
      <c r="A67" s="360"/>
      <c r="B67" s="352" t="s">
        <v>201</v>
      </c>
      <c r="C67" s="335"/>
      <c r="D67" s="335"/>
      <c r="E67" s="335"/>
      <c r="F67" s="337">
        <v>1</v>
      </c>
      <c r="G67" s="353">
        <v>744.5</v>
      </c>
      <c r="H67" s="365">
        <f>G67</f>
        <v>744.5</v>
      </c>
      <c r="I67" s="335"/>
      <c r="J67" s="358"/>
      <c r="K67" s="358"/>
      <c r="L67" s="358"/>
      <c r="M67" s="358"/>
      <c r="N67" s="358"/>
    </row>
    <row r="68" spans="1:14" s="340" customFormat="1" ht="15.75" hidden="1">
      <c r="A68" s="360"/>
      <c r="B68" s="352" t="s">
        <v>199</v>
      </c>
      <c r="C68" s="335"/>
      <c r="D68" s="335"/>
      <c r="E68" s="335"/>
      <c r="F68" s="335">
        <v>1</v>
      </c>
      <c r="G68" s="367">
        <f>H68</f>
        <v>1440.2</v>
      </c>
      <c r="H68" s="365">
        <v>1440.2</v>
      </c>
      <c r="I68" s="335"/>
      <c r="J68" s="358"/>
      <c r="K68" s="358"/>
      <c r="L68" s="358"/>
      <c r="M68" s="358"/>
      <c r="N68" s="358"/>
    </row>
    <row r="69" spans="1:14" s="340" customFormat="1" ht="78.75" hidden="1">
      <c r="A69" s="360" t="s">
        <v>34</v>
      </c>
      <c r="B69" s="362" t="s">
        <v>194</v>
      </c>
      <c r="C69" s="335"/>
      <c r="D69" s="335"/>
      <c r="E69" s="335"/>
      <c r="F69" s="336">
        <v>1</v>
      </c>
      <c r="G69" s="336">
        <f>G71</f>
        <v>627.5</v>
      </c>
      <c r="H69" s="336">
        <f>G69</f>
        <v>627.5</v>
      </c>
      <c r="I69" s="335"/>
      <c r="J69" s="358"/>
      <c r="K69" s="358"/>
      <c r="L69" s="358"/>
      <c r="M69" s="358"/>
      <c r="N69" s="358"/>
    </row>
    <row r="70" spans="1:14" s="340" customFormat="1" ht="15.75" hidden="1">
      <c r="A70" s="360"/>
      <c r="B70" s="352" t="s">
        <v>201</v>
      </c>
      <c r="C70" s="335"/>
      <c r="D70" s="335"/>
      <c r="E70" s="335"/>
      <c r="F70" s="335"/>
      <c r="G70" s="335"/>
      <c r="H70" s="335"/>
      <c r="I70" s="335"/>
      <c r="J70" s="358"/>
      <c r="K70" s="358"/>
      <c r="L70" s="358"/>
      <c r="M70" s="358"/>
      <c r="N70" s="358"/>
    </row>
    <row r="71" spans="1:14" s="340" customFormat="1" ht="15.75" hidden="1">
      <c r="A71" s="360"/>
      <c r="B71" s="352" t="s">
        <v>199</v>
      </c>
      <c r="C71" s="335"/>
      <c r="D71" s="335"/>
      <c r="E71" s="335"/>
      <c r="F71" s="335">
        <v>1</v>
      </c>
      <c r="G71" s="335">
        <v>627.5</v>
      </c>
      <c r="H71" s="335">
        <f>G71</f>
        <v>627.5</v>
      </c>
      <c r="I71" s="335"/>
      <c r="J71" s="358"/>
      <c r="K71" s="358"/>
      <c r="L71" s="358"/>
      <c r="M71" s="358"/>
      <c r="N71" s="358"/>
    </row>
    <row r="72" spans="1:14" s="340" customFormat="1" ht="15.75" hidden="1">
      <c r="A72" s="360"/>
      <c r="B72" s="352" t="s">
        <v>200</v>
      </c>
      <c r="C72" s="335"/>
      <c r="D72" s="335"/>
      <c r="E72" s="335"/>
      <c r="F72" s="335"/>
      <c r="G72" s="335"/>
      <c r="H72" s="335"/>
      <c r="I72" s="335"/>
      <c r="J72" s="358"/>
      <c r="K72" s="358"/>
      <c r="L72" s="358"/>
      <c r="M72" s="358"/>
      <c r="N72" s="358"/>
    </row>
    <row r="73" spans="1:14" s="340" customFormat="1" ht="47.25" hidden="1">
      <c r="A73" s="335" t="s">
        <v>36</v>
      </c>
      <c r="B73" s="361" t="s">
        <v>187</v>
      </c>
      <c r="C73" s="335"/>
      <c r="D73" s="335"/>
      <c r="E73" s="335"/>
      <c r="F73" s="336">
        <f>F74</f>
        <v>31437</v>
      </c>
      <c r="G73" s="336">
        <f>G74</f>
        <v>1268.3</v>
      </c>
      <c r="H73" s="336">
        <f>H74</f>
        <v>1268.3</v>
      </c>
      <c r="I73" s="335"/>
      <c r="J73" s="358"/>
      <c r="K73" s="358"/>
      <c r="L73" s="358"/>
      <c r="M73" s="358"/>
      <c r="N73" s="358"/>
    </row>
    <row r="74" spans="1:14" s="340" customFormat="1" ht="15.75" hidden="1">
      <c r="A74" s="335"/>
      <c r="B74" s="352" t="s">
        <v>201</v>
      </c>
      <c r="C74" s="335"/>
      <c r="D74" s="335"/>
      <c r="E74" s="335"/>
      <c r="F74" s="335">
        <v>31437</v>
      </c>
      <c r="G74" s="335">
        <v>1268.3</v>
      </c>
      <c r="H74" s="335">
        <v>1268.3</v>
      </c>
      <c r="I74" s="335"/>
      <c r="J74" s="358"/>
      <c r="K74" s="358"/>
      <c r="L74" s="358"/>
      <c r="M74" s="358"/>
      <c r="N74" s="358"/>
    </row>
    <row r="75" spans="1:14" s="340" customFormat="1" ht="15.75" hidden="1">
      <c r="A75" s="335"/>
      <c r="B75" s="352" t="s">
        <v>199</v>
      </c>
      <c r="C75" s="335"/>
      <c r="D75" s="335"/>
      <c r="E75" s="335"/>
      <c r="F75" s="335"/>
      <c r="G75" s="335"/>
      <c r="H75" s="335">
        <v>4800</v>
      </c>
      <c r="I75" s="335"/>
      <c r="J75" s="358"/>
      <c r="K75" s="358"/>
      <c r="L75" s="358"/>
      <c r="M75" s="358"/>
      <c r="N75" s="358"/>
    </row>
    <row r="76" spans="1:14" s="340" customFormat="1" ht="78.75" hidden="1">
      <c r="A76" s="335" t="s">
        <v>179</v>
      </c>
      <c r="B76" s="355" t="s">
        <v>188</v>
      </c>
      <c r="C76" s="335"/>
      <c r="D76" s="335"/>
      <c r="E76" s="335"/>
      <c r="F76" s="336">
        <v>1</v>
      </c>
      <c r="G76" s="336">
        <f>G77+G78</f>
        <v>658.3</v>
      </c>
      <c r="H76" s="336">
        <f>G76</f>
        <v>658.3</v>
      </c>
      <c r="I76" s="335"/>
      <c r="J76" s="358"/>
      <c r="K76" s="358"/>
      <c r="L76" s="358"/>
      <c r="M76" s="358"/>
      <c r="N76" s="358"/>
    </row>
    <row r="77" spans="1:14" s="340" customFormat="1" ht="15.75" hidden="1">
      <c r="A77" s="335"/>
      <c r="B77" s="352" t="s">
        <v>201</v>
      </c>
      <c r="C77" s="335"/>
      <c r="D77" s="335"/>
      <c r="E77" s="335"/>
      <c r="F77" s="335">
        <v>1</v>
      </c>
      <c r="G77" s="335">
        <v>615.3</v>
      </c>
      <c r="H77" s="335">
        <f>G77</f>
        <v>615.3</v>
      </c>
      <c r="I77" s="335"/>
      <c r="J77" s="358"/>
      <c r="K77" s="358"/>
      <c r="L77" s="358"/>
      <c r="M77" s="358"/>
      <c r="N77" s="358"/>
    </row>
    <row r="78" spans="1:14" s="340" customFormat="1" ht="15.75" hidden="1">
      <c r="A78" s="335"/>
      <c r="B78" s="352" t="s">
        <v>199</v>
      </c>
      <c r="C78" s="335"/>
      <c r="D78" s="335"/>
      <c r="E78" s="335"/>
      <c r="F78" s="335">
        <v>1</v>
      </c>
      <c r="G78" s="335">
        <v>43</v>
      </c>
      <c r="H78" s="335">
        <f>G78</f>
        <v>43</v>
      </c>
      <c r="I78" s="335"/>
      <c r="J78" s="358"/>
      <c r="K78" s="358"/>
      <c r="L78" s="358"/>
      <c r="M78" s="358"/>
      <c r="N78" s="358"/>
    </row>
    <row r="79" spans="1:14" s="340" customFormat="1" ht="47.25" hidden="1">
      <c r="A79" s="335" t="s">
        <v>189</v>
      </c>
      <c r="B79" s="355" t="s">
        <v>190</v>
      </c>
      <c r="C79" s="335"/>
      <c r="D79" s="335"/>
      <c r="E79" s="335"/>
      <c r="F79" s="336">
        <f>F80</f>
        <v>1</v>
      </c>
      <c r="G79" s="336">
        <f>G80</f>
        <v>5.3</v>
      </c>
      <c r="H79" s="336">
        <f>H80</f>
        <v>5.3</v>
      </c>
      <c r="I79" s="335"/>
      <c r="J79" s="358"/>
      <c r="K79" s="358"/>
      <c r="L79" s="358"/>
      <c r="M79" s="358"/>
      <c r="N79" s="358"/>
    </row>
    <row r="80" spans="1:14" s="340" customFormat="1" ht="15.75" hidden="1">
      <c r="A80" s="335"/>
      <c r="B80" s="352" t="s">
        <v>201</v>
      </c>
      <c r="C80" s="335"/>
      <c r="D80" s="335"/>
      <c r="E80" s="335"/>
      <c r="F80" s="335">
        <v>1</v>
      </c>
      <c r="G80" s="335">
        <v>5.3</v>
      </c>
      <c r="H80" s="335">
        <v>5.3</v>
      </c>
      <c r="I80" s="335"/>
      <c r="J80" s="358"/>
      <c r="K80" s="358"/>
      <c r="L80" s="358"/>
      <c r="M80" s="358"/>
      <c r="N80" s="358"/>
    </row>
    <row r="81" spans="1:14" s="340" customFormat="1" ht="15.75" hidden="1">
      <c r="A81" s="335"/>
      <c r="B81" s="352" t="s">
        <v>199</v>
      </c>
      <c r="C81" s="335"/>
      <c r="D81" s="335"/>
      <c r="E81" s="335"/>
      <c r="F81" s="335"/>
      <c r="G81" s="335"/>
      <c r="H81" s="335"/>
      <c r="I81" s="335"/>
      <c r="J81" s="358"/>
      <c r="K81" s="358"/>
      <c r="L81" s="358"/>
      <c r="M81" s="358"/>
      <c r="N81" s="358"/>
    </row>
    <row r="82" spans="1:14" s="340" customFormat="1" ht="15.75" hidden="1">
      <c r="A82" s="336" t="s">
        <v>19</v>
      </c>
      <c r="B82" s="336" t="s">
        <v>182</v>
      </c>
      <c r="C82" s="335"/>
      <c r="D82" s="335"/>
      <c r="E82" s="335"/>
      <c r="F82" s="335"/>
      <c r="G82" s="335"/>
      <c r="H82" s="368">
        <f>H83+H86</f>
        <v>5094.6</v>
      </c>
      <c r="I82" s="335"/>
      <c r="J82" s="358"/>
      <c r="K82" s="358"/>
      <c r="L82" s="358"/>
      <c r="M82" s="358"/>
      <c r="N82" s="358"/>
    </row>
    <row r="83" spans="1:14" s="340" customFormat="1" ht="31.5" hidden="1">
      <c r="A83" s="335" t="s">
        <v>3</v>
      </c>
      <c r="B83" s="361" t="s">
        <v>183</v>
      </c>
      <c r="C83" s="335"/>
      <c r="D83" s="335"/>
      <c r="E83" s="335"/>
      <c r="F83" s="336">
        <v>18</v>
      </c>
      <c r="G83" s="336">
        <f>G85</f>
        <v>34.6</v>
      </c>
      <c r="H83" s="336">
        <f>H85</f>
        <v>3194.6</v>
      </c>
      <c r="I83" s="335"/>
      <c r="J83" s="358"/>
      <c r="K83" s="358"/>
      <c r="L83" s="358"/>
      <c r="M83" s="358"/>
      <c r="N83" s="358"/>
    </row>
    <row r="84" spans="1:14" s="340" customFormat="1" ht="15.75" hidden="1">
      <c r="A84" s="335"/>
      <c r="B84" s="352" t="s">
        <v>201</v>
      </c>
      <c r="C84" s="335"/>
      <c r="D84" s="335"/>
      <c r="E84" s="335"/>
      <c r="F84" s="335"/>
      <c r="G84" s="335"/>
      <c r="H84" s="335"/>
      <c r="I84" s="335"/>
      <c r="J84" s="358"/>
      <c r="K84" s="358"/>
      <c r="L84" s="358"/>
      <c r="M84" s="358"/>
      <c r="N84" s="358"/>
    </row>
    <row r="85" spans="1:14" s="340" customFormat="1" ht="15.75" hidden="1">
      <c r="A85" s="335"/>
      <c r="B85" s="352" t="s">
        <v>199</v>
      </c>
      <c r="C85" s="335"/>
      <c r="D85" s="335"/>
      <c r="E85" s="335"/>
      <c r="F85" s="335">
        <v>18</v>
      </c>
      <c r="G85" s="335">
        <v>34.6</v>
      </c>
      <c r="H85" s="335">
        <v>3194.6</v>
      </c>
      <c r="I85" s="335"/>
      <c r="J85" s="358"/>
      <c r="K85" s="358"/>
      <c r="L85" s="358"/>
      <c r="M85" s="358"/>
      <c r="N85" s="358"/>
    </row>
    <row r="86" spans="1:14" s="340" customFormat="1" ht="15.75" hidden="1">
      <c r="A86" s="335" t="s">
        <v>32</v>
      </c>
      <c r="B86" s="335" t="s">
        <v>203</v>
      </c>
      <c r="C86" s="335"/>
      <c r="D86" s="335"/>
      <c r="E86" s="335"/>
      <c r="F86" s="367">
        <f>F87</f>
        <v>4.222222222222222</v>
      </c>
      <c r="G86" s="367">
        <f>G87</f>
        <v>450</v>
      </c>
      <c r="H86" s="367">
        <v>1900</v>
      </c>
      <c r="I86" s="335"/>
      <c r="J86" s="358"/>
      <c r="K86" s="358"/>
      <c r="L86" s="358"/>
      <c r="M86" s="358"/>
      <c r="N86" s="358"/>
    </row>
    <row r="87" spans="1:14" s="340" customFormat="1" ht="15.75" hidden="1">
      <c r="A87" s="335"/>
      <c r="B87" s="352" t="s">
        <v>199</v>
      </c>
      <c r="C87" s="335"/>
      <c r="D87" s="335"/>
      <c r="E87" s="335"/>
      <c r="F87" s="367">
        <f>H87/G87</f>
        <v>4.222222222222222</v>
      </c>
      <c r="G87" s="367">
        <v>450</v>
      </c>
      <c r="H87" s="367">
        <v>1900</v>
      </c>
      <c r="I87" s="335"/>
      <c r="J87" s="358"/>
      <c r="K87" s="358"/>
      <c r="L87" s="358"/>
      <c r="M87" s="358"/>
      <c r="N87" s="358"/>
    </row>
    <row r="88" spans="1:14" s="340" customFormat="1" ht="15.75" hidden="1">
      <c r="A88" s="335"/>
      <c r="B88" s="335"/>
      <c r="C88" s="335"/>
      <c r="D88" s="335"/>
      <c r="E88" s="335"/>
      <c r="F88" s="335"/>
      <c r="G88" s="335"/>
      <c r="H88" s="335"/>
      <c r="I88" s="335"/>
      <c r="J88" s="358"/>
      <c r="K88" s="358"/>
      <c r="L88" s="358"/>
      <c r="M88" s="358"/>
      <c r="N88" s="358"/>
    </row>
    <row r="89" spans="1:9" s="340" customFormat="1" ht="15.75" hidden="1">
      <c r="A89" s="407"/>
      <c r="B89" s="407"/>
      <c r="C89" s="407"/>
      <c r="D89" s="407"/>
      <c r="E89" s="407"/>
      <c r="F89" s="407"/>
      <c r="G89" s="407"/>
      <c r="H89" s="407"/>
      <c r="I89" s="407"/>
    </row>
    <row r="90" spans="1:9" ht="14.25" customHeight="1">
      <c r="A90" s="24"/>
      <c r="B90" s="24"/>
      <c r="C90" s="24"/>
      <c r="D90" s="24"/>
      <c r="E90" s="24"/>
      <c r="F90" s="24"/>
      <c r="G90" s="24"/>
      <c r="H90" s="24"/>
      <c r="I90" s="24"/>
    </row>
    <row r="91" ht="12.75" hidden="1"/>
    <row r="92" ht="12.75" hidden="1"/>
    <row r="93" spans="1:14" ht="18.75">
      <c r="A93" s="385" t="s">
        <v>170</v>
      </c>
      <c r="B93" s="385"/>
      <c r="C93" s="385"/>
      <c r="D93" s="385"/>
      <c r="E93" s="385"/>
      <c r="F93" s="385"/>
      <c r="G93" s="385"/>
      <c r="H93" s="385"/>
      <c r="I93" s="385"/>
      <c r="J93" s="385"/>
      <c r="K93" s="385"/>
      <c r="L93" s="385"/>
      <c r="M93" s="385"/>
      <c r="N93" s="385"/>
    </row>
    <row r="94" spans="1:14" ht="15.75">
      <c r="A94" s="156"/>
      <c r="B94" s="156"/>
      <c r="C94" s="24"/>
      <c r="D94" s="24"/>
      <c r="E94" s="24"/>
      <c r="F94" s="24"/>
      <c r="G94" s="24"/>
      <c r="H94" s="24"/>
      <c r="I94" s="24"/>
      <c r="J94" s="24"/>
      <c r="K94" s="24"/>
      <c r="L94" s="59"/>
      <c r="M94" s="24"/>
      <c r="N94" s="24"/>
    </row>
    <row r="95" spans="1:2" ht="15.75">
      <c r="A95" s="156"/>
      <c r="B95" s="156"/>
    </row>
    <row r="96" spans="1:2" ht="15.75">
      <c r="A96" s="156" t="s">
        <v>136</v>
      </c>
      <c r="B96" s="156"/>
    </row>
  </sheetData>
  <sheetProtection/>
  <mergeCells count="13">
    <mergeCell ref="A10:A11"/>
    <mergeCell ref="B10:B11"/>
    <mergeCell ref="C10:E10"/>
    <mergeCell ref="F10:H10"/>
    <mergeCell ref="I10:K10"/>
    <mergeCell ref="L10:N10"/>
    <mergeCell ref="A93:N93"/>
    <mergeCell ref="E2:M2"/>
    <mergeCell ref="E3:L3"/>
    <mergeCell ref="C9:N9"/>
    <mergeCell ref="A6:N6"/>
    <mergeCell ref="A7:N7"/>
    <mergeCell ref="A5:N5"/>
  </mergeCells>
  <printOptions/>
  <pageMargins left="0.31496062992125984" right="0.11811023622047245" top="0.9448818897637796" bottom="0.15748031496062992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89"/>
  <sheetViews>
    <sheetView view="pageBreakPreview" zoomScale="64" zoomScaleNormal="75" zoomScaleSheetLayoutView="64" zoomScalePageLayoutView="0" workbookViewId="0" topLeftCell="A1">
      <selection activeCell="G11" sqref="G11"/>
    </sheetView>
  </sheetViews>
  <sheetFormatPr defaultColWidth="9.140625" defaultRowHeight="12.75"/>
  <cols>
    <col min="1" max="1" width="101.28125" style="0" customWidth="1"/>
    <col min="2" max="2" width="10.28125" style="0" customWidth="1"/>
    <col min="3" max="3" width="10.7109375" style="0" customWidth="1"/>
    <col min="4" max="4" width="9.8515625" style="0" bestFit="1" customWidth="1"/>
    <col min="5" max="5" width="9.7109375" style="0" customWidth="1"/>
    <col min="6" max="6" width="12.00390625" style="0" customWidth="1"/>
    <col min="7" max="7" width="9.8515625" style="0" bestFit="1" customWidth="1"/>
    <col min="8" max="8" width="10.00390625" style="0" customWidth="1"/>
    <col min="9" max="9" width="11.140625" style="0" customWidth="1"/>
    <col min="10" max="11" width="9.8515625" style="0" customWidth="1"/>
    <col min="12" max="12" width="10.28125" style="0" customWidth="1"/>
  </cols>
  <sheetData>
    <row r="1" spans="1:15" ht="18.75">
      <c r="A1" s="3"/>
      <c r="B1" s="3"/>
      <c r="C1" s="3"/>
      <c r="D1" s="3"/>
      <c r="E1" s="3"/>
      <c r="F1" s="3"/>
      <c r="G1" s="1"/>
      <c r="H1" s="22" t="s">
        <v>79</v>
      </c>
      <c r="I1" s="1"/>
      <c r="J1" s="5"/>
      <c r="K1" s="23"/>
      <c r="L1" s="23"/>
      <c r="M1" s="3"/>
      <c r="N1" s="3"/>
      <c r="O1" s="3"/>
    </row>
    <row r="2" spans="1:15" ht="46.5" customHeight="1">
      <c r="A2" s="3"/>
      <c r="B2" s="24"/>
      <c r="C2" s="24"/>
      <c r="D2" s="24"/>
      <c r="E2" s="369" t="s">
        <v>165</v>
      </c>
      <c r="F2" s="369"/>
      <c r="G2" s="369"/>
      <c r="H2" s="369"/>
      <c r="I2" s="369"/>
      <c r="J2" s="369"/>
      <c r="K2" s="369"/>
      <c r="L2" s="369"/>
      <c r="M2" s="369"/>
      <c r="N2" s="24"/>
      <c r="O2" s="24"/>
    </row>
    <row r="3" spans="1:15" ht="18" customHeight="1">
      <c r="A3" s="3"/>
      <c r="B3" s="24"/>
      <c r="C3" s="24"/>
      <c r="D3" s="24"/>
      <c r="E3" s="377" t="s">
        <v>169</v>
      </c>
      <c r="F3" s="377"/>
      <c r="G3" s="377"/>
      <c r="H3" s="377"/>
      <c r="I3" s="377"/>
      <c r="J3" s="377"/>
      <c r="K3" s="377"/>
      <c r="L3" s="377"/>
      <c r="M3" s="24"/>
      <c r="N3" s="24"/>
      <c r="O3" s="24"/>
    </row>
    <row r="4" spans="1:15" ht="18.75">
      <c r="A4" s="12"/>
      <c r="B4" s="24"/>
      <c r="C4" s="24"/>
      <c r="D4" s="24"/>
      <c r="E4" s="24"/>
      <c r="F4" s="24"/>
      <c r="G4" s="1"/>
      <c r="H4" s="1"/>
      <c r="I4" s="1"/>
      <c r="J4" s="1"/>
      <c r="K4" s="1"/>
      <c r="L4" s="1"/>
      <c r="M4" s="24"/>
      <c r="N4" s="24"/>
      <c r="O4" s="24"/>
    </row>
    <row r="5" spans="1:15" ht="18.75">
      <c r="A5" s="376" t="s">
        <v>93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24"/>
      <c r="O5" s="24"/>
    </row>
    <row r="6" spans="1:15" ht="18.75">
      <c r="A6" s="375" t="s">
        <v>76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24"/>
      <c r="O6" s="24"/>
    </row>
    <row r="7" spans="1:15" ht="18.75" customHeight="1">
      <c r="A7" s="376" t="s">
        <v>110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73"/>
      <c r="O7" s="73"/>
    </row>
    <row r="8" spans="1:13" ht="18.75">
      <c r="A8" s="14"/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</row>
    <row r="9" spans="1:13" ht="18.75" customHeight="1">
      <c r="A9" s="370" t="s">
        <v>29</v>
      </c>
      <c r="B9" s="372" t="s">
        <v>108</v>
      </c>
      <c r="C9" s="372"/>
      <c r="D9" s="372"/>
      <c r="E9" s="374" t="s">
        <v>164</v>
      </c>
      <c r="F9" s="374"/>
      <c r="G9" s="374"/>
      <c r="H9" s="373" t="s">
        <v>66</v>
      </c>
      <c r="I9" s="373"/>
      <c r="J9" s="373"/>
      <c r="K9" s="373" t="s">
        <v>67</v>
      </c>
      <c r="L9" s="373"/>
      <c r="M9" s="373"/>
    </row>
    <row r="10" spans="1:13" ht="33" customHeight="1">
      <c r="A10" s="371"/>
      <c r="B10" s="110" t="s">
        <v>39</v>
      </c>
      <c r="C10" s="110" t="s">
        <v>57</v>
      </c>
      <c r="D10" s="110" t="s">
        <v>31</v>
      </c>
      <c r="E10" s="110" t="s">
        <v>39</v>
      </c>
      <c r="F10" s="110" t="s">
        <v>57</v>
      </c>
      <c r="G10" s="110" t="s">
        <v>31</v>
      </c>
      <c r="H10" s="110" t="s">
        <v>39</v>
      </c>
      <c r="I10" s="110" t="s">
        <v>57</v>
      </c>
      <c r="J10" s="110" t="s">
        <v>31</v>
      </c>
      <c r="K10" s="110" t="s">
        <v>39</v>
      </c>
      <c r="L10" s="110" t="s">
        <v>57</v>
      </c>
      <c r="M10" s="110" t="s">
        <v>31</v>
      </c>
    </row>
    <row r="11" spans="1:13" ht="30.75" customHeight="1">
      <c r="A11" s="250" t="s">
        <v>28</v>
      </c>
      <c r="B11" s="251">
        <f>B12+B14</f>
        <v>416</v>
      </c>
      <c r="C11" s="252">
        <f>D11/B11</f>
        <v>75.16274038461539</v>
      </c>
      <c r="D11" s="252">
        <f>D12+D14</f>
        <v>31267.7</v>
      </c>
      <c r="E11" s="251">
        <f>E12+E14</f>
        <v>1810</v>
      </c>
      <c r="F11" s="252">
        <f>G11/E11</f>
        <v>18.233149171270718</v>
      </c>
      <c r="G11" s="252">
        <f>G12+G14</f>
        <v>33002</v>
      </c>
      <c r="H11" s="251">
        <f>H12+H14</f>
        <v>149</v>
      </c>
      <c r="I11" s="252">
        <f>J11/H11</f>
        <v>130.644966442953</v>
      </c>
      <c r="J11" s="252">
        <f>J12+J14</f>
        <v>19466.1</v>
      </c>
      <c r="K11" s="251">
        <f>K12+K14</f>
        <v>236</v>
      </c>
      <c r="L11" s="252">
        <f>M11/K11</f>
        <v>66.4449152542373</v>
      </c>
      <c r="M11" s="252">
        <f>M12+M14</f>
        <v>15681.000000000002</v>
      </c>
    </row>
    <row r="12" spans="1:13" ht="30.75" customHeight="1">
      <c r="A12" s="250" t="s">
        <v>138</v>
      </c>
      <c r="B12" s="251">
        <f>B16+B33+B39+B54</f>
        <v>104</v>
      </c>
      <c r="C12" s="253">
        <f>D12/B12</f>
        <v>295.0403846153846</v>
      </c>
      <c r="D12" s="252">
        <f>D16+D33+D39+D54</f>
        <v>30684.2</v>
      </c>
      <c r="E12" s="251">
        <f>E16+E33+E39+E54+E45+E59</f>
        <v>71</v>
      </c>
      <c r="F12" s="252">
        <f>G12/E12</f>
        <v>440.21267605633807</v>
      </c>
      <c r="G12" s="252">
        <f>G16+G33+G39+G54+G45+G59</f>
        <v>31255.100000000002</v>
      </c>
      <c r="H12" s="251">
        <f>H16+H33+H39+H54</f>
        <v>149</v>
      </c>
      <c r="I12" s="253">
        <f>J12/H12</f>
        <v>130.644966442953</v>
      </c>
      <c r="J12" s="252">
        <f>J16+J33+J39+J54</f>
        <v>19466.1</v>
      </c>
      <c r="K12" s="251">
        <f>K16+K33+K39+K54</f>
        <v>236</v>
      </c>
      <c r="L12" s="253">
        <f>M12/K12</f>
        <v>66.4449152542373</v>
      </c>
      <c r="M12" s="252">
        <f>M16+M33+M39+M54</f>
        <v>15681.000000000002</v>
      </c>
    </row>
    <row r="13" spans="1:13" ht="24" customHeight="1">
      <c r="A13" s="230" t="s">
        <v>144</v>
      </c>
      <c r="B13" s="254">
        <f>B17</f>
        <v>5</v>
      </c>
      <c r="C13" s="255">
        <f>D13/B13</f>
        <v>1000</v>
      </c>
      <c r="D13" s="256">
        <f>D17</f>
        <v>5000</v>
      </c>
      <c r="E13" s="254">
        <f>E17</f>
        <v>0</v>
      </c>
      <c r="F13" s="256"/>
      <c r="G13" s="256">
        <f>G17</f>
        <v>1560</v>
      </c>
      <c r="H13" s="254">
        <f>H17</f>
        <v>0</v>
      </c>
      <c r="I13" s="255"/>
      <c r="J13" s="256">
        <f>J17</f>
        <v>0</v>
      </c>
      <c r="K13" s="254">
        <f>K17</f>
        <v>0</v>
      </c>
      <c r="L13" s="255"/>
      <c r="M13" s="256">
        <f>M17</f>
        <v>0</v>
      </c>
    </row>
    <row r="14" spans="1:13" ht="18.75" customHeight="1">
      <c r="A14" s="257" t="s">
        <v>139</v>
      </c>
      <c r="B14" s="251">
        <f>B18+B36+B43</f>
        <v>312</v>
      </c>
      <c r="C14" s="253">
        <f>D14/B14</f>
        <v>1.8701923076923077</v>
      </c>
      <c r="D14" s="252">
        <f>D18+D36+D43</f>
        <v>583.5</v>
      </c>
      <c r="E14" s="251">
        <f>E18+E36+E43+E49+E60</f>
        <v>1739</v>
      </c>
      <c r="F14" s="252">
        <f>G14/E14</f>
        <v>1.0045428407130534</v>
      </c>
      <c r="G14" s="252">
        <f>G18+G36+G43+G46+G60</f>
        <v>1746.9</v>
      </c>
      <c r="H14" s="251">
        <f>H18+H36+H43</f>
        <v>0</v>
      </c>
      <c r="I14" s="253"/>
      <c r="J14" s="252">
        <f>J18+J36+J43</f>
        <v>0</v>
      </c>
      <c r="K14" s="251">
        <f>K18+K36+K43</f>
        <v>0</v>
      </c>
      <c r="L14" s="253"/>
      <c r="M14" s="252">
        <f>M18+M36+M43</f>
        <v>0</v>
      </c>
    </row>
    <row r="15" spans="1:14" ht="21" customHeight="1">
      <c r="A15" s="233" t="s">
        <v>128</v>
      </c>
      <c r="B15" s="251">
        <f>B16+B18</f>
        <v>190</v>
      </c>
      <c r="C15" s="252">
        <f>C19+C25+C28</f>
        <v>2283.0729179910995</v>
      </c>
      <c r="D15" s="251">
        <f>D16+D18</f>
        <v>28264.5</v>
      </c>
      <c r="E15" s="251">
        <f>E16+E18</f>
        <v>77</v>
      </c>
      <c r="F15" s="252">
        <f>F19+F25+F28</f>
        <v>558.7953459119498</v>
      </c>
      <c r="G15" s="252">
        <f>G16+G18</f>
        <v>22983.5</v>
      </c>
      <c r="H15" s="251">
        <f>H16+H18</f>
        <v>120</v>
      </c>
      <c r="I15" s="252">
        <f>I19+I25+I28</f>
        <v>510.03205314009665</v>
      </c>
      <c r="J15" s="251">
        <f>J16+J18</f>
        <v>11230.5</v>
      </c>
      <c r="K15" s="251">
        <f>K16+K18</f>
        <v>199</v>
      </c>
      <c r="L15" s="252">
        <f>L19+L25+L28</f>
        <v>405.4478097622027</v>
      </c>
      <c r="M15" s="251">
        <f>M16+M18</f>
        <v>11589.2</v>
      </c>
      <c r="N15" s="174">
        <f>SUM(D23:D23)</f>
        <v>24</v>
      </c>
    </row>
    <row r="16" spans="1:14" ht="21" customHeight="1">
      <c r="A16" s="258" t="s">
        <v>138</v>
      </c>
      <c r="B16" s="251">
        <f>B20+B26+B29</f>
        <v>48</v>
      </c>
      <c r="C16" s="252">
        <f aca="true" t="shared" si="0" ref="C16:C22">D16/B16</f>
        <v>581.2333333333333</v>
      </c>
      <c r="D16" s="251">
        <f>D20+D26+D29</f>
        <v>27899.2</v>
      </c>
      <c r="E16" s="251">
        <f>E20+E26+E29</f>
        <v>42</v>
      </c>
      <c r="F16" s="252">
        <f>G16/E16</f>
        <v>545.4261904761905</v>
      </c>
      <c r="G16" s="252">
        <f>G20+G26+G29</f>
        <v>22907.9</v>
      </c>
      <c r="H16" s="251">
        <f>H20+H26+H29</f>
        <v>120</v>
      </c>
      <c r="I16" s="252">
        <f>J16/H16</f>
        <v>93.5875</v>
      </c>
      <c r="J16" s="251">
        <f>J20+J26+J29</f>
        <v>11230.5</v>
      </c>
      <c r="K16" s="251">
        <f>K20+K26+K29</f>
        <v>199</v>
      </c>
      <c r="L16" s="252">
        <f>M16/K16</f>
        <v>58.23718592964825</v>
      </c>
      <c r="M16" s="251">
        <f>M20+M26+M29</f>
        <v>11589.2</v>
      </c>
      <c r="N16" s="174"/>
    </row>
    <row r="17" spans="1:14" ht="21" customHeight="1">
      <c r="A17" s="259" t="s">
        <v>144</v>
      </c>
      <c r="B17" s="251">
        <f>B22</f>
        <v>5</v>
      </c>
      <c r="C17" s="252">
        <f t="shared" si="0"/>
        <v>1000</v>
      </c>
      <c r="D17" s="251">
        <f>D22</f>
        <v>5000</v>
      </c>
      <c r="E17" s="251"/>
      <c r="F17" s="252"/>
      <c r="G17" s="252">
        <f>G22+G27</f>
        <v>1560</v>
      </c>
      <c r="H17" s="251"/>
      <c r="I17" s="251"/>
      <c r="J17" s="251"/>
      <c r="K17" s="252"/>
      <c r="L17" s="251"/>
      <c r="M17" s="251"/>
      <c r="N17" s="174"/>
    </row>
    <row r="18" spans="1:14" ht="18.75" customHeight="1">
      <c r="A18" s="257" t="s">
        <v>139</v>
      </c>
      <c r="B18" s="251">
        <f>B24+B30</f>
        <v>142</v>
      </c>
      <c r="C18" s="253">
        <f t="shared" si="0"/>
        <v>2.5725352112676054</v>
      </c>
      <c r="D18" s="251">
        <f>D24+D30</f>
        <v>365.29999999999995</v>
      </c>
      <c r="E18" s="251">
        <f>E24+E30</f>
        <v>35</v>
      </c>
      <c r="F18" s="252">
        <f>G18/E18</f>
        <v>2.1599999999999997</v>
      </c>
      <c r="G18" s="252">
        <f>G24+G30</f>
        <v>75.6</v>
      </c>
      <c r="H18" s="251"/>
      <c r="I18" s="252"/>
      <c r="J18" s="251"/>
      <c r="K18" s="253"/>
      <c r="L18" s="251"/>
      <c r="M18" s="252"/>
      <c r="N18" s="174"/>
    </row>
    <row r="19" spans="1:13" ht="16.5" customHeight="1">
      <c r="A19" s="290" t="s">
        <v>24</v>
      </c>
      <c r="B19" s="260">
        <f>B20+B24</f>
        <v>121</v>
      </c>
      <c r="C19" s="260">
        <f t="shared" si="0"/>
        <v>189.3421487603306</v>
      </c>
      <c r="D19" s="260">
        <f>D20+D24</f>
        <v>22910.4</v>
      </c>
      <c r="E19" s="260">
        <f>E20+E24</f>
        <v>53</v>
      </c>
      <c r="F19" s="327">
        <f>G19/E19</f>
        <v>402.188679245283</v>
      </c>
      <c r="G19" s="327">
        <f>G20+G24</f>
        <v>21316</v>
      </c>
      <c r="H19" s="260">
        <f>H20+H24</f>
        <v>18</v>
      </c>
      <c r="I19" s="260">
        <f>J19/H19</f>
        <v>220.89444444444445</v>
      </c>
      <c r="J19" s="260">
        <f>J20+J24</f>
        <v>3976.1</v>
      </c>
      <c r="K19" s="260">
        <f>K20+K24</f>
        <v>17</v>
      </c>
      <c r="L19" s="260">
        <f>M19/K19</f>
        <v>275.5882352941176</v>
      </c>
      <c r="M19" s="260">
        <f>M20+M24</f>
        <v>4685</v>
      </c>
    </row>
    <row r="20" spans="1:13" ht="16.5" customHeight="1">
      <c r="A20" s="234" t="s">
        <v>138</v>
      </c>
      <c r="B20" s="261">
        <f>B21+B23</f>
        <v>33</v>
      </c>
      <c r="C20" s="262">
        <f t="shared" si="0"/>
        <v>689.9606060606061</v>
      </c>
      <c r="D20" s="261">
        <f>D21+D23</f>
        <v>22768.7</v>
      </c>
      <c r="E20" s="261">
        <f>E21+E23</f>
        <v>20</v>
      </c>
      <c r="F20" s="264">
        <f>G20/E20</f>
        <v>1062.55</v>
      </c>
      <c r="G20" s="264">
        <f>G21+G23</f>
        <v>21251</v>
      </c>
      <c r="H20" s="261">
        <f>H21+H23</f>
        <v>18</v>
      </c>
      <c r="I20" s="262">
        <f>J20/H20</f>
        <v>220.89444444444445</v>
      </c>
      <c r="J20" s="261">
        <f>J21+J23</f>
        <v>3976.1</v>
      </c>
      <c r="K20" s="261">
        <f>K21+K23</f>
        <v>17</v>
      </c>
      <c r="L20" s="262">
        <f>M20/K20</f>
        <v>275.5882352941176</v>
      </c>
      <c r="M20" s="261">
        <f>M21+M23</f>
        <v>4685</v>
      </c>
    </row>
    <row r="21" spans="1:16" ht="16.5" customHeight="1">
      <c r="A21" s="263" t="s">
        <v>137</v>
      </c>
      <c r="B21" s="261">
        <f>26+B22</f>
        <v>31</v>
      </c>
      <c r="C21" s="262">
        <f t="shared" si="0"/>
        <v>733.7</v>
      </c>
      <c r="D21" s="261">
        <f>17744.7+5000</f>
        <v>22744.7</v>
      </c>
      <c r="E21" s="261">
        <v>20</v>
      </c>
      <c r="F21" s="264">
        <f>G21/E21</f>
        <v>1062.55</v>
      </c>
      <c r="G21" s="328">
        <f>21281-30</f>
        <v>21251</v>
      </c>
      <c r="H21" s="261">
        <v>18</v>
      </c>
      <c r="I21" s="262">
        <f>J21/H21</f>
        <v>220.89444444444445</v>
      </c>
      <c r="J21" s="264">
        <v>3976.1</v>
      </c>
      <c r="K21" s="261">
        <v>16</v>
      </c>
      <c r="L21" s="262">
        <f>M21/K21</f>
        <v>292.8125</v>
      </c>
      <c r="M21" s="261">
        <v>4685</v>
      </c>
      <c r="P21" s="320"/>
    </row>
    <row r="22" spans="1:13" ht="16.5" customHeight="1">
      <c r="A22" s="265" t="s">
        <v>144</v>
      </c>
      <c r="B22" s="261">
        <v>5</v>
      </c>
      <c r="C22" s="262">
        <f t="shared" si="0"/>
        <v>1000</v>
      </c>
      <c r="D22" s="261">
        <v>5000</v>
      </c>
      <c r="E22" s="86">
        <v>2</v>
      </c>
      <c r="F22" s="85">
        <f>G22/E22</f>
        <v>668</v>
      </c>
      <c r="G22" s="313">
        <v>1336</v>
      </c>
      <c r="H22" s="86"/>
      <c r="I22" s="85"/>
      <c r="J22" s="85"/>
      <c r="K22" s="85"/>
      <c r="L22" s="85"/>
      <c r="M22" s="85"/>
    </row>
    <row r="23" spans="1:13" ht="19.5" customHeight="1">
      <c r="A23" s="266" t="s">
        <v>113</v>
      </c>
      <c r="B23" s="261">
        <v>2</v>
      </c>
      <c r="C23" s="262">
        <v>12</v>
      </c>
      <c r="D23" s="261">
        <v>24</v>
      </c>
      <c r="E23" s="86"/>
      <c r="F23" s="85"/>
      <c r="G23" s="85"/>
      <c r="H23" s="86"/>
      <c r="I23" s="85"/>
      <c r="J23" s="85"/>
      <c r="K23" s="267">
        <v>1</v>
      </c>
      <c r="L23" s="267">
        <v>500</v>
      </c>
      <c r="M23" s="85"/>
    </row>
    <row r="24" spans="1:16" ht="18.75" customHeight="1">
      <c r="A24" s="257" t="s">
        <v>139</v>
      </c>
      <c r="B24" s="261">
        <v>88</v>
      </c>
      <c r="C24" s="262">
        <f>D24/B24</f>
        <v>1.6102272727272726</v>
      </c>
      <c r="D24" s="261">
        <v>141.7</v>
      </c>
      <c r="E24" s="268">
        <v>33</v>
      </c>
      <c r="F24" s="269">
        <f>G24/E24</f>
        <v>1.9696969696969697</v>
      </c>
      <c r="G24" s="325">
        <f>50+15</f>
        <v>65</v>
      </c>
      <c r="H24" s="270"/>
      <c r="I24" s="271"/>
      <c r="J24" s="271"/>
      <c r="K24" s="271"/>
      <c r="L24" s="272"/>
      <c r="M24" s="272"/>
      <c r="P24" s="318"/>
    </row>
    <row r="25" spans="1:13" ht="15.75" customHeight="1">
      <c r="A25" s="273" t="s">
        <v>40</v>
      </c>
      <c r="B25" s="274">
        <f>SUM(B26:B26)</f>
        <v>2</v>
      </c>
      <c r="C25" s="145">
        <f>D25/B25</f>
        <v>2008</v>
      </c>
      <c r="D25" s="145">
        <f>SUM(D26:D26)</f>
        <v>4016</v>
      </c>
      <c r="E25" s="274">
        <f>E26</f>
        <v>12</v>
      </c>
      <c r="F25" s="145">
        <f>F26</f>
        <v>45.416666666666664</v>
      </c>
      <c r="G25" s="145">
        <f>G26</f>
        <v>545</v>
      </c>
      <c r="H25" s="274">
        <f>SUM(H26:H26)</f>
        <v>10</v>
      </c>
      <c r="I25" s="145">
        <f>J25/H25</f>
        <v>235.93</v>
      </c>
      <c r="J25" s="236">
        <f>SUM(J26:J26)</f>
        <v>2359.3</v>
      </c>
      <c r="K25" s="275">
        <f>K26</f>
        <v>135</v>
      </c>
      <c r="L25" s="275">
        <f>L26</f>
        <v>9.1</v>
      </c>
      <c r="M25" s="275">
        <f>M26</f>
        <v>1228.5</v>
      </c>
    </row>
    <row r="26" spans="1:16" ht="20.25" customHeight="1">
      <c r="A26" s="276" t="s">
        <v>142</v>
      </c>
      <c r="B26" s="261">
        <v>2</v>
      </c>
      <c r="C26" s="264">
        <f>D26/B26</f>
        <v>2008</v>
      </c>
      <c r="D26" s="264">
        <v>4016</v>
      </c>
      <c r="E26" s="277">
        <v>12</v>
      </c>
      <c r="F26" s="279">
        <f>G26/E26</f>
        <v>45.416666666666664</v>
      </c>
      <c r="G26" s="329">
        <f>515+30</f>
        <v>545</v>
      </c>
      <c r="H26" s="261">
        <v>10</v>
      </c>
      <c r="I26" s="66">
        <f>J26/H26</f>
        <v>235.93</v>
      </c>
      <c r="J26" s="279">
        <v>2359.3</v>
      </c>
      <c r="K26" s="100">
        <v>135</v>
      </c>
      <c r="L26" s="100">
        <f>M26/K26</f>
        <v>9.1</v>
      </c>
      <c r="M26" s="100">
        <v>1228.5</v>
      </c>
      <c r="N26" s="319"/>
      <c r="P26" s="322"/>
    </row>
    <row r="27" spans="1:14" ht="20.25" customHeight="1">
      <c r="A27" s="265" t="s">
        <v>144</v>
      </c>
      <c r="B27" s="261"/>
      <c r="C27" s="264"/>
      <c r="D27" s="264"/>
      <c r="E27" s="277"/>
      <c r="F27" s="279"/>
      <c r="G27" s="329">
        <f>194+30</f>
        <v>224</v>
      </c>
      <c r="H27" s="261"/>
      <c r="I27" s="66"/>
      <c r="J27" s="279"/>
      <c r="K27" s="100"/>
      <c r="L27" s="100"/>
      <c r="M27" s="100"/>
      <c r="N27" s="321"/>
    </row>
    <row r="28" spans="1:13" ht="20.25" customHeight="1">
      <c r="A28" s="163" t="s">
        <v>41</v>
      </c>
      <c r="B28" s="226">
        <f>B29</f>
        <v>13</v>
      </c>
      <c r="C28" s="223">
        <f aca="true" t="shared" si="1" ref="C28:M28">C29</f>
        <v>85.73076923076923</v>
      </c>
      <c r="D28" s="226">
        <f t="shared" si="1"/>
        <v>1114.5</v>
      </c>
      <c r="E28" s="280">
        <f>E29+E30</f>
        <v>12</v>
      </c>
      <c r="F28" s="223">
        <f t="shared" si="1"/>
        <v>111.19000000000001</v>
      </c>
      <c r="G28" s="223">
        <f>G29+G30</f>
        <v>1122.5</v>
      </c>
      <c r="H28" s="226">
        <f t="shared" si="1"/>
        <v>92</v>
      </c>
      <c r="I28" s="226">
        <f t="shared" si="1"/>
        <v>53.207608695652176</v>
      </c>
      <c r="J28" s="226">
        <f t="shared" si="1"/>
        <v>4895.1</v>
      </c>
      <c r="K28" s="226">
        <f t="shared" si="1"/>
        <v>47</v>
      </c>
      <c r="L28" s="226">
        <f t="shared" si="1"/>
        <v>120.7595744680851</v>
      </c>
      <c r="M28" s="226">
        <f t="shared" si="1"/>
        <v>5675.7</v>
      </c>
    </row>
    <row r="29" spans="1:13" ht="17.25" customHeight="1">
      <c r="A29" s="137" t="s">
        <v>142</v>
      </c>
      <c r="B29" s="227">
        <v>13</v>
      </c>
      <c r="C29" s="225">
        <f aca="true" t="shared" si="2" ref="C29:C40">D29/B29</f>
        <v>85.73076923076923</v>
      </c>
      <c r="D29" s="225">
        <v>1114.5</v>
      </c>
      <c r="E29" s="281">
        <v>10</v>
      </c>
      <c r="F29" s="225">
        <f aca="true" t="shared" si="3" ref="F29:F34">G29/E29</f>
        <v>111.19000000000001</v>
      </c>
      <c r="G29" s="326">
        <f>1012+99.9</f>
        <v>1111.9</v>
      </c>
      <c r="H29" s="227">
        <v>92</v>
      </c>
      <c r="I29" s="225">
        <f>J29/H29</f>
        <v>53.207608695652176</v>
      </c>
      <c r="J29" s="225">
        <v>4895.1</v>
      </c>
      <c r="K29" s="225">
        <v>47</v>
      </c>
      <c r="L29" s="225">
        <f>M29/K29</f>
        <v>120.7595744680851</v>
      </c>
      <c r="M29" s="225">
        <v>5675.7</v>
      </c>
    </row>
    <row r="30" spans="1:13" ht="18" customHeight="1">
      <c r="A30" s="234" t="s">
        <v>125</v>
      </c>
      <c r="B30" s="236">
        <v>54</v>
      </c>
      <c r="C30" s="145">
        <f t="shared" si="2"/>
        <v>4.140740740740741</v>
      </c>
      <c r="D30" s="145">
        <v>223.6</v>
      </c>
      <c r="E30" s="274">
        <v>2</v>
      </c>
      <c r="F30" s="145">
        <f t="shared" si="3"/>
        <v>5.3</v>
      </c>
      <c r="G30" s="145">
        <v>10.6</v>
      </c>
      <c r="H30" s="236"/>
      <c r="I30" s="145"/>
      <c r="J30" s="145"/>
      <c r="K30" s="100"/>
      <c r="L30" s="100"/>
      <c r="M30" s="100"/>
    </row>
    <row r="31" spans="1:13" ht="34.5" customHeight="1">
      <c r="A31" s="273" t="s">
        <v>130</v>
      </c>
      <c r="B31" s="236">
        <f>B32</f>
        <v>206</v>
      </c>
      <c r="C31" s="282">
        <f t="shared" si="2"/>
        <v>9.678155339805825</v>
      </c>
      <c r="D31" s="236">
        <f>D32</f>
        <v>1993.7</v>
      </c>
      <c r="E31" s="236">
        <f>E32+E36</f>
        <v>35</v>
      </c>
      <c r="F31" s="145">
        <f t="shared" si="3"/>
        <v>94.98857142857143</v>
      </c>
      <c r="G31" s="145">
        <f>G32+G36</f>
        <v>3324.6000000000004</v>
      </c>
      <c r="H31" s="236">
        <f aca="true" t="shared" si="4" ref="H31:M31">H32</f>
        <v>17</v>
      </c>
      <c r="I31" s="145">
        <f t="shared" si="4"/>
        <v>132.55882352941177</v>
      </c>
      <c r="J31" s="145">
        <f t="shared" si="4"/>
        <v>2253.5</v>
      </c>
      <c r="K31" s="252">
        <f t="shared" si="4"/>
        <v>15</v>
      </c>
      <c r="L31" s="252">
        <f t="shared" si="4"/>
        <v>158.64666666666665</v>
      </c>
      <c r="M31" s="252">
        <f t="shared" si="4"/>
        <v>2379.7</v>
      </c>
    </row>
    <row r="32" spans="1:13" ht="19.5" customHeight="1">
      <c r="A32" s="273" t="s">
        <v>98</v>
      </c>
      <c r="B32" s="236">
        <f>B33+B36</f>
        <v>206</v>
      </c>
      <c r="C32" s="282">
        <f t="shared" si="2"/>
        <v>9.678155339805825</v>
      </c>
      <c r="D32" s="236">
        <f>D33+D36</f>
        <v>1993.7</v>
      </c>
      <c r="E32" s="236">
        <f>E33+E36</f>
        <v>21</v>
      </c>
      <c r="F32" s="145">
        <f t="shared" si="3"/>
        <v>153.72857142857143</v>
      </c>
      <c r="G32" s="145">
        <f>G33+G36</f>
        <v>3228.3</v>
      </c>
      <c r="H32" s="236">
        <f>H33+H36</f>
        <v>17</v>
      </c>
      <c r="I32" s="282">
        <f>J32/H32</f>
        <v>132.55882352941177</v>
      </c>
      <c r="J32" s="236">
        <f>J33+J36</f>
        <v>2253.5</v>
      </c>
      <c r="K32" s="236">
        <f>K33+K36</f>
        <v>15</v>
      </c>
      <c r="L32" s="282">
        <f>M32/K32</f>
        <v>158.64666666666665</v>
      </c>
      <c r="M32" s="236">
        <f>M33+M36</f>
        <v>2379.7</v>
      </c>
    </row>
    <row r="33" spans="1:13" ht="19.5" customHeight="1">
      <c r="A33" s="234" t="s">
        <v>138</v>
      </c>
      <c r="B33" s="236">
        <f>B34+B35</f>
        <v>38</v>
      </c>
      <c r="C33" s="282">
        <f>D33/B33</f>
        <v>46.973684210526315</v>
      </c>
      <c r="D33" s="236">
        <f>D34+D35</f>
        <v>1785</v>
      </c>
      <c r="E33" s="236">
        <f>E34+E35</f>
        <v>7</v>
      </c>
      <c r="F33" s="145">
        <f t="shared" si="3"/>
        <v>447.42857142857144</v>
      </c>
      <c r="G33" s="145">
        <f>G34+G35</f>
        <v>3132</v>
      </c>
      <c r="H33" s="236">
        <f>H34+H35</f>
        <v>17</v>
      </c>
      <c r="I33" s="282">
        <f>J33/H33</f>
        <v>132.55882352941177</v>
      </c>
      <c r="J33" s="236">
        <f>J34+J35</f>
        <v>2253.5</v>
      </c>
      <c r="K33" s="236">
        <f>K34+K35</f>
        <v>15</v>
      </c>
      <c r="L33" s="282">
        <f>M33/K33</f>
        <v>158.64666666666665</v>
      </c>
      <c r="M33" s="236">
        <f>M34+M35</f>
        <v>2379.7</v>
      </c>
    </row>
    <row r="34" spans="1:13" ht="16.5" customHeight="1">
      <c r="A34" s="66" t="s">
        <v>137</v>
      </c>
      <c r="B34" s="236">
        <v>14</v>
      </c>
      <c r="C34" s="282">
        <f t="shared" si="2"/>
        <v>101.2</v>
      </c>
      <c r="D34" s="145">
        <v>1416.8</v>
      </c>
      <c r="E34" s="236">
        <v>7</v>
      </c>
      <c r="F34" s="145">
        <f t="shared" si="3"/>
        <v>447.42857142857144</v>
      </c>
      <c r="G34" s="145">
        <v>3132</v>
      </c>
      <c r="H34" s="236">
        <v>2</v>
      </c>
      <c r="I34" s="145"/>
      <c r="J34" s="145">
        <v>1005</v>
      </c>
      <c r="K34" s="145">
        <v>3</v>
      </c>
      <c r="L34" s="145"/>
      <c r="M34" s="145">
        <v>1287</v>
      </c>
    </row>
    <row r="35" spans="1:13" ht="21" customHeight="1">
      <c r="A35" s="66" t="s">
        <v>44</v>
      </c>
      <c r="B35" s="236">
        <v>24</v>
      </c>
      <c r="C35" s="282">
        <f t="shared" si="2"/>
        <v>15.341666666666667</v>
      </c>
      <c r="D35" s="145">
        <v>368.2</v>
      </c>
      <c r="E35" s="236"/>
      <c r="F35" s="145"/>
      <c r="G35" s="145"/>
      <c r="H35" s="236">
        <v>15</v>
      </c>
      <c r="I35" s="145"/>
      <c r="J35" s="145">
        <v>1248.5</v>
      </c>
      <c r="K35" s="145">
        <v>12</v>
      </c>
      <c r="L35" s="145"/>
      <c r="M35" s="145">
        <v>1092.7</v>
      </c>
    </row>
    <row r="36" spans="1:13" ht="15" customHeight="1">
      <c r="A36" s="273" t="s">
        <v>139</v>
      </c>
      <c r="B36" s="236">
        <v>168</v>
      </c>
      <c r="C36" s="282">
        <f t="shared" si="2"/>
        <v>1.2422619047619048</v>
      </c>
      <c r="D36" s="145">
        <v>208.7</v>
      </c>
      <c r="E36" s="236">
        <v>14</v>
      </c>
      <c r="F36" s="145">
        <f>G36/E36</f>
        <v>6.878571428571428</v>
      </c>
      <c r="G36" s="145">
        <v>96.3</v>
      </c>
      <c r="H36" s="236"/>
      <c r="I36" s="145"/>
      <c r="J36" s="145"/>
      <c r="K36" s="145"/>
      <c r="L36" s="145"/>
      <c r="M36" s="145"/>
    </row>
    <row r="37" spans="1:13" ht="41.25" customHeight="1">
      <c r="A37" s="233" t="s">
        <v>145</v>
      </c>
      <c r="B37" s="236">
        <f>B38</f>
        <v>7</v>
      </c>
      <c r="C37" s="282">
        <f t="shared" si="2"/>
        <v>72.78571428571429</v>
      </c>
      <c r="D37" s="145">
        <f>D38</f>
        <v>509.5</v>
      </c>
      <c r="E37" s="236">
        <f>E38</f>
        <v>58</v>
      </c>
      <c r="F37" s="145">
        <f>G37/E37</f>
        <v>80.96896551724137</v>
      </c>
      <c r="G37" s="145">
        <f>G38</f>
        <v>4696.2</v>
      </c>
      <c r="H37" s="236">
        <f>H38</f>
        <v>6</v>
      </c>
      <c r="I37" s="282">
        <f>J37/H37</f>
        <v>813.6833333333333</v>
      </c>
      <c r="J37" s="145">
        <f>J38</f>
        <v>4882.099999999999</v>
      </c>
      <c r="K37" s="236">
        <f>K38</f>
        <v>17</v>
      </c>
      <c r="L37" s="282">
        <f>M37/K37</f>
        <v>36.00588235294118</v>
      </c>
      <c r="M37" s="145">
        <f>M38</f>
        <v>612.1</v>
      </c>
    </row>
    <row r="38" spans="1:13" ht="23.25" customHeight="1">
      <c r="A38" s="233" t="s">
        <v>146</v>
      </c>
      <c r="B38" s="231">
        <f>B39+B43</f>
        <v>7</v>
      </c>
      <c r="C38" s="283">
        <f t="shared" si="2"/>
        <v>72.78571428571429</v>
      </c>
      <c r="D38" s="231">
        <f>D39+D43</f>
        <v>509.5</v>
      </c>
      <c r="E38" s="231">
        <f>E39+E43</f>
        <v>58</v>
      </c>
      <c r="F38" s="98">
        <f>G38/E38</f>
        <v>80.96896551724137</v>
      </c>
      <c r="G38" s="98">
        <f>G39+G43</f>
        <v>4696.2</v>
      </c>
      <c r="H38" s="231">
        <f>H39+H43</f>
        <v>6</v>
      </c>
      <c r="I38" s="283">
        <f>J38/H38</f>
        <v>813.6833333333333</v>
      </c>
      <c r="J38" s="231">
        <f>J39+J43</f>
        <v>4882.099999999999</v>
      </c>
      <c r="K38" s="231">
        <f>K39+K43</f>
        <v>17</v>
      </c>
      <c r="L38" s="283">
        <f>M38/K38</f>
        <v>36.00588235294118</v>
      </c>
      <c r="M38" s="231">
        <f>M39+M43</f>
        <v>612.1</v>
      </c>
    </row>
    <row r="39" spans="1:13" ht="23.25" customHeight="1">
      <c r="A39" s="234" t="s">
        <v>138</v>
      </c>
      <c r="B39" s="231">
        <f>B40+B41+B42</f>
        <v>5</v>
      </c>
      <c r="C39" s="98">
        <f t="shared" si="2"/>
        <v>100</v>
      </c>
      <c r="D39" s="98">
        <f>D40+D41+D42</f>
        <v>500</v>
      </c>
      <c r="E39" s="231">
        <f>E40+E41+E42</f>
        <v>8</v>
      </c>
      <c r="F39" s="98">
        <f>G39/E39</f>
        <v>577.9</v>
      </c>
      <c r="G39" s="98">
        <f>G40+G41+G42</f>
        <v>4623.2</v>
      </c>
      <c r="H39" s="231">
        <f>H40+H41+H42</f>
        <v>6</v>
      </c>
      <c r="I39" s="98">
        <f>J39/H39</f>
        <v>813.6833333333333</v>
      </c>
      <c r="J39" s="98">
        <f>J40+J41+J42</f>
        <v>4882.099999999999</v>
      </c>
      <c r="K39" s="231">
        <f>K40+K41+K42</f>
        <v>17</v>
      </c>
      <c r="L39" s="98">
        <f>M39/K39</f>
        <v>36.00588235294118</v>
      </c>
      <c r="M39" s="98">
        <f>M40+M41+M42</f>
        <v>612.1</v>
      </c>
    </row>
    <row r="40" spans="1:13" ht="20.25" customHeight="1">
      <c r="A40" s="235" t="s">
        <v>137</v>
      </c>
      <c r="B40" s="231">
        <v>4</v>
      </c>
      <c r="C40" s="98">
        <f t="shared" si="2"/>
        <v>121.6</v>
      </c>
      <c r="D40" s="98">
        <v>486.4</v>
      </c>
      <c r="E40" s="231">
        <v>1</v>
      </c>
      <c r="F40" s="98">
        <v>4000</v>
      </c>
      <c r="G40" s="98">
        <v>4000</v>
      </c>
      <c r="H40" s="231">
        <v>1</v>
      </c>
      <c r="I40" s="98">
        <v>4518.7</v>
      </c>
      <c r="J40" s="98">
        <v>4518.7</v>
      </c>
      <c r="K40" s="231">
        <v>2</v>
      </c>
      <c r="L40" s="98">
        <f>M40/K40</f>
        <v>26.05</v>
      </c>
      <c r="M40" s="98">
        <v>52.1</v>
      </c>
    </row>
    <row r="41" spans="1:13" ht="18.75" customHeight="1">
      <c r="A41" s="235" t="s">
        <v>113</v>
      </c>
      <c r="B41" s="231">
        <v>1</v>
      </c>
      <c r="C41" s="98">
        <v>13.6</v>
      </c>
      <c r="D41" s="98">
        <v>13.6</v>
      </c>
      <c r="E41" s="231"/>
      <c r="F41" s="98"/>
      <c r="G41" s="98"/>
      <c r="H41" s="231"/>
      <c r="I41" s="98"/>
      <c r="J41" s="98"/>
      <c r="K41" s="231"/>
      <c r="L41" s="98"/>
      <c r="M41" s="98"/>
    </row>
    <row r="42" spans="1:13" ht="17.25" customHeight="1">
      <c r="A42" s="235" t="s">
        <v>44</v>
      </c>
      <c r="B42" s="231"/>
      <c r="C42" s="98"/>
      <c r="D42" s="98"/>
      <c r="E42" s="231">
        <v>7</v>
      </c>
      <c r="F42" s="98">
        <f>G42/E42</f>
        <v>89.02857142857144</v>
      </c>
      <c r="G42" s="98">
        <v>623.2</v>
      </c>
      <c r="H42" s="231">
        <v>5</v>
      </c>
      <c r="I42" s="98">
        <f>J42/H42</f>
        <v>72.67999999999999</v>
      </c>
      <c r="J42" s="98">
        <v>363.4</v>
      </c>
      <c r="K42" s="231">
        <v>15</v>
      </c>
      <c r="L42" s="98">
        <f>M42/K42</f>
        <v>37.333333333333336</v>
      </c>
      <c r="M42" s="98">
        <v>560</v>
      </c>
    </row>
    <row r="43" spans="1:13" ht="15" customHeight="1">
      <c r="A43" s="273" t="s">
        <v>139</v>
      </c>
      <c r="B43" s="231">
        <v>2</v>
      </c>
      <c r="C43" s="98">
        <f>D43/B43</f>
        <v>4.75</v>
      </c>
      <c r="D43" s="98">
        <v>9.5</v>
      </c>
      <c r="E43" s="231">
        <v>50</v>
      </c>
      <c r="F43" s="98">
        <f>G43/E43</f>
        <v>1.46</v>
      </c>
      <c r="G43" s="98">
        <v>73</v>
      </c>
      <c r="H43" s="231"/>
      <c r="I43" s="98"/>
      <c r="J43" s="98"/>
      <c r="K43" s="231"/>
      <c r="L43" s="98"/>
      <c r="M43" s="98"/>
    </row>
    <row r="44" spans="1:13" ht="38.25" customHeight="1">
      <c r="A44" s="233" t="s">
        <v>166</v>
      </c>
      <c r="B44" s="231"/>
      <c r="C44" s="98"/>
      <c r="D44" s="98"/>
      <c r="E44" s="145">
        <f>E45+E46</f>
        <v>60</v>
      </c>
      <c r="F44" s="145">
        <f>G44/E44</f>
        <v>0.7333333333333333</v>
      </c>
      <c r="G44" s="145">
        <f>G45+G46</f>
        <v>44</v>
      </c>
      <c r="H44" s="231"/>
      <c r="I44" s="98"/>
      <c r="J44" s="98"/>
      <c r="K44" s="231"/>
      <c r="L44" s="98"/>
      <c r="M44" s="98"/>
    </row>
    <row r="45" spans="1:13" ht="20.25" customHeight="1">
      <c r="A45" s="235" t="s">
        <v>138</v>
      </c>
      <c r="B45" s="231"/>
      <c r="C45" s="98"/>
      <c r="D45" s="98"/>
      <c r="E45" s="145">
        <f>E51</f>
        <v>1</v>
      </c>
      <c r="F45" s="145">
        <f>F51</f>
        <v>12</v>
      </c>
      <c r="G45" s="145">
        <f>G51</f>
        <v>12</v>
      </c>
      <c r="H45" s="231"/>
      <c r="I45" s="98"/>
      <c r="J45" s="98"/>
      <c r="K45" s="231"/>
      <c r="L45" s="98"/>
      <c r="M45" s="98"/>
    </row>
    <row r="46" spans="1:13" ht="20.25" customHeight="1">
      <c r="A46" s="235" t="s">
        <v>139</v>
      </c>
      <c r="B46" s="231"/>
      <c r="C46" s="98"/>
      <c r="D46" s="98"/>
      <c r="E46" s="274">
        <f>E47</f>
        <v>59</v>
      </c>
      <c r="F46" s="145">
        <f>F47</f>
        <v>0.5423728813559322</v>
      </c>
      <c r="G46" s="145">
        <f>G47</f>
        <v>32</v>
      </c>
      <c r="H46" s="231"/>
      <c r="I46" s="98"/>
      <c r="J46" s="98"/>
      <c r="K46" s="231"/>
      <c r="L46" s="98"/>
      <c r="M46" s="98"/>
    </row>
    <row r="47" spans="1:13" ht="15" customHeight="1">
      <c r="A47" s="234" t="s">
        <v>24</v>
      </c>
      <c r="B47" s="231"/>
      <c r="C47" s="98"/>
      <c r="D47" s="98"/>
      <c r="E47" s="274">
        <f>E49</f>
        <v>59</v>
      </c>
      <c r="F47" s="145">
        <f>F49</f>
        <v>0.5423728813559322</v>
      </c>
      <c r="G47" s="145">
        <f>G49</f>
        <v>32</v>
      </c>
      <c r="H47" s="231"/>
      <c r="I47" s="98"/>
      <c r="J47" s="98"/>
      <c r="K47" s="231"/>
      <c r="L47" s="98"/>
      <c r="M47" s="98"/>
    </row>
    <row r="48" spans="1:13" ht="15" customHeight="1">
      <c r="A48" s="235" t="s">
        <v>138</v>
      </c>
      <c r="B48" s="231"/>
      <c r="C48" s="98"/>
      <c r="D48" s="98"/>
      <c r="E48" s="231"/>
      <c r="F48" s="232"/>
      <c r="G48" s="98"/>
      <c r="H48" s="231"/>
      <c r="I48" s="98"/>
      <c r="J48" s="98"/>
      <c r="K48" s="231"/>
      <c r="L48" s="98"/>
      <c r="M48" s="98"/>
    </row>
    <row r="49" spans="1:13" ht="15" customHeight="1">
      <c r="A49" s="235" t="s">
        <v>139</v>
      </c>
      <c r="B49" s="231"/>
      <c r="C49" s="98"/>
      <c r="D49" s="98"/>
      <c r="E49" s="236">
        <v>59</v>
      </c>
      <c r="F49" s="144">
        <f>G49/E49</f>
        <v>0.5423728813559322</v>
      </c>
      <c r="G49" s="145">
        <v>32</v>
      </c>
      <c r="H49" s="231"/>
      <c r="I49" s="98"/>
      <c r="J49" s="98"/>
      <c r="K49" s="231"/>
      <c r="L49" s="98"/>
      <c r="M49" s="98"/>
    </row>
    <row r="50" spans="1:13" ht="15" customHeight="1">
      <c r="A50" s="234" t="s">
        <v>167</v>
      </c>
      <c r="B50" s="231"/>
      <c r="C50" s="98"/>
      <c r="D50" s="98"/>
      <c r="E50" s="231"/>
      <c r="F50" s="232"/>
      <c r="G50" s="98"/>
      <c r="H50" s="231"/>
      <c r="I50" s="98"/>
      <c r="J50" s="98"/>
      <c r="K50" s="231"/>
      <c r="L50" s="98"/>
      <c r="M50" s="98"/>
    </row>
    <row r="51" spans="1:13" ht="15" customHeight="1">
      <c r="A51" s="235" t="s">
        <v>138</v>
      </c>
      <c r="B51" s="231"/>
      <c r="C51" s="98"/>
      <c r="D51" s="98"/>
      <c r="E51" s="231">
        <v>1</v>
      </c>
      <c r="F51" s="232">
        <v>12</v>
      </c>
      <c r="G51" s="98">
        <v>12</v>
      </c>
      <c r="H51" s="231"/>
      <c r="I51" s="98"/>
      <c r="J51" s="98"/>
      <c r="K51" s="231"/>
      <c r="L51" s="98"/>
      <c r="M51" s="98"/>
    </row>
    <row r="52" spans="1:13" ht="15" customHeight="1">
      <c r="A52" s="235" t="s">
        <v>139</v>
      </c>
      <c r="B52" s="231"/>
      <c r="C52" s="98"/>
      <c r="D52" s="98"/>
      <c r="E52" s="231"/>
      <c r="F52" s="232"/>
      <c r="G52" s="98"/>
      <c r="H52" s="231"/>
      <c r="I52" s="98"/>
      <c r="J52" s="98"/>
      <c r="K52" s="231"/>
      <c r="L52" s="98"/>
      <c r="M52" s="98"/>
    </row>
    <row r="53" spans="1:13" ht="30.75" customHeight="1">
      <c r="A53" s="46" t="s">
        <v>133</v>
      </c>
      <c r="B53" s="274">
        <f>SUM(B55:B56)</f>
        <v>13</v>
      </c>
      <c r="C53" s="145">
        <f>C54</f>
        <v>38.46153846153846</v>
      </c>
      <c r="D53" s="145">
        <f>SUM(D55:D56)</f>
        <v>500</v>
      </c>
      <c r="E53" s="236">
        <f>E54</f>
        <v>4</v>
      </c>
      <c r="F53" s="145">
        <f>F54</f>
        <v>112.5</v>
      </c>
      <c r="G53" s="145">
        <f>G54</f>
        <v>450</v>
      </c>
      <c r="H53" s="236">
        <f>SUM(H55:H56)</f>
        <v>6</v>
      </c>
      <c r="I53" s="145">
        <f>J53/H53</f>
        <v>183.33333333333334</v>
      </c>
      <c r="J53" s="145">
        <f>SUM(J55:J56)</f>
        <v>1100</v>
      </c>
      <c r="K53" s="145">
        <f>SUM(K55:K56)</f>
        <v>5</v>
      </c>
      <c r="L53" s="145">
        <f>SUM(L55:L56)</f>
        <v>18.2</v>
      </c>
      <c r="M53" s="145">
        <f>SUM(M55:M56)</f>
        <v>1100</v>
      </c>
    </row>
    <row r="54" spans="1:13" ht="19.5" customHeight="1">
      <c r="A54" s="273" t="s">
        <v>95</v>
      </c>
      <c r="B54" s="274">
        <f>B53</f>
        <v>13</v>
      </c>
      <c r="C54" s="145">
        <f>D54/B54</f>
        <v>38.46153846153846</v>
      </c>
      <c r="D54" s="145">
        <f>D53</f>
        <v>500</v>
      </c>
      <c r="E54" s="236">
        <f>E55+E56</f>
        <v>4</v>
      </c>
      <c r="F54" s="145">
        <f>G54/E54</f>
        <v>112.5</v>
      </c>
      <c r="G54" s="145">
        <f>G55+G56</f>
        <v>450</v>
      </c>
      <c r="H54" s="274">
        <f>H53</f>
        <v>6</v>
      </c>
      <c r="I54" s="145">
        <f>I53</f>
        <v>183.33333333333334</v>
      </c>
      <c r="J54" s="145">
        <f>J56</f>
        <v>1100</v>
      </c>
      <c r="K54" s="275">
        <f>K56</f>
        <v>5</v>
      </c>
      <c r="L54" s="275">
        <f>L56</f>
        <v>18.2</v>
      </c>
      <c r="M54" s="252">
        <f>M56</f>
        <v>1100</v>
      </c>
    </row>
    <row r="55" spans="1:13" ht="19.5" customHeight="1">
      <c r="A55" s="276" t="s">
        <v>142</v>
      </c>
      <c r="B55" s="231">
        <v>10</v>
      </c>
      <c r="C55" s="98">
        <f>D55/B55</f>
        <v>42.97</v>
      </c>
      <c r="D55" s="98">
        <v>429.7</v>
      </c>
      <c r="E55" s="100">
        <v>4</v>
      </c>
      <c r="F55" s="279">
        <f>G55/E55</f>
        <v>112.5</v>
      </c>
      <c r="G55" s="279">
        <v>450</v>
      </c>
      <c r="H55" s="100"/>
      <c r="I55" s="279"/>
      <c r="J55" s="279"/>
      <c r="K55" s="100"/>
      <c r="L55" s="100"/>
      <c r="M55" s="100"/>
    </row>
    <row r="56" spans="1:13" ht="15.75">
      <c r="A56" s="263" t="s">
        <v>143</v>
      </c>
      <c r="B56" s="100">
        <v>3</v>
      </c>
      <c r="C56" s="279">
        <f>D56/B56</f>
        <v>23.433333333333334</v>
      </c>
      <c r="D56" s="98">
        <v>70.3</v>
      </c>
      <c r="E56" s="100"/>
      <c r="F56" s="279"/>
      <c r="G56" s="279"/>
      <c r="H56" s="100">
        <v>6</v>
      </c>
      <c r="I56" s="279">
        <v>22</v>
      </c>
      <c r="J56" s="279">
        <v>1100</v>
      </c>
      <c r="K56" s="100">
        <v>5</v>
      </c>
      <c r="L56" s="100">
        <v>18.2</v>
      </c>
      <c r="M56" s="279">
        <v>1100</v>
      </c>
    </row>
    <row r="57" spans="1:13" ht="31.5">
      <c r="A57" s="284" t="s">
        <v>173</v>
      </c>
      <c r="B57" s="100"/>
      <c r="C57" s="279"/>
      <c r="D57" s="98"/>
      <c r="E57" s="275">
        <f>E58</f>
        <v>1590</v>
      </c>
      <c r="F57" s="253">
        <f>F58</f>
        <v>1.0062893081761006</v>
      </c>
      <c r="G57" s="252">
        <f>G58</f>
        <v>1600</v>
      </c>
      <c r="H57" s="100"/>
      <c r="I57" s="279"/>
      <c r="J57" s="279"/>
      <c r="K57" s="100"/>
      <c r="L57" s="100"/>
      <c r="M57" s="279"/>
    </row>
    <row r="58" spans="1:13" ht="54" customHeight="1">
      <c r="A58" s="284" t="s">
        <v>174</v>
      </c>
      <c r="B58" s="100"/>
      <c r="C58" s="279"/>
      <c r="D58" s="98"/>
      <c r="E58" s="100">
        <f>E59+E60</f>
        <v>1590</v>
      </c>
      <c r="F58" s="278">
        <f>G58/E58</f>
        <v>1.0062893081761006</v>
      </c>
      <c r="G58" s="279">
        <f>G59+G60</f>
        <v>1600</v>
      </c>
      <c r="H58" s="100"/>
      <c r="I58" s="279"/>
      <c r="J58" s="279"/>
      <c r="K58" s="100"/>
      <c r="L58" s="100"/>
      <c r="M58" s="279"/>
    </row>
    <row r="59" spans="1:13" ht="15.75">
      <c r="A59" s="276" t="s">
        <v>142</v>
      </c>
      <c r="B59" s="100"/>
      <c r="C59" s="279"/>
      <c r="D59" s="98"/>
      <c r="E59" s="100">
        <v>9</v>
      </c>
      <c r="F59" s="278">
        <f>G59/E59</f>
        <v>14.444444444444445</v>
      </c>
      <c r="G59" s="279">
        <v>130</v>
      </c>
      <c r="H59" s="100"/>
      <c r="I59" s="279"/>
      <c r="J59" s="279"/>
      <c r="K59" s="100"/>
      <c r="L59" s="100"/>
      <c r="M59" s="279"/>
    </row>
    <row r="60" spans="1:13" ht="15.75">
      <c r="A60" s="276" t="s">
        <v>175</v>
      </c>
      <c r="B60" s="100"/>
      <c r="C60" s="279"/>
      <c r="D60" s="98"/>
      <c r="E60" s="100">
        <v>1581</v>
      </c>
      <c r="F60" s="278">
        <f>G60/E60</f>
        <v>0.9297912713472486</v>
      </c>
      <c r="G60" s="279">
        <v>1470</v>
      </c>
      <c r="H60" s="100"/>
      <c r="I60" s="279"/>
      <c r="J60" s="279"/>
      <c r="K60" s="100"/>
      <c r="L60" s="100"/>
      <c r="M60" s="279"/>
    </row>
    <row r="61" spans="1:13" ht="15.75">
      <c r="A61" s="263"/>
      <c r="B61" s="100"/>
      <c r="C61" s="279"/>
      <c r="D61" s="98"/>
      <c r="E61" s="100"/>
      <c r="F61" s="279"/>
      <c r="G61" s="279"/>
      <c r="H61" s="100"/>
      <c r="I61" s="279"/>
      <c r="J61" s="279"/>
      <c r="K61" s="100"/>
      <c r="L61" s="100"/>
      <c r="M61" s="279"/>
    </row>
    <row r="62" spans="1:10" ht="25.5" customHeight="1">
      <c r="A62" s="29"/>
      <c r="B62" s="30"/>
      <c r="C62" s="31"/>
      <c r="D62" s="17"/>
      <c r="E62" s="17"/>
      <c r="F62" s="17"/>
      <c r="G62" s="17"/>
      <c r="H62" s="17"/>
      <c r="I62" s="17"/>
      <c r="J62" s="17"/>
    </row>
    <row r="63" spans="1:13" ht="19.5" customHeight="1">
      <c r="A63" s="25" t="s">
        <v>210</v>
      </c>
      <c r="B63" s="25"/>
      <c r="C63" s="380" t="s">
        <v>211</v>
      </c>
      <c r="D63" s="380"/>
      <c r="E63" s="380"/>
      <c r="F63" s="380"/>
      <c r="G63" s="380"/>
      <c r="H63" s="380"/>
      <c r="I63" s="380"/>
      <c r="J63" s="380"/>
      <c r="K63" s="3"/>
      <c r="L63" s="25"/>
      <c r="M63" s="25"/>
    </row>
    <row r="64" spans="1:12" ht="57.75" customHeight="1">
      <c r="A64" s="156" t="s">
        <v>136</v>
      </c>
      <c r="C64" s="1"/>
      <c r="D64" s="1"/>
      <c r="E64" s="1"/>
      <c r="F64" s="1"/>
      <c r="G64" s="1"/>
      <c r="H64" s="1"/>
      <c r="I64" s="1"/>
      <c r="J64" s="1"/>
      <c r="K64" s="3"/>
      <c r="L64" s="1"/>
    </row>
    <row r="65" spans="10:12" ht="19.5" customHeight="1">
      <c r="J65" s="25"/>
      <c r="K65" s="1"/>
      <c r="L65" s="1"/>
    </row>
    <row r="66" ht="19.5" customHeight="1">
      <c r="J66" s="1"/>
    </row>
    <row r="67" spans="1:10" ht="18.75">
      <c r="A67" s="379"/>
      <c r="B67" s="379"/>
      <c r="C67" s="379"/>
      <c r="D67" s="379"/>
      <c r="E67" s="379"/>
      <c r="F67" s="379"/>
      <c r="G67" s="379"/>
      <c r="H67" s="379"/>
      <c r="I67" s="379"/>
      <c r="J67" s="2"/>
    </row>
    <row r="68" spans="1:11" ht="18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5.75">
      <c r="A69" s="59"/>
      <c r="C69" s="1"/>
      <c r="D69" s="1"/>
      <c r="E69" s="1"/>
      <c r="F69" s="1"/>
      <c r="G69" s="1"/>
      <c r="H69" s="1"/>
      <c r="I69" s="1"/>
      <c r="J69" s="1"/>
      <c r="K69" s="1"/>
    </row>
    <row r="70" ht="15">
      <c r="J70" s="2"/>
    </row>
    <row r="71" ht="15">
      <c r="J71" s="2"/>
    </row>
    <row r="89" spans="1:9" ht="15.75">
      <c r="A89" s="2" t="s">
        <v>52</v>
      </c>
      <c r="B89" s="1"/>
      <c r="C89" s="1"/>
      <c r="D89" s="1"/>
      <c r="E89" s="1"/>
      <c r="F89" s="1"/>
      <c r="G89" s="1"/>
      <c r="H89" s="1"/>
      <c r="I89" s="1"/>
    </row>
  </sheetData>
  <sheetProtection/>
  <mergeCells count="14">
    <mergeCell ref="A67:I67"/>
    <mergeCell ref="H9:J9"/>
    <mergeCell ref="A9:A10"/>
    <mergeCell ref="B9:D9"/>
    <mergeCell ref="E9:G9"/>
    <mergeCell ref="K9:M9"/>
    <mergeCell ref="C63:J63"/>
    <mergeCell ref="E2:M2"/>
    <mergeCell ref="A5:M5"/>
    <mergeCell ref="A6:M6"/>
    <mergeCell ref="A7:M7"/>
    <mergeCell ref="B8:G8"/>
    <mergeCell ref="H8:M8"/>
    <mergeCell ref="E3:L3"/>
  </mergeCells>
  <printOptions/>
  <pageMargins left="0.5905511811023623" right="0.11811023622047245" top="0.7480314960629921" bottom="0.15748031496062992" header="0.31496062992125984" footer="0.31496062992125984"/>
  <pageSetup horizontalDpi="600" verticalDpi="600" orientation="landscape" paperSize="9" scale="61" r:id="rId1"/>
  <rowBreaks count="1" manualBreakCount="1">
    <brk id="6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30"/>
  <sheetViews>
    <sheetView view="pageBreakPreview" zoomScale="75" zoomScaleNormal="75" zoomScaleSheetLayoutView="75" zoomScalePageLayoutView="0" workbookViewId="0" topLeftCell="A1">
      <selection activeCell="P16" sqref="P16"/>
    </sheetView>
  </sheetViews>
  <sheetFormatPr defaultColWidth="9.140625" defaultRowHeight="12.75"/>
  <cols>
    <col min="1" max="1" width="6.140625" style="4" customWidth="1"/>
    <col min="2" max="2" width="83.28125" style="4" customWidth="1"/>
    <col min="3" max="3" width="10.28125" style="4" customWidth="1"/>
    <col min="4" max="4" width="11.00390625" style="4" customWidth="1"/>
    <col min="5" max="5" width="7.7109375" style="4" customWidth="1"/>
    <col min="6" max="6" width="7.28125" style="4" customWidth="1"/>
    <col min="7" max="7" width="9.8515625" style="4" customWidth="1"/>
    <col min="8" max="8" width="7.28125" style="4" customWidth="1"/>
    <col min="9" max="9" width="8.28125" style="4" customWidth="1"/>
    <col min="10" max="10" width="10.8515625" style="4" customWidth="1"/>
    <col min="11" max="11" width="7.421875" style="4" customWidth="1"/>
    <col min="12" max="12" width="7.140625" style="4" customWidth="1"/>
    <col min="13" max="13" width="10.28125" style="4" customWidth="1"/>
    <col min="14" max="16384" width="9.140625" style="4" customWidth="1"/>
  </cols>
  <sheetData>
    <row r="1" spans="1:14" ht="18.75">
      <c r="A1" s="3"/>
      <c r="B1" s="3"/>
      <c r="C1" s="3"/>
      <c r="D1" s="3"/>
      <c r="E1" s="3"/>
      <c r="F1" s="3"/>
      <c r="G1" s="1"/>
      <c r="H1" s="22" t="s">
        <v>80</v>
      </c>
      <c r="I1" s="1"/>
      <c r="J1" s="5"/>
      <c r="K1" s="23"/>
      <c r="L1" s="23"/>
      <c r="M1" s="3"/>
      <c r="N1" s="3"/>
    </row>
    <row r="2" spans="1:14" ht="52.5" customHeight="1">
      <c r="A2" s="3"/>
      <c r="B2" s="24"/>
      <c r="C2" s="24"/>
      <c r="D2" s="24"/>
      <c r="E2" s="369" t="s">
        <v>165</v>
      </c>
      <c r="F2" s="369"/>
      <c r="G2" s="369"/>
      <c r="H2" s="369"/>
      <c r="I2" s="369"/>
      <c r="J2" s="369"/>
      <c r="K2" s="369"/>
      <c r="L2" s="369"/>
      <c r="M2" s="369"/>
      <c r="N2" s="24"/>
    </row>
    <row r="3" spans="1:14" ht="18.75" customHeight="1">
      <c r="A3" s="3"/>
      <c r="B3" s="24"/>
      <c r="C3" s="24"/>
      <c r="D3" s="24"/>
      <c r="E3" s="377" t="s">
        <v>169</v>
      </c>
      <c r="F3" s="377"/>
      <c r="G3" s="377"/>
      <c r="H3" s="377"/>
      <c r="I3" s="377"/>
      <c r="J3" s="377"/>
      <c r="K3" s="377"/>
      <c r="L3" s="377"/>
      <c r="M3" s="24"/>
      <c r="N3" s="24"/>
    </row>
    <row r="4" spans="1:14" ht="48" customHeight="1">
      <c r="A4" s="376" t="s">
        <v>96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24"/>
    </row>
    <row r="5" spans="1:14" ht="15.75" customHeight="1">
      <c r="A5" s="375" t="s">
        <v>76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24"/>
    </row>
    <row r="6" spans="1:14" ht="21.75" customHeight="1">
      <c r="A6" s="375" t="s">
        <v>110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73"/>
    </row>
    <row r="7" spans="1:14" ht="20.25" customHeight="1">
      <c r="A7" s="382" t="s">
        <v>42</v>
      </c>
      <c r="B7" s="370" t="s">
        <v>29</v>
      </c>
      <c r="C7" s="372" t="s">
        <v>108</v>
      </c>
      <c r="D7" s="372"/>
      <c r="E7" s="372"/>
      <c r="F7" s="374" t="s">
        <v>65</v>
      </c>
      <c r="G7" s="374"/>
      <c r="H7" s="374"/>
      <c r="I7" s="373" t="s">
        <v>66</v>
      </c>
      <c r="J7" s="373"/>
      <c r="K7" s="373"/>
      <c r="L7" s="373" t="s">
        <v>67</v>
      </c>
      <c r="M7" s="373"/>
      <c r="N7" s="373"/>
    </row>
    <row r="8" spans="1:14" ht="53.25" customHeight="1">
      <c r="A8" s="383"/>
      <c r="B8" s="371"/>
      <c r="C8" s="28" t="s">
        <v>39</v>
      </c>
      <c r="D8" s="28" t="s">
        <v>38</v>
      </c>
      <c r="E8" s="28" t="s">
        <v>31</v>
      </c>
      <c r="F8" s="267" t="s">
        <v>39</v>
      </c>
      <c r="G8" s="267" t="s">
        <v>38</v>
      </c>
      <c r="H8" s="267" t="s">
        <v>31</v>
      </c>
      <c r="I8" s="267" t="s">
        <v>39</v>
      </c>
      <c r="J8" s="28" t="s">
        <v>38</v>
      </c>
      <c r="K8" s="28" t="s">
        <v>31</v>
      </c>
      <c r="L8" s="28" t="s">
        <v>39</v>
      </c>
      <c r="M8" s="28" t="s">
        <v>38</v>
      </c>
      <c r="N8" s="28" t="s">
        <v>31</v>
      </c>
    </row>
    <row r="9" spans="1:14" ht="39.75" customHeight="1">
      <c r="A9" s="28"/>
      <c r="B9" s="51" t="s">
        <v>78</v>
      </c>
      <c r="C9" s="79">
        <f>C10+C20</f>
        <v>2</v>
      </c>
      <c r="D9" s="80">
        <f>E9/C9</f>
        <v>133.55</v>
      </c>
      <c r="E9" s="80">
        <f>E10+E20</f>
        <v>267.1</v>
      </c>
      <c r="F9" s="87">
        <f aca="true" t="shared" si="0" ref="F9:H10">F10</f>
        <v>4</v>
      </c>
      <c r="G9" s="88">
        <f t="shared" si="0"/>
        <v>154.25</v>
      </c>
      <c r="H9" s="88">
        <f t="shared" si="0"/>
        <v>617</v>
      </c>
      <c r="I9" s="87">
        <f>I10+I20</f>
        <v>4</v>
      </c>
      <c r="J9" s="80">
        <f>K9/I9</f>
        <v>562.6</v>
      </c>
      <c r="K9" s="80">
        <f>K10+K20</f>
        <v>2250.4</v>
      </c>
      <c r="L9" s="79">
        <f>L10+L20</f>
        <v>2</v>
      </c>
      <c r="M9" s="80">
        <f>N9/L9</f>
        <v>132.1</v>
      </c>
      <c r="N9" s="80">
        <f>N10+N20</f>
        <v>264.2</v>
      </c>
    </row>
    <row r="10" spans="1:14" ht="20.25" customHeight="1">
      <c r="A10" s="28" t="s">
        <v>23</v>
      </c>
      <c r="B10" s="35" t="s">
        <v>0</v>
      </c>
      <c r="C10" s="79">
        <f>C11+C18</f>
        <v>2</v>
      </c>
      <c r="D10" s="80">
        <f>E10/C10</f>
        <v>133.55</v>
      </c>
      <c r="E10" s="80">
        <f>E11+E18</f>
        <v>267.1</v>
      </c>
      <c r="F10" s="87">
        <f t="shared" si="0"/>
        <v>4</v>
      </c>
      <c r="G10" s="88">
        <f t="shared" si="0"/>
        <v>154.25</v>
      </c>
      <c r="H10" s="88">
        <f t="shared" si="0"/>
        <v>617</v>
      </c>
      <c r="I10" s="87">
        <f>I11</f>
        <v>2</v>
      </c>
      <c r="J10" s="80">
        <f>K10/I10</f>
        <v>125.2</v>
      </c>
      <c r="K10" s="80">
        <f>K11</f>
        <v>250.4</v>
      </c>
      <c r="L10" s="91">
        <f>L11</f>
        <v>2</v>
      </c>
      <c r="M10" s="89">
        <f>M11</f>
        <v>132.1</v>
      </c>
      <c r="N10" s="89">
        <f>N11</f>
        <v>264.2</v>
      </c>
    </row>
    <row r="11" spans="1:14" ht="36" customHeight="1">
      <c r="A11" s="118" t="s">
        <v>1</v>
      </c>
      <c r="B11" s="35" t="s">
        <v>127</v>
      </c>
      <c r="C11" s="79">
        <f>C12+C14+C15</f>
        <v>1</v>
      </c>
      <c r="D11" s="80">
        <f>E11/C11</f>
        <v>130</v>
      </c>
      <c r="E11" s="80">
        <f>E12+E14+E15</f>
        <v>130</v>
      </c>
      <c r="F11" s="87">
        <f>F13+F14</f>
        <v>4</v>
      </c>
      <c r="G11" s="88">
        <f>H11/F11</f>
        <v>154.25</v>
      </c>
      <c r="H11" s="88">
        <f>H13+H14</f>
        <v>617</v>
      </c>
      <c r="I11" s="87">
        <f>I14</f>
        <v>2</v>
      </c>
      <c r="J11" s="80">
        <f>K11/I11</f>
        <v>125.2</v>
      </c>
      <c r="K11" s="80">
        <f>K14</f>
        <v>250.4</v>
      </c>
      <c r="L11" s="91">
        <v>2</v>
      </c>
      <c r="M11" s="90">
        <f>N11/L11</f>
        <v>132.1</v>
      </c>
      <c r="N11" s="90">
        <v>264.2</v>
      </c>
    </row>
    <row r="12" spans="1:14" ht="18">
      <c r="A12" s="118" t="s">
        <v>22</v>
      </c>
      <c r="B12" s="66" t="s">
        <v>43</v>
      </c>
      <c r="C12" s="86"/>
      <c r="D12" s="85"/>
      <c r="E12" s="85"/>
      <c r="F12" s="86"/>
      <c r="G12" s="88"/>
      <c r="H12" s="85"/>
      <c r="I12" s="86"/>
      <c r="J12" s="80"/>
      <c r="K12" s="85"/>
      <c r="L12" s="82"/>
      <c r="M12" s="81"/>
      <c r="N12" s="40"/>
    </row>
    <row r="13" spans="1:14" ht="18">
      <c r="A13" s="118" t="s">
        <v>20</v>
      </c>
      <c r="B13" s="66" t="s">
        <v>40</v>
      </c>
      <c r="C13" s="86"/>
      <c r="D13" s="85"/>
      <c r="E13" s="85"/>
      <c r="F13" s="86">
        <v>1</v>
      </c>
      <c r="G13" s="296">
        <v>144</v>
      </c>
      <c r="H13" s="85">
        <v>144</v>
      </c>
      <c r="I13" s="86"/>
      <c r="J13" s="80"/>
      <c r="K13" s="85"/>
      <c r="L13" s="82"/>
      <c r="M13" s="81"/>
      <c r="N13" s="40"/>
    </row>
    <row r="14" spans="1:14" ht="18">
      <c r="A14" s="118" t="s">
        <v>5</v>
      </c>
      <c r="B14" s="49" t="s">
        <v>41</v>
      </c>
      <c r="C14" s="86"/>
      <c r="D14" s="85"/>
      <c r="E14" s="85"/>
      <c r="F14" s="86">
        <v>3</v>
      </c>
      <c r="G14" s="296">
        <f>H14/F14</f>
        <v>157.66666666666666</v>
      </c>
      <c r="H14" s="85">
        <v>473</v>
      </c>
      <c r="I14" s="86">
        <v>2</v>
      </c>
      <c r="J14" s="64">
        <f>K14/I14</f>
        <v>125.2</v>
      </c>
      <c r="K14" s="85">
        <v>250.4</v>
      </c>
      <c r="L14" s="82"/>
      <c r="M14" s="81"/>
      <c r="N14" s="40"/>
    </row>
    <row r="15" spans="1:14" ht="33" customHeight="1">
      <c r="A15" s="118" t="s">
        <v>6</v>
      </c>
      <c r="B15" s="267" t="s">
        <v>208</v>
      </c>
      <c r="C15" s="86">
        <v>1</v>
      </c>
      <c r="D15" s="85">
        <v>130</v>
      </c>
      <c r="E15" s="85">
        <v>130</v>
      </c>
      <c r="F15" s="86"/>
      <c r="G15" s="85"/>
      <c r="H15" s="85"/>
      <c r="I15" s="86"/>
      <c r="J15" s="85"/>
      <c r="K15" s="85"/>
      <c r="L15" s="82"/>
      <c r="M15" s="81"/>
      <c r="N15" s="40"/>
    </row>
    <row r="16" spans="1:14" ht="33" customHeight="1">
      <c r="A16" s="118" t="s">
        <v>2</v>
      </c>
      <c r="B16" s="273" t="s">
        <v>130</v>
      </c>
      <c r="C16" s="87"/>
      <c r="D16" s="88"/>
      <c r="E16" s="88"/>
      <c r="F16" s="87"/>
      <c r="G16" s="88"/>
      <c r="H16" s="88"/>
      <c r="I16" s="87"/>
      <c r="J16" s="88"/>
      <c r="K16" s="88"/>
      <c r="L16" s="82"/>
      <c r="M16" s="81"/>
      <c r="N16" s="40"/>
    </row>
    <row r="17" spans="1:14" ht="19.5" customHeight="1">
      <c r="A17" s="118" t="s">
        <v>10</v>
      </c>
      <c r="B17" s="66" t="s">
        <v>98</v>
      </c>
      <c r="C17" s="86"/>
      <c r="D17" s="65"/>
      <c r="E17" s="85"/>
      <c r="F17" s="86"/>
      <c r="G17" s="85"/>
      <c r="H17" s="85"/>
      <c r="I17" s="86"/>
      <c r="J17" s="85"/>
      <c r="K17" s="85"/>
      <c r="L17" s="82"/>
      <c r="M17" s="81"/>
      <c r="N17" s="40"/>
    </row>
    <row r="18" spans="1:14" ht="37.5" customHeight="1">
      <c r="A18" s="118" t="s">
        <v>34</v>
      </c>
      <c r="B18" s="45" t="s">
        <v>132</v>
      </c>
      <c r="C18" s="87">
        <f>C19</f>
        <v>1</v>
      </c>
      <c r="D18" s="88">
        <f>D19</f>
        <v>137.1</v>
      </c>
      <c r="E18" s="88">
        <f>E19</f>
        <v>137.1</v>
      </c>
      <c r="F18" s="86"/>
      <c r="G18" s="85"/>
      <c r="H18" s="85"/>
      <c r="I18" s="86"/>
      <c r="J18" s="85"/>
      <c r="K18" s="85"/>
      <c r="L18" s="82"/>
      <c r="M18" s="81"/>
      <c r="N18" s="40"/>
    </row>
    <row r="19" spans="1:14" ht="19.5" customHeight="1">
      <c r="A19" s="118" t="s">
        <v>35</v>
      </c>
      <c r="B19" s="235" t="s">
        <v>51</v>
      </c>
      <c r="C19" s="86">
        <v>1</v>
      </c>
      <c r="D19" s="85">
        <v>137.1</v>
      </c>
      <c r="E19" s="85">
        <v>137.1</v>
      </c>
      <c r="F19" s="86"/>
      <c r="G19" s="85"/>
      <c r="H19" s="85"/>
      <c r="I19" s="86"/>
      <c r="J19" s="85"/>
      <c r="K19" s="85"/>
      <c r="L19" s="82"/>
      <c r="M19" s="81"/>
      <c r="N19" s="40"/>
    </row>
    <row r="20" spans="1:14" ht="18">
      <c r="A20" s="28" t="s">
        <v>19</v>
      </c>
      <c r="B20" s="35" t="s">
        <v>47</v>
      </c>
      <c r="C20" s="79"/>
      <c r="D20" s="80"/>
      <c r="E20" s="80"/>
      <c r="F20" s="87"/>
      <c r="G20" s="87"/>
      <c r="H20" s="88"/>
      <c r="I20" s="87">
        <f>I21+I24</f>
        <v>2</v>
      </c>
      <c r="J20" s="80">
        <f>K20/I20</f>
        <v>1000</v>
      </c>
      <c r="K20" s="80">
        <f>K21+K24</f>
        <v>2000</v>
      </c>
      <c r="L20" s="82"/>
      <c r="M20" s="81"/>
      <c r="N20" s="40"/>
    </row>
    <row r="21" spans="1:14" ht="31.5">
      <c r="A21" s="28" t="s">
        <v>3</v>
      </c>
      <c r="B21" s="35" t="s">
        <v>127</v>
      </c>
      <c r="C21" s="79"/>
      <c r="D21" s="80"/>
      <c r="E21" s="80"/>
      <c r="F21" s="87"/>
      <c r="G21" s="87"/>
      <c r="H21" s="87"/>
      <c r="I21" s="87">
        <f>I22</f>
        <v>1</v>
      </c>
      <c r="J21" s="80">
        <f>J22</f>
        <v>1000</v>
      </c>
      <c r="K21" s="80">
        <f>K22</f>
        <v>1000</v>
      </c>
      <c r="L21" s="82"/>
      <c r="M21" s="81"/>
      <c r="N21" s="40"/>
    </row>
    <row r="22" spans="1:14" ht="18">
      <c r="A22" s="118" t="s">
        <v>7</v>
      </c>
      <c r="B22" s="267" t="s">
        <v>43</v>
      </c>
      <c r="C22" s="84"/>
      <c r="D22" s="64"/>
      <c r="E22" s="64"/>
      <c r="F22" s="85"/>
      <c r="G22" s="85"/>
      <c r="H22" s="85"/>
      <c r="I22" s="86">
        <v>1</v>
      </c>
      <c r="J22" s="64">
        <v>1000</v>
      </c>
      <c r="K22" s="85">
        <v>1000</v>
      </c>
      <c r="L22" s="82"/>
      <c r="M22" s="81"/>
      <c r="N22" s="40"/>
    </row>
    <row r="23" spans="1:14" ht="33" customHeight="1">
      <c r="A23" s="118" t="s">
        <v>9</v>
      </c>
      <c r="B23" s="28" t="s">
        <v>208</v>
      </c>
      <c r="C23" s="84"/>
      <c r="D23" s="70"/>
      <c r="E23" s="64"/>
      <c r="F23" s="85"/>
      <c r="G23" s="85"/>
      <c r="H23" s="85"/>
      <c r="I23" s="86"/>
      <c r="J23" s="70"/>
      <c r="K23" s="64"/>
      <c r="L23" s="82"/>
      <c r="M23" s="81"/>
      <c r="N23" s="40"/>
    </row>
    <row r="24" spans="1:14" ht="33" customHeight="1">
      <c r="A24" s="118" t="s">
        <v>32</v>
      </c>
      <c r="B24" s="273" t="s">
        <v>130</v>
      </c>
      <c r="C24" s="79"/>
      <c r="D24" s="80"/>
      <c r="E24" s="80"/>
      <c r="F24" s="87"/>
      <c r="G24" s="87"/>
      <c r="H24" s="87"/>
      <c r="I24" s="87">
        <f>I25</f>
        <v>1</v>
      </c>
      <c r="J24" s="80">
        <f>J25</f>
        <v>1000</v>
      </c>
      <c r="K24" s="80">
        <f>K25</f>
        <v>1000</v>
      </c>
      <c r="L24" s="79"/>
      <c r="M24" s="79"/>
      <c r="N24" s="84"/>
    </row>
    <row r="25" spans="1:14" ht="21" customHeight="1">
      <c r="A25" s="118" t="s">
        <v>54</v>
      </c>
      <c r="B25" s="66" t="s">
        <v>98</v>
      </c>
      <c r="C25" s="84"/>
      <c r="D25" s="70"/>
      <c r="E25" s="85"/>
      <c r="F25" s="85"/>
      <c r="G25" s="85"/>
      <c r="H25" s="85"/>
      <c r="I25" s="86">
        <v>1</v>
      </c>
      <c r="J25" s="64">
        <v>1000</v>
      </c>
      <c r="K25" s="64">
        <v>1000</v>
      </c>
      <c r="L25" s="82"/>
      <c r="M25" s="81"/>
      <c r="N25" s="40"/>
    </row>
    <row r="26" spans="1:14" ht="21" customHeight="1">
      <c r="A26" s="299"/>
      <c r="B26" s="300"/>
      <c r="C26" s="301"/>
      <c r="D26" s="302"/>
      <c r="E26" s="303"/>
      <c r="F26" s="304"/>
      <c r="G26" s="304"/>
      <c r="H26" s="304"/>
      <c r="I26" s="301"/>
      <c r="J26" s="302"/>
      <c r="K26" s="304"/>
      <c r="L26" s="305"/>
      <c r="M26" s="306"/>
      <c r="N26" s="245"/>
    </row>
    <row r="27" spans="1:14" ht="21" customHeight="1">
      <c r="A27" s="381" t="s">
        <v>205</v>
      </c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</row>
    <row r="28" spans="1:14" ht="41.25" customHeight="1">
      <c r="A28" s="307" t="s">
        <v>136</v>
      </c>
      <c r="B28" s="308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</row>
    <row r="29" spans="3:12" ht="21" customHeight="1">
      <c r="C29" s="1"/>
      <c r="D29" s="1"/>
      <c r="E29" s="1"/>
      <c r="F29" s="1"/>
      <c r="G29" s="1"/>
      <c r="H29" s="1"/>
      <c r="I29" s="1"/>
      <c r="J29" s="19"/>
      <c r="K29" s="12"/>
      <c r="L29" s="6"/>
    </row>
    <row r="30" ht="18.75">
      <c r="N30" s="12"/>
    </row>
  </sheetData>
  <sheetProtection/>
  <mergeCells count="12">
    <mergeCell ref="E3:L3"/>
    <mergeCell ref="L7:N7"/>
    <mergeCell ref="I7:K7"/>
    <mergeCell ref="F7:H7"/>
    <mergeCell ref="A27:N27"/>
    <mergeCell ref="E2:M2"/>
    <mergeCell ref="A4:M4"/>
    <mergeCell ref="A5:M5"/>
    <mergeCell ref="A7:A8"/>
    <mergeCell ref="B7:B8"/>
    <mergeCell ref="C7:E7"/>
    <mergeCell ref="A6:M6"/>
  </mergeCells>
  <printOptions/>
  <pageMargins left="0.7874015748031497" right="0.1968503937007874" top="1.1811023622047245" bottom="0.1968503937007874" header="0.31496062992125984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48"/>
  <sheetViews>
    <sheetView view="pageBreakPreview" zoomScale="75" zoomScaleNormal="75" zoomScaleSheetLayoutView="75" zoomScalePageLayoutView="0" workbookViewId="0" topLeftCell="A4">
      <selection activeCell="H27" sqref="H27"/>
    </sheetView>
  </sheetViews>
  <sheetFormatPr defaultColWidth="9.140625" defaultRowHeight="12.75"/>
  <cols>
    <col min="1" max="1" width="7.140625" style="4" customWidth="1"/>
    <col min="2" max="2" width="63.421875" style="4" customWidth="1"/>
    <col min="3" max="3" width="9.8515625" style="4" customWidth="1"/>
    <col min="4" max="4" width="10.7109375" style="4" customWidth="1"/>
    <col min="5" max="5" width="11.7109375" style="4" customWidth="1"/>
    <col min="6" max="6" width="9.57421875" style="4" customWidth="1"/>
    <col min="7" max="7" width="10.140625" style="4" customWidth="1"/>
    <col min="8" max="8" width="12.28125" style="4" customWidth="1"/>
    <col min="9" max="9" width="9.57421875" style="4" customWidth="1"/>
    <col min="10" max="10" width="10.57421875" style="4" customWidth="1"/>
    <col min="11" max="11" width="9.140625" style="4" customWidth="1"/>
    <col min="12" max="12" width="8.7109375" style="4" customWidth="1"/>
    <col min="13" max="13" width="9.7109375" style="4" customWidth="1"/>
    <col min="14" max="14" width="10.421875" style="4" customWidth="1"/>
    <col min="15" max="15" width="10.7109375" style="4" bestFit="1" customWidth="1"/>
    <col min="16" max="16" width="11.421875" style="4" bestFit="1" customWidth="1"/>
    <col min="17" max="16384" width="9.140625" style="4" customWidth="1"/>
  </cols>
  <sheetData>
    <row r="1" spans="1:15" ht="18.75">
      <c r="A1" s="3"/>
      <c r="B1" s="3"/>
      <c r="C1" s="3"/>
      <c r="D1" s="3"/>
      <c r="E1" s="3"/>
      <c r="F1" s="3"/>
      <c r="G1" s="1"/>
      <c r="H1" s="22" t="s">
        <v>81</v>
      </c>
      <c r="I1" s="1"/>
      <c r="J1" s="5"/>
      <c r="K1" s="23"/>
      <c r="L1" s="23"/>
      <c r="M1" s="3"/>
      <c r="N1" s="3"/>
      <c r="O1" s="3"/>
    </row>
    <row r="2" spans="1:15" ht="51.75" customHeight="1">
      <c r="A2" s="3"/>
      <c r="B2" s="24"/>
      <c r="C2" s="24"/>
      <c r="D2" s="24"/>
      <c r="E2" s="24"/>
      <c r="F2" s="369" t="s">
        <v>165</v>
      </c>
      <c r="G2" s="369"/>
      <c r="H2" s="369"/>
      <c r="I2" s="369"/>
      <c r="J2" s="369"/>
      <c r="K2" s="369"/>
      <c r="L2" s="369"/>
      <c r="M2" s="369"/>
      <c r="N2" s="369"/>
      <c r="O2" s="24"/>
    </row>
    <row r="3" spans="1:15" ht="21" customHeight="1">
      <c r="A3" s="3"/>
      <c r="B3" s="24"/>
      <c r="C3" s="24"/>
      <c r="D3" s="24"/>
      <c r="F3" s="377" t="s">
        <v>169</v>
      </c>
      <c r="G3" s="377"/>
      <c r="H3" s="377"/>
      <c r="I3" s="377"/>
      <c r="J3" s="377"/>
      <c r="K3" s="377"/>
      <c r="L3" s="377"/>
      <c r="M3" s="24"/>
      <c r="N3" s="24"/>
      <c r="O3" s="24"/>
    </row>
    <row r="4" spans="1:15" ht="18.75">
      <c r="A4" s="12"/>
      <c r="B4" s="24"/>
      <c r="C4" s="24"/>
      <c r="D4" s="24"/>
      <c r="E4" s="24"/>
      <c r="F4" s="24"/>
      <c r="G4" s="1"/>
      <c r="H4" s="1"/>
      <c r="I4" s="1"/>
      <c r="J4" s="1"/>
      <c r="K4" s="1"/>
      <c r="L4" s="1"/>
      <c r="M4" s="24"/>
      <c r="N4" s="24"/>
      <c r="O4" s="24"/>
    </row>
    <row r="5" spans="1:15" ht="18.75">
      <c r="A5" s="376" t="s">
        <v>93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24"/>
      <c r="O5" s="24"/>
    </row>
    <row r="6" spans="1:15" ht="15.75" customHeight="1">
      <c r="A6" s="375" t="s">
        <v>76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24"/>
      <c r="O6" s="24"/>
    </row>
    <row r="7" spans="1:15" ht="18" customHeight="1">
      <c r="A7" s="375" t="s">
        <v>110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73"/>
      <c r="O7" s="73"/>
    </row>
    <row r="8" spans="1:14" ht="22.5" customHeight="1">
      <c r="A8" s="372" t="s">
        <v>42</v>
      </c>
      <c r="B8" s="384" t="s">
        <v>30</v>
      </c>
      <c r="C8" s="372" t="s">
        <v>108</v>
      </c>
      <c r="D8" s="372"/>
      <c r="E8" s="372"/>
      <c r="F8" s="374" t="s">
        <v>65</v>
      </c>
      <c r="G8" s="374"/>
      <c r="H8" s="374"/>
      <c r="I8" s="373" t="s">
        <v>66</v>
      </c>
      <c r="J8" s="373"/>
      <c r="K8" s="373"/>
      <c r="L8" s="373" t="s">
        <v>67</v>
      </c>
      <c r="M8" s="373"/>
      <c r="N8" s="373"/>
    </row>
    <row r="9" spans="1:14" ht="48" customHeight="1">
      <c r="A9" s="372"/>
      <c r="B9" s="384"/>
      <c r="C9" s="110" t="s">
        <v>11</v>
      </c>
      <c r="D9" s="110" t="s">
        <v>56</v>
      </c>
      <c r="E9" s="110" t="s">
        <v>31</v>
      </c>
      <c r="F9" s="110" t="s">
        <v>11</v>
      </c>
      <c r="G9" s="137" t="s">
        <v>57</v>
      </c>
      <c r="H9" s="137" t="s">
        <v>58</v>
      </c>
      <c r="I9" s="137" t="s">
        <v>11</v>
      </c>
      <c r="J9" s="110" t="s">
        <v>57</v>
      </c>
      <c r="K9" s="110" t="s">
        <v>31</v>
      </c>
      <c r="L9" s="110" t="s">
        <v>11</v>
      </c>
      <c r="M9" s="110" t="s">
        <v>59</v>
      </c>
      <c r="N9" s="110" t="s">
        <v>31</v>
      </c>
    </row>
    <row r="10" spans="1:14" ht="48" customHeight="1">
      <c r="A10" s="13" t="s">
        <v>23</v>
      </c>
      <c r="B10" s="163" t="s">
        <v>151</v>
      </c>
      <c r="C10" s="146">
        <f>C13+C30+C34+C38</f>
        <v>6405.5</v>
      </c>
      <c r="D10" s="159">
        <f aca="true" t="shared" si="0" ref="D10:D19">E10/C10</f>
        <v>2.6947935368043088</v>
      </c>
      <c r="E10" s="229">
        <f>E13+E30+E34+E38</f>
        <v>17261.5</v>
      </c>
      <c r="F10" s="113">
        <f>F13+F30+F34+F38</f>
        <v>9365.53</v>
      </c>
      <c r="G10" s="159">
        <f>H10/F10</f>
        <v>1.5904278775467058</v>
      </c>
      <c r="H10" s="146">
        <f>H13+H30+H34+H38</f>
        <v>14895.2</v>
      </c>
      <c r="I10" s="146">
        <f>I13+I30+I34+I38</f>
        <v>5475.6</v>
      </c>
      <c r="J10" s="114">
        <f>K10/I10</f>
        <v>1.4295580393016287</v>
      </c>
      <c r="K10" s="113">
        <f>K13+K30+K34+K38</f>
        <v>7827.687999999999</v>
      </c>
      <c r="L10" s="113">
        <f>L13+L30+L34+L38</f>
        <v>4101.9</v>
      </c>
      <c r="M10" s="114">
        <f>N10/L10</f>
        <v>4.906969940759161</v>
      </c>
      <c r="N10" s="113">
        <f>N13+N30+N34+N38</f>
        <v>20127.9</v>
      </c>
    </row>
    <row r="11" spans="1:14" ht="24" customHeight="1">
      <c r="A11" s="13"/>
      <c r="B11" s="163" t="s">
        <v>147</v>
      </c>
      <c r="C11" s="146">
        <f>C14+C32+C36+C40</f>
        <v>11861.800000000001</v>
      </c>
      <c r="D11" s="159">
        <f t="shared" si="0"/>
        <v>1.4163617663423762</v>
      </c>
      <c r="E11" s="146">
        <f>E14+E32+E36+E40</f>
        <v>16800.6</v>
      </c>
      <c r="F11" s="113">
        <f>F14+F32+F36+F40</f>
        <v>7768.53</v>
      </c>
      <c r="G11" s="159">
        <f>H11/F11</f>
        <v>1.6931259839377593</v>
      </c>
      <c r="H11" s="146">
        <f>H14+H32+H36+H40</f>
        <v>13153.1</v>
      </c>
      <c r="I11" s="146">
        <f>I14+I32+I36+I40</f>
        <v>822.6</v>
      </c>
      <c r="J11" s="114">
        <f>K11/I11</f>
        <v>1.5999270605397518</v>
      </c>
      <c r="K11" s="113">
        <f>K14+K32+K36+K40</f>
        <v>1316.1</v>
      </c>
      <c r="L11" s="113">
        <f>L14+L32+L36+L40</f>
        <v>630.9</v>
      </c>
      <c r="M11" s="114">
        <f>N11/L11</f>
        <v>2.3999048977650976</v>
      </c>
      <c r="N11" s="113">
        <f>N14+N32+N36+N40</f>
        <v>1514.1</v>
      </c>
    </row>
    <row r="12" spans="1:14" ht="20.25" customHeight="1">
      <c r="A12" s="13"/>
      <c r="B12" s="163" t="s">
        <v>152</v>
      </c>
      <c r="C12" s="146">
        <f>C16+C33</f>
        <v>364.7</v>
      </c>
      <c r="D12" s="159">
        <f t="shared" si="0"/>
        <v>1.2637784480394845</v>
      </c>
      <c r="E12" s="146">
        <f>E16+E33</f>
        <v>460.9</v>
      </c>
      <c r="F12" s="113">
        <f>F16+F33</f>
        <v>1597</v>
      </c>
      <c r="G12" s="146">
        <f>H12/F12</f>
        <v>1.0908578584846587</v>
      </c>
      <c r="H12" s="146">
        <f>H16+H33</f>
        <v>1742.1</v>
      </c>
      <c r="I12" s="146">
        <f>I16+I33</f>
        <v>0</v>
      </c>
      <c r="J12" s="113" t="e">
        <f>K12/I12</f>
        <v>#DIV/0!</v>
      </c>
      <c r="K12" s="113">
        <f>K16+K33</f>
        <v>0</v>
      </c>
      <c r="L12" s="113">
        <f>L16+L33</f>
        <v>0</v>
      </c>
      <c r="M12" s="113" t="e">
        <f>N12/L12</f>
        <v>#DIV/0!</v>
      </c>
      <c r="N12" s="113">
        <f>N16+N33</f>
        <v>0</v>
      </c>
    </row>
    <row r="13" spans="1:14" ht="36" customHeight="1">
      <c r="A13" s="15" t="s">
        <v>1</v>
      </c>
      <c r="B13" s="163" t="s">
        <v>128</v>
      </c>
      <c r="C13" s="88">
        <f>C17+C26</f>
        <v>4262.9</v>
      </c>
      <c r="D13" s="108">
        <f t="shared" si="0"/>
        <v>3.5314457294330155</v>
      </c>
      <c r="E13" s="88">
        <f>E17+E20+E23+E26</f>
        <v>15054.2</v>
      </c>
      <c r="F13" s="80">
        <f>F17+F20+F23+F26</f>
        <v>9320.53</v>
      </c>
      <c r="G13" s="108">
        <f>H13/F13</f>
        <v>1.5560488512992288</v>
      </c>
      <c r="H13" s="88">
        <f>H17+H20+H23+H26</f>
        <v>14503.2</v>
      </c>
      <c r="I13" s="88">
        <f>I17+I20+I23+I26</f>
        <v>4572.6</v>
      </c>
      <c r="J13" s="105">
        <f>K13/I13</f>
        <v>0.9127166163670557</v>
      </c>
      <c r="K13" s="80">
        <f>K17+K20+K23+K26</f>
        <v>4173.487999999999</v>
      </c>
      <c r="L13" s="80">
        <f>L17+L20+L23+L26</f>
        <v>2780.9</v>
      </c>
      <c r="M13" s="105">
        <f>N13/L13</f>
        <v>5.09669531446654</v>
      </c>
      <c r="N13" s="80">
        <f>N17+N20+N23+N26</f>
        <v>14173.400000000001</v>
      </c>
    </row>
    <row r="14" spans="1:14" ht="21.75" customHeight="1">
      <c r="A14" s="15"/>
      <c r="B14" s="137" t="s">
        <v>153</v>
      </c>
      <c r="C14" s="88">
        <f>C18+C21+C24+C27</f>
        <v>9807.7</v>
      </c>
      <c r="D14" s="107">
        <f t="shared" si="0"/>
        <v>1.4929392212241401</v>
      </c>
      <c r="E14" s="88">
        <f>E18+E21+E24+E27</f>
        <v>14642.300000000001</v>
      </c>
      <c r="F14" s="221">
        <f>F18+F21+F24+F27</f>
        <v>7768.53</v>
      </c>
      <c r="G14" s="107">
        <f>H14/F14</f>
        <v>1.6931259839377593</v>
      </c>
      <c r="H14" s="88">
        <f>H18+H21+H24+H27</f>
        <v>13153.1</v>
      </c>
      <c r="I14" s="88">
        <f>I18+I21+I24+I27</f>
        <v>822.6</v>
      </c>
      <c r="J14" s="106">
        <f>K14/I14</f>
        <v>1.5999270605397518</v>
      </c>
      <c r="K14" s="80">
        <f>K18+K21+K24+K27</f>
        <v>1316.1</v>
      </c>
      <c r="L14" s="80">
        <f>L18+L21+L24+L27</f>
        <v>630.9</v>
      </c>
      <c r="M14" s="106">
        <f>N14/L14</f>
        <v>2.3999048977650976</v>
      </c>
      <c r="N14" s="80">
        <f>N18+N21+N24+N27</f>
        <v>1514.1</v>
      </c>
    </row>
    <row r="15" spans="1:15" ht="21.75" customHeight="1">
      <c r="A15" s="15"/>
      <c r="B15" s="230" t="s">
        <v>144</v>
      </c>
      <c r="C15" s="85">
        <f>C28</f>
        <v>85</v>
      </c>
      <c r="D15" s="131">
        <f t="shared" si="0"/>
        <v>2.3529411764705883</v>
      </c>
      <c r="E15" s="85">
        <f>E28</f>
        <v>200</v>
      </c>
      <c r="F15" s="80"/>
      <c r="G15" s="108"/>
      <c r="H15" s="88"/>
      <c r="I15" s="88"/>
      <c r="J15" s="105"/>
      <c r="K15" s="80"/>
      <c r="L15" s="80"/>
      <c r="M15" s="105"/>
      <c r="N15" s="80"/>
      <c r="O15" s="6"/>
    </row>
    <row r="16" spans="1:14" ht="24.75" customHeight="1">
      <c r="A16" s="15"/>
      <c r="B16" s="137" t="s">
        <v>148</v>
      </c>
      <c r="C16" s="80">
        <f>C19+C22+C25+C29</f>
        <v>276.2</v>
      </c>
      <c r="D16" s="105">
        <f t="shared" si="0"/>
        <v>1.4913106444605357</v>
      </c>
      <c r="E16" s="80">
        <f>E19+E22+E25+E29</f>
        <v>411.9</v>
      </c>
      <c r="F16" s="80">
        <f>F19+F22+F25+F29</f>
        <v>1552</v>
      </c>
      <c r="G16" s="108">
        <f>H16/F16</f>
        <v>0.8699097938144329</v>
      </c>
      <c r="H16" s="88">
        <f>H19+H22+H25+H29</f>
        <v>1350.1</v>
      </c>
      <c r="I16" s="88">
        <f>I19+I22+I25+I29</f>
        <v>0</v>
      </c>
      <c r="J16" s="105" t="e">
        <f>K16/I16</f>
        <v>#DIV/0!</v>
      </c>
      <c r="K16" s="80">
        <f>K19+K22+K25+K29</f>
        <v>0</v>
      </c>
      <c r="L16" s="80">
        <f>L19+L22+L25+L29</f>
        <v>0</v>
      </c>
      <c r="M16" s="105" t="e">
        <f>N16/L16</f>
        <v>#DIV/0!</v>
      </c>
      <c r="N16" s="80">
        <f>N19+N22+N25+N29</f>
        <v>0</v>
      </c>
    </row>
    <row r="17" spans="1:14" ht="21" customHeight="1">
      <c r="A17" s="15" t="s">
        <v>4</v>
      </c>
      <c r="B17" s="137" t="s">
        <v>43</v>
      </c>
      <c r="C17" s="85">
        <f>C18+C19</f>
        <v>104</v>
      </c>
      <c r="D17" s="107">
        <f t="shared" si="0"/>
        <v>3.694230769230769</v>
      </c>
      <c r="E17" s="85">
        <f>E18+E19</f>
        <v>384.2</v>
      </c>
      <c r="F17" s="85">
        <f>F18+F19</f>
        <v>370</v>
      </c>
      <c r="G17" s="107">
        <f>H17/F17</f>
        <v>6.905405405405405</v>
      </c>
      <c r="H17" s="85">
        <f>H18+H19</f>
        <v>2555</v>
      </c>
      <c r="I17" s="85">
        <f>I18+I19</f>
        <v>822.6</v>
      </c>
      <c r="J17" s="107">
        <f>K17/I17</f>
        <v>1.5999270605397518</v>
      </c>
      <c r="K17" s="85">
        <f>K18+K19</f>
        <v>1316.1</v>
      </c>
      <c r="L17" s="85">
        <f>L18+L19</f>
        <v>630.9</v>
      </c>
      <c r="M17" s="107">
        <f>N17/L17</f>
        <v>2.3999048977650976</v>
      </c>
      <c r="N17" s="85">
        <f>N18+N19</f>
        <v>1514.1</v>
      </c>
    </row>
    <row r="18" spans="1:14" ht="21" customHeight="1">
      <c r="A18" s="15"/>
      <c r="B18" s="110" t="s">
        <v>153</v>
      </c>
      <c r="C18" s="85">
        <v>42</v>
      </c>
      <c r="D18" s="107">
        <f t="shared" si="0"/>
        <v>3.2642857142857142</v>
      </c>
      <c r="E18" s="85">
        <v>137.1</v>
      </c>
      <c r="F18" s="85">
        <v>340</v>
      </c>
      <c r="G18" s="65">
        <f>H18/F18</f>
        <v>7.073529411764706</v>
      </c>
      <c r="H18" s="313">
        <v>2405</v>
      </c>
      <c r="I18" s="85">
        <v>822.6</v>
      </c>
      <c r="J18" s="106">
        <f>K18/I18</f>
        <v>1.5999270605397518</v>
      </c>
      <c r="K18" s="312">
        <v>1316.1</v>
      </c>
      <c r="L18" s="85">
        <v>630.9</v>
      </c>
      <c r="M18" s="107">
        <f>N18/L18</f>
        <v>2.3999048977650976</v>
      </c>
      <c r="N18" s="93">
        <v>1514.1</v>
      </c>
    </row>
    <row r="19" spans="1:14" ht="24" customHeight="1">
      <c r="A19" s="15"/>
      <c r="B19" s="137" t="s">
        <v>148</v>
      </c>
      <c r="C19" s="85">
        <v>62</v>
      </c>
      <c r="D19" s="107">
        <f t="shared" si="0"/>
        <v>3.985483870967742</v>
      </c>
      <c r="E19" s="85">
        <v>247.1</v>
      </c>
      <c r="F19" s="85">
        <v>30</v>
      </c>
      <c r="G19" s="65">
        <f>H19/F19</f>
        <v>5</v>
      </c>
      <c r="H19" s="85">
        <v>150</v>
      </c>
      <c r="I19" s="85"/>
      <c r="J19" s="105"/>
      <c r="K19" s="312"/>
      <c r="L19" s="85"/>
      <c r="M19" s="107"/>
      <c r="N19" s="93"/>
    </row>
    <row r="20" spans="1:16" ht="22.5" customHeight="1">
      <c r="A20" s="15" t="s">
        <v>48</v>
      </c>
      <c r="B20" s="137" t="s">
        <v>40</v>
      </c>
      <c r="C20" s="85">
        <f>C21+C22</f>
        <v>3286</v>
      </c>
      <c r="D20" s="107">
        <v>2.7</v>
      </c>
      <c r="E20" s="85">
        <f>E21+E22</f>
        <v>8605</v>
      </c>
      <c r="F20" s="85">
        <f>F21+F22</f>
        <v>4522</v>
      </c>
      <c r="G20" s="107">
        <v>2.7</v>
      </c>
      <c r="H20" s="85">
        <f>H21+H22</f>
        <v>2959.1</v>
      </c>
      <c r="I20" s="85"/>
      <c r="J20" s="105"/>
      <c r="K20" s="312"/>
      <c r="L20" s="85"/>
      <c r="M20" s="107"/>
      <c r="N20" s="93"/>
      <c r="P20" s="6"/>
    </row>
    <row r="21" spans="1:16" ht="22.5" customHeight="1">
      <c r="A21" s="15"/>
      <c r="B21" s="110" t="s">
        <v>153</v>
      </c>
      <c r="C21" s="85">
        <f>E21/D21</f>
        <v>3176</v>
      </c>
      <c r="D21" s="107">
        <v>2.7</v>
      </c>
      <c r="E21" s="85">
        <v>8575.2</v>
      </c>
      <c r="F21" s="85">
        <v>4500</v>
      </c>
      <c r="G21" s="65">
        <f aca="true" t="shared" si="1" ref="G21:G27">H21/F21</f>
        <v>0.6551333333333333</v>
      </c>
      <c r="H21" s="313">
        <f>2970.1-22</f>
        <v>2948.1</v>
      </c>
      <c r="I21" s="85"/>
      <c r="J21" s="105"/>
      <c r="K21" s="312"/>
      <c r="L21" s="85"/>
      <c r="M21" s="107"/>
      <c r="N21" s="93"/>
      <c r="P21" s="6"/>
    </row>
    <row r="22" spans="1:16" ht="22.5" customHeight="1">
      <c r="A22" s="15"/>
      <c r="B22" s="137" t="s">
        <v>148</v>
      </c>
      <c r="C22" s="85">
        <v>110</v>
      </c>
      <c r="D22" s="107">
        <f aca="true" t="shared" si="2" ref="D22:D29">E22/C22</f>
        <v>0.27090909090909093</v>
      </c>
      <c r="E22" s="85">
        <v>29.8</v>
      </c>
      <c r="F22" s="85">
        <v>22</v>
      </c>
      <c r="G22" s="65">
        <f t="shared" si="1"/>
        <v>0.5</v>
      </c>
      <c r="H22" s="85">
        <v>11</v>
      </c>
      <c r="I22" s="85"/>
      <c r="J22" s="105"/>
      <c r="K22" s="312"/>
      <c r="L22" s="85"/>
      <c r="M22" s="107"/>
      <c r="N22" s="93"/>
      <c r="P22" s="6"/>
    </row>
    <row r="23" spans="1:14" ht="18.75" customHeight="1">
      <c r="A23" s="15" t="s">
        <v>5</v>
      </c>
      <c r="B23" s="110" t="s">
        <v>41</v>
      </c>
      <c r="C23" s="85">
        <f>C24+C25</f>
        <v>2535</v>
      </c>
      <c r="D23" s="107">
        <f t="shared" si="2"/>
        <v>0.4635108481262327</v>
      </c>
      <c r="E23" s="85">
        <f>E24+E25</f>
        <v>1175</v>
      </c>
      <c r="F23" s="85">
        <f>F24+F25</f>
        <v>2500</v>
      </c>
      <c r="G23" s="65">
        <f t="shared" si="1"/>
        <v>0.99564</v>
      </c>
      <c r="H23" s="85">
        <f>H24+H25</f>
        <v>2489.1</v>
      </c>
      <c r="I23" s="85">
        <v>1000</v>
      </c>
      <c r="J23" s="106">
        <f>K23/I23</f>
        <v>1.0643</v>
      </c>
      <c r="K23" s="312">
        <v>1064.3</v>
      </c>
      <c r="L23" s="85">
        <v>1000</v>
      </c>
      <c r="M23" s="107">
        <f>N23/L23</f>
        <v>1.1227</v>
      </c>
      <c r="N23" s="93">
        <v>1122.7</v>
      </c>
    </row>
    <row r="24" spans="1:14" ht="18.75" customHeight="1">
      <c r="A24" s="15"/>
      <c r="B24" s="110" t="s">
        <v>153</v>
      </c>
      <c r="C24" s="85">
        <v>2500</v>
      </c>
      <c r="D24" s="107">
        <f t="shared" si="2"/>
        <v>0.452</v>
      </c>
      <c r="E24" s="85">
        <v>1130</v>
      </c>
      <c r="F24" s="85">
        <v>1000</v>
      </c>
      <c r="G24" s="65">
        <f t="shared" si="1"/>
        <v>1.3</v>
      </c>
      <c r="H24" s="313">
        <v>1300</v>
      </c>
      <c r="I24" s="85"/>
      <c r="J24" s="106"/>
      <c r="K24" s="312"/>
      <c r="L24" s="85"/>
      <c r="M24" s="107"/>
      <c r="N24" s="93"/>
    </row>
    <row r="25" spans="1:14" ht="17.25" customHeight="1">
      <c r="A25" s="15"/>
      <c r="B25" s="137" t="s">
        <v>148</v>
      </c>
      <c r="C25" s="85">
        <v>35</v>
      </c>
      <c r="D25" s="107">
        <f t="shared" si="2"/>
        <v>1.2857142857142858</v>
      </c>
      <c r="E25" s="85">
        <v>45</v>
      </c>
      <c r="F25" s="85">
        <v>1500</v>
      </c>
      <c r="G25" s="65">
        <f t="shared" si="1"/>
        <v>0.7927333333333333</v>
      </c>
      <c r="H25" s="85">
        <v>1189.1</v>
      </c>
      <c r="I25" s="85"/>
      <c r="J25" s="106"/>
      <c r="K25" s="312"/>
      <c r="L25" s="85"/>
      <c r="M25" s="107"/>
      <c r="N25" s="93"/>
    </row>
    <row r="26" spans="1:14" ht="38.25" customHeight="1">
      <c r="A26" s="15" t="s">
        <v>6</v>
      </c>
      <c r="B26" s="137" t="s">
        <v>208</v>
      </c>
      <c r="C26" s="93">
        <f>C27+C29</f>
        <v>4158.9</v>
      </c>
      <c r="D26" s="107">
        <f t="shared" si="2"/>
        <v>1.175791675683474</v>
      </c>
      <c r="E26" s="93">
        <f>E27+E29</f>
        <v>4890</v>
      </c>
      <c r="F26" s="93">
        <f>F27+F29</f>
        <v>1928.53</v>
      </c>
      <c r="G26" s="65">
        <f t="shared" si="1"/>
        <v>3.3704427724743717</v>
      </c>
      <c r="H26" s="85">
        <f>H27+H29</f>
        <v>6500</v>
      </c>
      <c r="I26" s="85">
        <v>2750</v>
      </c>
      <c r="J26" s="107">
        <f>K26/I26</f>
        <v>0.6520320000000001</v>
      </c>
      <c r="K26" s="312">
        <v>1793.0880000000002</v>
      </c>
      <c r="L26" s="64">
        <v>1150</v>
      </c>
      <c r="M26" s="106">
        <f>N26/L26</f>
        <v>10.031826086956523</v>
      </c>
      <c r="N26" s="93">
        <v>11536.6</v>
      </c>
    </row>
    <row r="27" spans="1:14" ht="21" customHeight="1">
      <c r="A27" s="15"/>
      <c r="B27" s="220" t="s">
        <v>153</v>
      </c>
      <c r="C27" s="93">
        <v>4089.7</v>
      </c>
      <c r="D27" s="107">
        <f t="shared" si="2"/>
        <v>1.1736802210431083</v>
      </c>
      <c r="E27" s="93">
        <v>4800</v>
      </c>
      <c r="F27" s="93">
        <v>1928.53</v>
      </c>
      <c r="G27" s="65">
        <f t="shared" si="1"/>
        <v>3.3704427724743717</v>
      </c>
      <c r="H27" s="313">
        <f>6500</f>
        <v>6500</v>
      </c>
      <c r="I27" s="85"/>
      <c r="J27" s="107"/>
      <c r="K27" s="64"/>
      <c r="L27" s="64"/>
      <c r="M27" s="106"/>
      <c r="N27" s="93"/>
    </row>
    <row r="28" spans="1:14" ht="21" customHeight="1">
      <c r="A28" s="15"/>
      <c r="B28" s="217" t="s">
        <v>144</v>
      </c>
      <c r="C28" s="93">
        <v>85</v>
      </c>
      <c r="D28" s="107">
        <f t="shared" si="2"/>
        <v>2.3529411764705883</v>
      </c>
      <c r="E28" s="93">
        <v>200</v>
      </c>
      <c r="F28" s="93"/>
      <c r="G28" s="65"/>
      <c r="H28" s="85"/>
      <c r="I28" s="85"/>
      <c r="J28" s="107"/>
      <c r="K28" s="64"/>
      <c r="L28" s="64"/>
      <c r="M28" s="106"/>
      <c r="N28" s="93"/>
    </row>
    <row r="29" spans="1:14" ht="21" customHeight="1">
      <c r="A29" s="15"/>
      <c r="B29" s="137" t="s">
        <v>148</v>
      </c>
      <c r="C29" s="93">
        <v>69.2</v>
      </c>
      <c r="D29" s="107">
        <f t="shared" si="2"/>
        <v>1.3005780346820808</v>
      </c>
      <c r="E29" s="85">
        <v>90</v>
      </c>
      <c r="F29" s="93"/>
      <c r="G29" s="65"/>
      <c r="H29" s="85"/>
      <c r="I29" s="85"/>
      <c r="J29" s="107"/>
      <c r="K29" s="64"/>
      <c r="L29" s="64"/>
      <c r="M29" s="106"/>
      <c r="N29" s="93"/>
    </row>
    <row r="30" spans="1:14" ht="34.5" customHeight="1">
      <c r="A30" s="15" t="s">
        <v>2</v>
      </c>
      <c r="B30" s="163" t="s">
        <v>130</v>
      </c>
      <c r="C30" s="80">
        <f aca="true" t="shared" si="3" ref="C30:I30">C31</f>
        <v>826</v>
      </c>
      <c r="D30" s="108">
        <f t="shared" si="3"/>
        <v>1.2001210653753025</v>
      </c>
      <c r="E30" s="88">
        <f>E31</f>
        <v>991.3</v>
      </c>
      <c r="F30" s="80">
        <f t="shared" si="3"/>
        <v>45</v>
      </c>
      <c r="G30" s="108">
        <f t="shared" si="3"/>
        <v>8.71111111111111</v>
      </c>
      <c r="H30" s="88">
        <f>H31</f>
        <v>392</v>
      </c>
      <c r="I30" s="145">
        <f t="shared" si="3"/>
        <v>758</v>
      </c>
      <c r="J30" s="108">
        <f>K30/I30</f>
        <v>4.35910290237467</v>
      </c>
      <c r="K30" s="92">
        <f>K31</f>
        <v>3304.2</v>
      </c>
      <c r="L30" s="92">
        <f>L31</f>
        <v>1196</v>
      </c>
      <c r="M30" s="111">
        <f>M31</f>
        <v>4.686036789297659</v>
      </c>
      <c r="N30" s="97">
        <f>N31</f>
        <v>5604.5</v>
      </c>
    </row>
    <row r="31" spans="1:14" ht="30.75" customHeight="1">
      <c r="A31" s="15" t="s">
        <v>10</v>
      </c>
      <c r="B31" s="293" t="s">
        <v>112</v>
      </c>
      <c r="C31" s="95">
        <f>C32+C33</f>
        <v>826</v>
      </c>
      <c r="D31" s="107">
        <f>E31/C31</f>
        <v>1.2001210653753025</v>
      </c>
      <c r="E31" s="95">
        <f>E32+E33</f>
        <v>991.3</v>
      </c>
      <c r="F31" s="95">
        <f>F32+F33</f>
        <v>45</v>
      </c>
      <c r="G31" s="107">
        <f>H31/F31</f>
        <v>8.71111111111111</v>
      </c>
      <c r="H31" s="98">
        <f>H32+H33</f>
        <v>392</v>
      </c>
      <c r="I31" s="98">
        <v>758</v>
      </c>
      <c r="J31" s="107">
        <f>K31/I31</f>
        <v>4.35910290237467</v>
      </c>
      <c r="K31" s="95">
        <v>3304.2</v>
      </c>
      <c r="L31" s="95">
        <v>1196</v>
      </c>
      <c r="M31" s="112">
        <f>N31/L31</f>
        <v>4.686036789297659</v>
      </c>
      <c r="N31" s="109">
        <v>5604.5</v>
      </c>
    </row>
    <row r="32" spans="1:14" ht="21" customHeight="1">
      <c r="A32" s="15"/>
      <c r="B32" s="110" t="s">
        <v>153</v>
      </c>
      <c r="C32" s="95">
        <v>737.5</v>
      </c>
      <c r="D32" s="107">
        <f>E32/C32</f>
        <v>1.2776949152542372</v>
      </c>
      <c r="E32" s="98">
        <v>942.3</v>
      </c>
      <c r="F32" s="95"/>
      <c r="G32" s="283"/>
      <c r="H32" s="98"/>
      <c r="I32" s="98"/>
      <c r="J32" s="107"/>
      <c r="K32" s="95"/>
      <c r="L32" s="95"/>
      <c r="M32" s="112"/>
      <c r="N32" s="109"/>
    </row>
    <row r="33" spans="1:14" ht="21" customHeight="1">
      <c r="A33" s="15"/>
      <c r="B33" s="137" t="s">
        <v>148</v>
      </c>
      <c r="C33" s="95">
        <v>88.5</v>
      </c>
      <c r="D33" s="107">
        <f>E33/C33</f>
        <v>0.5536723163841808</v>
      </c>
      <c r="E33" s="98">
        <v>49</v>
      </c>
      <c r="F33" s="95">
        <v>45</v>
      </c>
      <c r="G33" s="283">
        <f>H33/F33</f>
        <v>8.71111111111111</v>
      </c>
      <c r="H33" s="323">
        <f>370+22</f>
        <v>392</v>
      </c>
      <c r="I33" s="98"/>
      <c r="J33" s="107"/>
      <c r="K33" s="95"/>
      <c r="L33" s="95"/>
      <c r="M33" s="112"/>
      <c r="N33" s="109"/>
    </row>
    <row r="34" spans="1:14" ht="64.5" customHeight="1">
      <c r="A34" s="15" t="s">
        <v>34</v>
      </c>
      <c r="B34" s="197" t="s">
        <v>134</v>
      </c>
      <c r="C34" s="92">
        <f>C35</f>
        <v>568.6</v>
      </c>
      <c r="D34" s="144">
        <f aca="true" t="shared" si="4" ref="D34:N34">D35</f>
        <v>0.8793527963418923</v>
      </c>
      <c r="E34" s="145">
        <f t="shared" si="4"/>
        <v>500</v>
      </c>
      <c r="F34" s="92"/>
      <c r="G34" s="282"/>
      <c r="H34" s="145"/>
      <c r="I34" s="145">
        <f t="shared" si="4"/>
        <v>145</v>
      </c>
      <c r="J34" s="99">
        <f t="shared" si="4"/>
        <v>2.245</v>
      </c>
      <c r="K34" s="92">
        <f t="shared" si="4"/>
        <v>350</v>
      </c>
      <c r="L34" s="92">
        <f t="shared" si="4"/>
        <v>125</v>
      </c>
      <c r="M34" s="92">
        <f t="shared" si="4"/>
        <v>2.8</v>
      </c>
      <c r="N34" s="92">
        <f t="shared" si="4"/>
        <v>350</v>
      </c>
    </row>
    <row r="35" spans="1:14" ht="22.5" customHeight="1">
      <c r="A35" s="15" t="s">
        <v>35</v>
      </c>
      <c r="B35" s="294" t="s">
        <v>63</v>
      </c>
      <c r="C35" s="95">
        <f>C36+C37</f>
        <v>568.6</v>
      </c>
      <c r="D35" s="107">
        <f>E35/C35</f>
        <v>0.8793527963418923</v>
      </c>
      <c r="E35" s="95">
        <f>E36+E37</f>
        <v>500</v>
      </c>
      <c r="F35" s="95"/>
      <c r="G35" s="283"/>
      <c r="H35" s="98"/>
      <c r="I35" s="98">
        <v>145</v>
      </c>
      <c r="J35" s="107">
        <v>2.245</v>
      </c>
      <c r="K35" s="95">
        <v>350</v>
      </c>
      <c r="L35" s="95">
        <v>125</v>
      </c>
      <c r="M35" s="112">
        <f>N35/L35</f>
        <v>2.8</v>
      </c>
      <c r="N35" s="109">
        <v>350</v>
      </c>
    </row>
    <row r="36" spans="1:14" ht="22.5" customHeight="1">
      <c r="A36" s="15"/>
      <c r="B36" s="110" t="s">
        <v>153</v>
      </c>
      <c r="C36" s="95">
        <v>568.6</v>
      </c>
      <c r="D36" s="107">
        <f>E36/C36</f>
        <v>0.8793527963418923</v>
      </c>
      <c r="E36" s="98">
        <v>500</v>
      </c>
      <c r="F36" s="95"/>
      <c r="G36" s="283"/>
      <c r="H36" s="98"/>
      <c r="I36" s="98"/>
      <c r="J36" s="107"/>
      <c r="K36" s="95"/>
      <c r="L36" s="95"/>
      <c r="M36" s="112"/>
      <c r="N36" s="109"/>
    </row>
    <row r="37" spans="1:14" ht="22.5" customHeight="1">
      <c r="A37" s="15"/>
      <c r="B37" s="137" t="s">
        <v>148</v>
      </c>
      <c r="C37" s="95"/>
      <c r="D37" s="107"/>
      <c r="E37" s="98"/>
      <c r="F37" s="95"/>
      <c r="G37" s="283"/>
      <c r="H37" s="98"/>
      <c r="I37" s="98"/>
      <c r="J37" s="107"/>
      <c r="K37" s="95"/>
      <c r="L37" s="95"/>
      <c r="M37" s="112"/>
      <c r="N37" s="109"/>
    </row>
    <row r="38" spans="1:14" ht="54.75" customHeight="1">
      <c r="A38" s="21" t="s">
        <v>36</v>
      </c>
      <c r="B38" s="46" t="s">
        <v>133</v>
      </c>
      <c r="C38" s="92">
        <f>C39</f>
        <v>748</v>
      </c>
      <c r="D38" s="144">
        <f>D39</f>
        <v>0.9572192513368984</v>
      </c>
      <c r="E38" s="145">
        <f>E39</f>
        <v>716</v>
      </c>
      <c r="F38" s="92"/>
      <c r="G38" s="282"/>
      <c r="H38" s="145"/>
      <c r="I38" s="145"/>
      <c r="J38" s="111"/>
      <c r="K38" s="92"/>
      <c r="L38" s="92"/>
      <c r="M38" s="111"/>
      <c r="N38" s="97"/>
    </row>
    <row r="39" spans="1:14" ht="23.25" customHeight="1">
      <c r="A39" s="15" t="s">
        <v>53</v>
      </c>
      <c r="B39" s="137" t="s">
        <v>95</v>
      </c>
      <c r="C39" s="95">
        <f>C40+C41</f>
        <v>748</v>
      </c>
      <c r="D39" s="107">
        <f>E39/C39</f>
        <v>0.9572192513368984</v>
      </c>
      <c r="E39" s="95">
        <f>E40+E41</f>
        <v>716</v>
      </c>
      <c r="F39" s="95"/>
      <c r="G39" s="283"/>
      <c r="H39" s="98"/>
      <c r="I39" s="98"/>
      <c r="J39" s="112"/>
      <c r="K39" s="95"/>
      <c r="L39" s="95"/>
      <c r="M39" s="112"/>
      <c r="N39" s="109"/>
    </row>
    <row r="40" spans="1:14" ht="23.25" customHeight="1">
      <c r="A40" s="15"/>
      <c r="B40" s="110" t="s">
        <v>153</v>
      </c>
      <c r="C40" s="95">
        <v>748</v>
      </c>
      <c r="D40" s="107">
        <f>E40/C40</f>
        <v>0.9572192513368984</v>
      </c>
      <c r="E40" s="98">
        <v>716</v>
      </c>
      <c r="F40" s="95"/>
      <c r="G40" s="96"/>
      <c r="H40" s="95"/>
      <c r="I40" s="95"/>
      <c r="J40" s="107"/>
      <c r="K40" s="95"/>
      <c r="L40" s="95"/>
      <c r="M40" s="112"/>
      <c r="N40" s="109"/>
    </row>
    <row r="41" spans="1:14" ht="23.25" customHeight="1">
      <c r="A41" s="15"/>
      <c r="B41" s="137" t="s">
        <v>148</v>
      </c>
      <c r="C41" s="95"/>
      <c r="D41" s="107"/>
      <c r="E41" s="98"/>
      <c r="F41" s="95"/>
      <c r="G41" s="96"/>
      <c r="H41" s="95"/>
      <c r="I41" s="95"/>
      <c r="J41" s="107"/>
      <c r="K41" s="95"/>
      <c r="L41" s="95"/>
      <c r="M41" s="112"/>
      <c r="N41" s="109"/>
    </row>
    <row r="42" ht="36.75" customHeight="1"/>
    <row r="43" spans="1:14" ht="18.75">
      <c r="A43" s="25" t="s">
        <v>170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6" ht="55.5" customHeight="1">
      <c r="A44" s="156" t="s">
        <v>136</v>
      </c>
      <c r="B44" s="15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P44" s="150"/>
    </row>
    <row r="45" spans="1:14" ht="18.75">
      <c r="A45" s="156"/>
      <c r="B45" s="156"/>
      <c r="C45" s="1"/>
      <c r="D45" s="1"/>
      <c r="E45" s="1"/>
      <c r="F45" s="1"/>
      <c r="G45" s="1"/>
      <c r="H45" s="1"/>
      <c r="I45" s="1"/>
      <c r="J45" s="1"/>
      <c r="K45" s="1"/>
      <c r="L45" s="1"/>
      <c r="M45" s="25"/>
      <c r="N45" s="25"/>
    </row>
    <row r="46" spans="1:14" ht="18.75">
      <c r="A46" s="24"/>
      <c r="B46"/>
      <c r="C46" s="1"/>
      <c r="D46" s="1"/>
      <c r="E46" s="1"/>
      <c r="F46" s="1"/>
      <c r="G46" s="1"/>
      <c r="H46" s="1"/>
      <c r="I46" s="1"/>
      <c r="J46" s="1"/>
      <c r="K46" s="1"/>
      <c r="L46" s="1"/>
      <c r="M46" s="16"/>
      <c r="N46" s="16"/>
    </row>
    <row r="47" spans="1:14" ht="18.75">
      <c r="A47" s="24"/>
      <c r="B47" s="26"/>
      <c r="C47" s="1"/>
      <c r="D47" s="1"/>
      <c r="E47" s="1"/>
      <c r="F47" s="1"/>
      <c r="G47" s="1"/>
      <c r="H47" s="1"/>
      <c r="I47" s="1"/>
      <c r="J47" s="1"/>
      <c r="K47" s="1"/>
      <c r="L47" s="1"/>
      <c r="N47" s="12"/>
    </row>
    <row r="48" spans="1:12" ht="18.75">
      <c r="A48" s="12"/>
      <c r="B48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sheetProtection/>
  <mergeCells count="11">
    <mergeCell ref="A6:M6"/>
    <mergeCell ref="F3:L3"/>
    <mergeCell ref="A7:M7"/>
    <mergeCell ref="A8:A9"/>
    <mergeCell ref="F2:N2"/>
    <mergeCell ref="B8:B9"/>
    <mergeCell ref="C8:E8"/>
    <mergeCell ref="F8:H8"/>
    <mergeCell ref="I8:K8"/>
    <mergeCell ref="L8:N8"/>
    <mergeCell ref="A5:M5"/>
  </mergeCells>
  <printOptions/>
  <pageMargins left="0.7086614173228347" right="0.1968503937007874" top="0.984251968503937" bottom="0.3937007874015748" header="0.31496062992125984" footer="0.5118110236220472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1"/>
  <sheetViews>
    <sheetView view="pageBreakPreview" zoomScale="75" zoomScaleNormal="75" zoomScaleSheetLayoutView="75" zoomScalePageLayoutView="0" workbookViewId="0" topLeftCell="A1">
      <selection activeCell="B36" sqref="B36"/>
    </sheetView>
  </sheetViews>
  <sheetFormatPr defaultColWidth="9.140625" defaultRowHeight="12.75"/>
  <cols>
    <col min="1" max="1" width="7.28125" style="4" customWidth="1"/>
    <col min="2" max="2" width="64.57421875" style="4" customWidth="1"/>
    <col min="3" max="3" width="8.28125" style="4" customWidth="1"/>
    <col min="4" max="4" width="12.28125" style="4" customWidth="1"/>
    <col min="5" max="5" width="9.57421875" style="4" customWidth="1"/>
    <col min="6" max="6" width="9.140625" style="4" customWidth="1"/>
    <col min="7" max="7" width="11.8515625" style="4" customWidth="1"/>
    <col min="8" max="8" width="8.8515625" style="4" customWidth="1"/>
    <col min="9" max="9" width="9.28125" style="4" customWidth="1"/>
    <col min="10" max="10" width="11.57421875" style="4" customWidth="1"/>
    <col min="11" max="11" width="9.00390625" style="4" customWidth="1"/>
    <col min="12" max="12" width="9.28125" style="4" hidden="1" customWidth="1"/>
    <col min="13" max="16384" width="9.140625" style="4" customWidth="1"/>
  </cols>
  <sheetData>
    <row r="1" spans="8:10" ht="18.75">
      <c r="H1" s="22" t="s">
        <v>82</v>
      </c>
      <c r="I1" s="1"/>
      <c r="J1" s="5"/>
    </row>
    <row r="2" spans="1:16" ht="50.25" customHeight="1">
      <c r="A2" s="3"/>
      <c r="B2" s="3"/>
      <c r="C2" s="3"/>
      <c r="D2" s="3"/>
      <c r="E2" s="3"/>
      <c r="F2" s="369" t="s">
        <v>165</v>
      </c>
      <c r="G2" s="369"/>
      <c r="H2" s="369"/>
      <c r="I2" s="369"/>
      <c r="J2" s="369"/>
      <c r="K2" s="369"/>
      <c r="L2" s="369"/>
      <c r="M2" s="369"/>
      <c r="N2" s="369"/>
      <c r="O2" s="3"/>
      <c r="P2" s="3"/>
    </row>
    <row r="3" spans="1:16" ht="18.75" customHeight="1">
      <c r="A3" s="3"/>
      <c r="B3" s="24"/>
      <c r="C3" s="24"/>
      <c r="D3" s="24"/>
      <c r="F3" s="156" t="s">
        <v>169</v>
      </c>
      <c r="G3" s="156"/>
      <c r="H3" s="156"/>
      <c r="I3" s="156"/>
      <c r="J3" s="156"/>
      <c r="K3" s="156"/>
      <c r="L3" s="156"/>
      <c r="M3" s="24"/>
      <c r="N3" s="24"/>
      <c r="O3" s="24"/>
      <c r="P3" s="24"/>
    </row>
    <row r="4" spans="1:16" ht="18.75">
      <c r="A4" s="12"/>
      <c r="B4" s="24"/>
      <c r="C4" s="24"/>
      <c r="D4" s="24"/>
      <c r="E4" s="24"/>
      <c r="F4" s="24"/>
      <c r="G4" s="1"/>
      <c r="H4" s="1"/>
      <c r="I4" s="1"/>
      <c r="J4" s="1"/>
      <c r="K4" s="1"/>
      <c r="L4" s="1"/>
      <c r="M4" s="24"/>
      <c r="N4" s="24"/>
      <c r="O4" s="24"/>
      <c r="P4" s="24"/>
    </row>
    <row r="5" spans="1:16" ht="18.75">
      <c r="A5" s="376" t="s">
        <v>93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24"/>
      <c r="O5" s="24"/>
      <c r="P5" s="24"/>
    </row>
    <row r="6" spans="1:16" ht="18.75">
      <c r="A6" s="375" t="s">
        <v>76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24"/>
      <c r="O6" s="24"/>
      <c r="P6" s="24"/>
    </row>
    <row r="7" spans="1:16" ht="15.75" customHeight="1">
      <c r="A7" s="375" t="s">
        <v>110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73"/>
      <c r="O7" s="73"/>
      <c r="P7" s="73"/>
    </row>
    <row r="8" spans="1:15" ht="18" customHeight="1">
      <c r="A8" s="71"/>
      <c r="B8" s="71"/>
      <c r="C8" s="386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8"/>
    </row>
    <row r="9" spans="1:15" ht="18" customHeight="1">
      <c r="A9" s="372" t="s">
        <v>42</v>
      </c>
      <c r="B9" s="370" t="s">
        <v>30</v>
      </c>
      <c r="C9" s="372" t="s">
        <v>108</v>
      </c>
      <c r="D9" s="372"/>
      <c r="E9" s="372"/>
      <c r="F9" s="374" t="s">
        <v>65</v>
      </c>
      <c r="G9" s="374"/>
      <c r="H9" s="374"/>
      <c r="I9" s="373" t="s">
        <v>66</v>
      </c>
      <c r="J9" s="373"/>
      <c r="K9" s="373"/>
      <c r="L9" s="72" t="s">
        <v>67</v>
      </c>
      <c r="M9" s="373" t="s">
        <v>67</v>
      </c>
      <c r="N9" s="373"/>
      <c r="O9" s="373"/>
    </row>
    <row r="10" spans="1:15" ht="62.25" customHeight="1">
      <c r="A10" s="372"/>
      <c r="B10" s="371"/>
      <c r="C10" s="110" t="s">
        <v>11</v>
      </c>
      <c r="D10" s="110" t="s">
        <v>37</v>
      </c>
      <c r="E10" s="110" t="s">
        <v>31</v>
      </c>
      <c r="F10" s="110" t="s">
        <v>11</v>
      </c>
      <c r="G10" s="110" t="s">
        <v>37</v>
      </c>
      <c r="H10" s="110" t="s">
        <v>31</v>
      </c>
      <c r="I10" s="110" t="s">
        <v>11</v>
      </c>
      <c r="J10" s="110" t="s">
        <v>37</v>
      </c>
      <c r="K10" s="110" t="s">
        <v>31</v>
      </c>
      <c r="L10" s="115"/>
      <c r="M10" s="110" t="s">
        <v>11</v>
      </c>
      <c r="N10" s="110" t="s">
        <v>37</v>
      </c>
      <c r="O10" s="116" t="s">
        <v>31</v>
      </c>
    </row>
    <row r="11" spans="1:15" ht="54.75" customHeight="1">
      <c r="A11" s="116"/>
      <c r="B11" s="32" t="s">
        <v>154</v>
      </c>
      <c r="C11" s="120">
        <f>C14+C30+C31</f>
        <v>6489.9</v>
      </c>
      <c r="D11" s="159">
        <f aca="true" t="shared" si="0" ref="D11:D25">E11/C11</f>
        <v>0.43989891986009033</v>
      </c>
      <c r="E11" s="146">
        <f>E14+E30</f>
        <v>2854.9</v>
      </c>
      <c r="F11" s="146">
        <f>F14</f>
        <v>1169</v>
      </c>
      <c r="G11" s="159">
        <f>G14</f>
        <v>1.4345594525235243</v>
      </c>
      <c r="H11" s="146">
        <f>H14</f>
        <v>1677</v>
      </c>
      <c r="I11" s="146">
        <f>I14+I30</f>
        <v>1000</v>
      </c>
      <c r="J11" s="159">
        <f>K11/I11</f>
        <v>1.227</v>
      </c>
      <c r="K11" s="120">
        <f>K14+K30</f>
        <v>1227</v>
      </c>
      <c r="L11" s="120">
        <f>L14+L30</f>
        <v>0</v>
      </c>
      <c r="M11" s="120">
        <f>M14+M30</f>
        <v>2041</v>
      </c>
      <c r="N11" s="121">
        <f>O11/M11</f>
        <v>1.0340519353258206</v>
      </c>
      <c r="O11" s="120">
        <f>O14+O30</f>
        <v>2110.5</v>
      </c>
    </row>
    <row r="12" spans="1:15" ht="26.25" customHeight="1">
      <c r="A12" s="116"/>
      <c r="B12" s="104" t="s">
        <v>153</v>
      </c>
      <c r="C12" s="120">
        <f>C15+C30</f>
        <v>6485.7</v>
      </c>
      <c r="D12" s="159">
        <f t="shared" si="0"/>
        <v>0.4397983255469726</v>
      </c>
      <c r="E12" s="146">
        <f>E15+E30</f>
        <v>2852.4</v>
      </c>
      <c r="F12" s="146"/>
      <c r="G12" s="159"/>
      <c r="H12" s="146"/>
      <c r="I12" s="146"/>
      <c r="J12" s="159"/>
      <c r="K12" s="120"/>
      <c r="L12" s="120"/>
      <c r="M12" s="120"/>
      <c r="N12" s="121"/>
      <c r="O12" s="120"/>
    </row>
    <row r="13" spans="1:15" ht="32.25" customHeight="1">
      <c r="A13" s="116"/>
      <c r="B13" s="104" t="s">
        <v>148</v>
      </c>
      <c r="C13" s="120">
        <f>C16</f>
        <v>4.2</v>
      </c>
      <c r="D13" s="159">
        <f t="shared" si="0"/>
        <v>0.5952380952380952</v>
      </c>
      <c r="E13" s="146">
        <f>E16</f>
        <v>2.5</v>
      </c>
      <c r="F13" s="146">
        <f>F23</f>
        <v>4.5</v>
      </c>
      <c r="G13" s="159">
        <f>G23</f>
        <v>2.4222222222222225</v>
      </c>
      <c r="H13" s="146">
        <f>H23</f>
        <v>10.9</v>
      </c>
      <c r="I13" s="146"/>
      <c r="J13" s="159"/>
      <c r="K13" s="120"/>
      <c r="L13" s="120"/>
      <c r="M13" s="120"/>
      <c r="N13" s="121"/>
      <c r="O13" s="120"/>
    </row>
    <row r="14" spans="1:15" ht="23.25" customHeight="1">
      <c r="A14" s="116" t="s">
        <v>23</v>
      </c>
      <c r="B14" s="104" t="s">
        <v>155</v>
      </c>
      <c r="C14" s="120">
        <f>C17+C26+C28</f>
        <v>6489.9</v>
      </c>
      <c r="D14" s="159">
        <f t="shared" si="0"/>
        <v>0.43989891986009033</v>
      </c>
      <c r="E14" s="146">
        <f>E17+E26+E28</f>
        <v>2854.9</v>
      </c>
      <c r="F14" s="146">
        <f>F17</f>
        <v>1169</v>
      </c>
      <c r="G14" s="159">
        <f>G17</f>
        <v>1.4345594525235243</v>
      </c>
      <c r="H14" s="146">
        <f>H17</f>
        <v>1677</v>
      </c>
      <c r="I14" s="146">
        <f>I17+I26</f>
        <v>1000</v>
      </c>
      <c r="J14" s="159">
        <f>K14/I14</f>
        <v>1.227</v>
      </c>
      <c r="K14" s="120">
        <f>K17+K26</f>
        <v>1227</v>
      </c>
      <c r="L14" s="120">
        <f>L17+L26</f>
        <v>0</v>
      </c>
      <c r="M14" s="120">
        <f>M17+M26</f>
        <v>2041</v>
      </c>
      <c r="N14" s="121">
        <f>O14/M14</f>
        <v>1.0340519353258206</v>
      </c>
      <c r="O14" s="120">
        <f>O17+O26</f>
        <v>2110.5</v>
      </c>
    </row>
    <row r="15" spans="1:15" ht="23.25" customHeight="1">
      <c r="A15" s="116"/>
      <c r="B15" s="104" t="s">
        <v>153</v>
      </c>
      <c r="C15" s="120">
        <f>C18+C27+C28</f>
        <v>6485.7</v>
      </c>
      <c r="D15" s="159">
        <f t="shared" si="0"/>
        <v>0.4397983255469726</v>
      </c>
      <c r="E15" s="146">
        <f>E18+E27+E28</f>
        <v>2852.4</v>
      </c>
      <c r="F15" s="146"/>
      <c r="G15" s="159"/>
      <c r="H15" s="146"/>
      <c r="I15" s="146"/>
      <c r="J15" s="159"/>
      <c r="K15" s="120"/>
      <c r="L15" s="120"/>
      <c r="M15" s="120"/>
      <c r="N15" s="121"/>
      <c r="O15" s="120"/>
    </row>
    <row r="16" spans="1:15" ht="19.5" customHeight="1">
      <c r="A16" s="116"/>
      <c r="B16" s="104" t="s">
        <v>148</v>
      </c>
      <c r="C16" s="120">
        <f>C19</f>
        <v>4.2</v>
      </c>
      <c r="D16" s="159">
        <f t="shared" si="0"/>
        <v>0.5952380952380952</v>
      </c>
      <c r="E16" s="146">
        <f>E19</f>
        <v>2.5</v>
      </c>
      <c r="F16" s="146">
        <f>F23</f>
        <v>4.5</v>
      </c>
      <c r="G16" s="146">
        <f>G23</f>
        <v>2.4222222222222225</v>
      </c>
      <c r="H16" s="146">
        <f>H23</f>
        <v>10.9</v>
      </c>
      <c r="I16" s="146"/>
      <c r="J16" s="159"/>
      <c r="K16" s="120"/>
      <c r="L16" s="120"/>
      <c r="M16" s="120"/>
      <c r="N16" s="121"/>
      <c r="O16" s="120"/>
    </row>
    <row r="17" spans="1:15" ht="39" customHeight="1">
      <c r="A17" s="122" t="s">
        <v>1</v>
      </c>
      <c r="B17" s="104" t="s">
        <v>127</v>
      </c>
      <c r="C17" s="120">
        <f>C18+C19</f>
        <v>5688.9</v>
      </c>
      <c r="D17" s="159">
        <f t="shared" si="0"/>
        <v>0.4513877902582222</v>
      </c>
      <c r="E17" s="146">
        <f>E18+E19</f>
        <v>2567.9</v>
      </c>
      <c r="F17" s="146">
        <f>F18+F19</f>
        <v>1169</v>
      </c>
      <c r="G17" s="159">
        <f>H17/F17</f>
        <v>1.4345594525235243</v>
      </c>
      <c r="H17" s="146">
        <f>H18+H19</f>
        <v>1677</v>
      </c>
      <c r="I17" s="146">
        <f>SUM(I20:I25)</f>
        <v>1000</v>
      </c>
      <c r="J17" s="159">
        <f>K17/I17</f>
        <v>1.227</v>
      </c>
      <c r="K17" s="120">
        <f>SUM(K20:K25)</f>
        <v>1227</v>
      </c>
      <c r="L17" s="120">
        <f>SUM(L20:L25)</f>
        <v>0</v>
      </c>
      <c r="M17" s="120">
        <f>SUM(M20:M25)</f>
        <v>1000</v>
      </c>
      <c r="N17" s="121">
        <f>O17/M17</f>
        <v>1.2945</v>
      </c>
      <c r="O17" s="120">
        <f>SUM(O20:O25)</f>
        <v>1294.5</v>
      </c>
    </row>
    <row r="18" spans="1:15" ht="21.75" customHeight="1">
      <c r="A18" s="122"/>
      <c r="B18" s="104" t="s">
        <v>153</v>
      </c>
      <c r="C18" s="120">
        <f>C20+C22+C24+C25</f>
        <v>5684.7</v>
      </c>
      <c r="D18" s="159">
        <f t="shared" si="0"/>
        <v>0.45128151001811884</v>
      </c>
      <c r="E18" s="146">
        <f>E20+E22+E24+E25</f>
        <v>2565.4</v>
      </c>
      <c r="F18" s="146">
        <f>F20+F22+F24+F25</f>
        <v>1169</v>
      </c>
      <c r="G18" s="159"/>
      <c r="H18" s="146">
        <f>H20+H22+H24+H25</f>
        <v>1677</v>
      </c>
      <c r="I18" s="146"/>
      <c r="J18" s="159"/>
      <c r="K18" s="120"/>
      <c r="L18" s="120"/>
      <c r="M18" s="120"/>
      <c r="N18" s="121"/>
      <c r="O18" s="120"/>
    </row>
    <row r="19" spans="1:15" ht="16.5" customHeight="1">
      <c r="A19" s="122"/>
      <c r="B19" s="104" t="s">
        <v>148</v>
      </c>
      <c r="C19" s="120">
        <f>C23</f>
        <v>4.2</v>
      </c>
      <c r="D19" s="159">
        <f t="shared" si="0"/>
        <v>0.5952380952380952</v>
      </c>
      <c r="E19" s="146">
        <f>E23</f>
        <v>2.5</v>
      </c>
      <c r="F19" s="146"/>
      <c r="G19" s="159"/>
      <c r="H19" s="146"/>
      <c r="I19" s="146"/>
      <c r="J19" s="159"/>
      <c r="K19" s="120"/>
      <c r="L19" s="120"/>
      <c r="M19" s="120"/>
      <c r="N19" s="121"/>
      <c r="O19" s="120"/>
    </row>
    <row r="20" spans="1:15" ht="21.75" customHeight="1">
      <c r="A20" s="122" t="s">
        <v>4</v>
      </c>
      <c r="B20" s="137" t="s">
        <v>156</v>
      </c>
      <c r="C20" s="124">
        <v>3143</v>
      </c>
      <c r="D20" s="131">
        <f t="shared" si="0"/>
        <v>0.37636016544702516</v>
      </c>
      <c r="E20" s="130">
        <v>1182.9</v>
      </c>
      <c r="F20" s="130">
        <v>443</v>
      </c>
      <c r="G20" s="131">
        <f>H20/F20</f>
        <v>0.8126410835214447</v>
      </c>
      <c r="H20" s="130">
        <v>360</v>
      </c>
      <c r="I20" s="130"/>
      <c r="J20" s="130"/>
      <c r="K20" s="124"/>
      <c r="L20" s="127"/>
      <c r="M20" s="128"/>
      <c r="N20" s="129"/>
      <c r="O20" s="128"/>
    </row>
    <row r="21" spans="1:15" ht="18" customHeight="1">
      <c r="A21" s="122" t="s">
        <v>20</v>
      </c>
      <c r="B21" s="110" t="s">
        <v>157</v>
      </c>
      <c r="C21" s="124">
        <f>C22+C23</f>
        <v>4.2</v>
      </c>
      <c r="D21" s="131">
        <f>E21/C21</f>
        <v>1.1904761904761905</v>
      </c>
      <c r="E21" s="130">
        <f>E22+E23</f>
        <v>5</v>
      </c>
      <c r="F21" s="130">
        <f>F22</f>
        <v>26</v>
      </c>
      <c r="G21" s="131">
        <f>H21/F21</f>
        <v>0.5769230769230769</v>
      </c>
      <c r="H21" s="130">
        <f>H22</f>
        <v>15</v>
      </c>
      <c r="I21" s="130"/>
      <c r="J21" s="130"/>
      <c r="K21" s="124"/>
      <c r="L21" s="127"/>
      <c r="M21" s="128"/>
      <c r="N21" s="129"/>
      <c r="O21" s="128"/>
    </row>
    <row r="22" spans="1:15" ht="18" customHeight="1">
      <c r="A22" s="122"/>
      <c r="B22" s="110" t="s">
        <v>153</v>
      </c>
      <c r="C22" s="124"/>
      <c r="D22" s="131"/>
      <c r="E22" s="130">
        <v>2.5</v>
      </c>
      <c r="F22" s="130">
        <v>26</v>
      </c>
      <c r="G22" s="131">
        <f>H22/F22</f>
        <v>0.5769230769230769</v>
      </c>
      <c r="H22" s="130">
        <v>15</v>
      </c>
      <c r="I22" s="130"/>
      <c r="J22" s="130"/>
      <c r="K22" s="124"/>
      <c r="L22" s="127"/>
      <c r="M22" s="128"/>
      <c r="N22" s="129"/>
      <c r="O22" s="128"/>
    </row>
    <row r="23" spans="1:15" ht="17.25" customHeight="1">
      <c r="A23" s="122"/>
      <c r="B23" s="137" t="s">
        <v>148</v>
      </c>
      <c r="C23" s="124">
        <v>4.2</v>
      </c>
      <c r="D23" s="131">
        <f>E23/C23</f>
        <v>0.5952380952380952</v>
      </c>
      <c r="E23" s="130">
        <v>2.5</v>
      </c>
      <c r="F23" s="130">
        <v>4.5</v>
      </c>
      <c r="G23" s="131">
        <f>H23/F23</f>
        <v>2.4222222222222225</v>
      </c>
      <c r="H23" s="295">
        <v>10.9</v>
      </c>
      <c r="I23" s="130"/>
      <c r="J23" s="130"/>
      <c r="K23" s="124"/>
      <c r="L23" s="127"/>
      <c r="M23" s="128"/>
      <c r="N23" s="129"/>
      <c r="O23" s="128"/>
    </row>
    <row r="24" spans="1:15" ht="17.25" customHeight="1">
      <c r="A24" s="122" t="s">
        <v>20</v>
      </c>
      <c r="B24" s="110" t="s">
        <v>158</v>
      </c>
      <c r="C24" s="124">
        <v>2000</v>
      </c>
      <c r="D24" s="131">
        <f t="shared" si="0"/>
        <v>0.365</v>
      </c>
      <c r="E24" s="130">
        <v>730</v>
      </c>
      <c r="F24" s="130"/>
      <c r="G24" s="131"/>
      <c r="H24" s="130"/>
      <c r="I24" s="130">
        <v>1000</v>
      </c>
      <c r="J24" s="131">
        <f>K24/I24</f>
        <v>1.227</v>
      </c>
      <c r="K24" s="124">
        <v>1227</v>
      </c>
      <c r="L24" s="127"/>
      <c r="M24" s="127">
        <v>1000</v>
      </c>
      <c r="N24" s="129">
        <f>O24/M24</f>
        <v>1.2945</v>
      </c>
      <c r="O24" s="127">
        <v>1294.5</v>
      </c>
    </row>
    <row r="25" spans="1:15" ht="56.25" customHeight="1">
      <c r="A25" s="122" t="s">
        <v>5</v>
      </c>
      <c r="B25" s="137" t="s">
        <v>209</v>
      </c>
      <c r="C25" s="123">
        <v>541.7</v>
      </c>
      <c r="D25" s="131">
        <f t="shared" si="0"/>
        <v>1.1999261583902527</v>
      </c>
      <c r="E25" s="130">
        <v>650</v>
      </c>
      <c r="F25" s="225">
        <v>700</v>
      </c>
      <c r="G25" s="131">
        <f>H25/F25</f>
        <v>1.86</v>
      </c>
      <c r="H25" s="225">
        <v>1302</v>
      </c>
      <c r="I25" s="130"/>
      <c r="J25" s="131"/>
      <c r="K25" s="124"/>
      <c r="L25" s="127"/>
      <c r="M25" s="127"/>
      <c r="N25" s="129"/>
      <c r="O25" s="127"/>
    </row>
    <row r="26" spans="1:15" ht="36" customHeight="1">
      <c r="A26" s="122" t="s">
        <v>19</v>
      </c>
      <c r="B26" s="273" t="s">
        <v>130</v>
      </c>
      <c r="C26" s="146"/>
      <c r="D26" s="131"/>
      <c r="E26" s="146"/>
      <c r="F26" s="146"/>
      <c r="G26" s="159"/>
      <c r="H26" s="146"/>
      <c r="I26" s="146"/>
      <c r="J26" s="131"/>
      <c r="K26" s="113"/>
      <c r="L26" s="127"/>
      <c r="M26" s="103">
        <f>M27</f>
        <v>1041</v>
      </c>
      <c r="N26" s="103">
        <f>N27</f>
        <v>0.7838616714697406</v>
      </c>
      <c r="O26" s="103">
        <f>O27</f>
        <v>816</v>
      </c>
    </row>
    <row r="27" spans="1:15" ht="35.25" customHeight="1">
      <c r="A27" s="122" t="s">
        <v>27</v>
      </c>
      <c r="B27" s="293" t="s">
        <v>159</v>
      </c>
      <c r="C27" s="130"/>
      <c r="D27" s="131"/>
      <c r="E27" s="130"/>
      <c r="F27" s="130"/>
      <c r="G27" s="131"/>
      <c r="H27" s="130"/>
      <c r="I27" s="131"/>
      <c r="J27" s="131"/>
      <c r="K27" s="124"/>
      <c r="L27" s="127"/>
      <c r="M27" s="128">
        <v>1041</v>
      </c>
      <c r="N27" s="128">
        <f>O27/M27</f>
        <v>0.7838616714697406</v>
      </c>
      <c r="O27" s="128">
        <v>816</v>
      </c>
    </row>
    <row r="28" spans="1:15" ht="67.5" customHeight="1">
      <c r="A28" s="122" t="s">
        <v>60</v>
      </c>
      <c r="B28" s="197" t="s">
        <v>134</v>
      </c>
      <c r="C28" s="120">
        <f>C29</f>
        <v>801</v>
      </c>
      <c r="D28" s="159">
        <f>D29</f>
        <v>0.35830212234706615</v>
      </c>
      <c r="E28" s="146">
        <f>E29</f>
        <v>287</v>
      </c>
      <c r="F28" s="146"/>
      <c r="G28" s="159"/>
      <c r="H28" s="146"/>
      <c r="I28" s="131"/>
      <c r="J28" s="131"/>
      <c r="K28" s="124"/>
      <c r="L28" s="127"/>
      <c r="M28" s="127"/>
      <c r="N28" s="127"/>
      <c r="O28" s="127"/>
    </row>
    <row r="29" spans="1:15" ht="32.25" customHeight="1">
      <c r="A29" s="122" t="s">
        <v>86</v>
      </c>
      <c r="B29" s="294" t="s">
        <v>160</v>
      </c>
      <c r="C29" s="130">
        <v>801</v>
      </c>
      <c r="D29" s="131">
        <f>E29/C29</f>
        <v>0.35830212234706615</v>
      </c>
      <c r="E29" s="130">
        <v>287</v>
      </c>
      <c r="F29" s="130"/>
      <c r="G29" s="131"/>
      <c r="H29" s="130"/>
      <c r="I29" s="131"/>
      <c r="J29" s="131"/>
      <c r="K29" s="124"/>
      <c r="L29" s="127"/>
      <c r="M29" s="127"/>
      <c r="N29" s="127"/>
      <c r="O29" s="127"/>
    </row>
    <row r="30" spans="1:15" ht="21" customHeight="1">
      <c r="A30" s="116" t="s">
        <v>19</v>
      </c>
      <c r="B30" s="104" t="s">
        <v>18</v>
      </c>
      <c r="C30" s="120"/>
      <c r="D30" s="159"/>
      <c r="E30" s="146"/>
      <c r="F30" s="146"/>
      <c r="G30" s="146"/>
      <c r="H30" s="146"/>
      <c r="I30" s="146"/>
      <c r="J30" s="131"/>
      <c r="K30" s="113"/>
      <c r="L30" s="127"/>
      <c r="M30" s="127"/>
      <c r="N30" s="127"/>
      <c r="O30" s="127"/>
    </row>
    <row r="31" spans="1:15" ht="31.5">
      <c r="A31" s="122" t="s">
        <v>3</v>
      </c>
      <c r="B31" s="273" t="s">
        <v>130</v>
      </c>
      <c r="C31" s="120"/>
      <c r="D31" s="159"/>
      <c r="E31" s="146"/>
      <c r="F31" s="146"/>
      <c r="G31" s="159"/>
      <c r="H31" s="146"/>
      <c r="I31" s="146"/>
      <c r="J31" s="131"/>
      <c r="K31" s="113"/>
      <c r="L31" s="127"/>
      <c r="M31" s="127"/>
      <c r="N31" s="127"/>
      <c r="O31" s="127"/>
    </row>
    <row r="32" spans="1:15" ht="40.5" customHeight="1">
      <c r="A32" s="53" t="s">
        <v>27</v>
      </c>
      <c r="B32" s="293" t="s">
        <v>116</v>
      </c>
      <c r="C32" s="132"/>
      <c r="D32" s="131"/>
      <c r="E32" s="130"/>
      <c r="F32" s="285"/>
      <c r="G32" s="131"/>
      <c r="H32" s="130"/>
      <c r="I32" s="130"/>
      <c r="J32" s="131"/>
      <c r="K32" s="124"/>
      <c r="L32" s="127"/>
      <c r="M32" s="127"/>
      <c r="N32" s="127"/>
      <c r="O32" s="81"/>
    </row>
    <row r="33" spans="1:14" ht="38.25" customHeight="1">
      <c r="A33" s="330"/>
      <c r="B33" s="331"/>
      <c r="C33" s="331"/>
      <c r="D33" s="331"/>
      <c r="E33" s="331"/>
      <c r="F33" s="331"/>
      <c r="G33" s="331"/>
      <c r="H33" s="331"/>
      <c r="I33" s="331"/>
      <c r="J33" s="331"/>
      <c r="K33" s="332"/>
      <c r="L33" s="331"/>
      <c r="M33" s="331"/>
      <c r="N33" s="331"/>
    </row>
    <row r="34" spans="1:14" ht="18.75" hidden="1">
      <c r="A34" s="385"/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</row>
    <row r="35" spans="1:10" ht="18.75">
      <c r="A35" s="156"/>
      <c r="B35" s="156"/>
      <c r="C35" s="1"/>
      <c r="D35" s="1"/>
      <c r="E35" s="1"/>
      <c r="F35" s="1"/>
      <c r="G35" s="1"/>
      <c r="H35" s="1"/>
      <c r="I35" s="1"/>
      <c r="J35" s="17"/>
    </row>
    <row r="36" spans="1:10" ht="18.75">
      <c r="A36" s="25" t="s">
        <v>170</v>
      </c>
      <c r="B36" s="25"/>
      <c r="C36" s="25"/>
      <c r="D36" s="25"/>
      <c r="E36" s="25"/>
      <c r="F36" s="25"/>
      <c r="G36" s="25"/>
      <c r="H36" s="25"/>
      <c r="I36" s="25"/>
      <c r="J36" s="25"/>
    </row>
    <row r="37" spans="1:2" ht="54.75" customHeight="1">
      <c r="A37" s="156" t="s">
        <v>136</v>
      </c>
      <c r="B37" s="156"/>
    </row>
    <row r="38" spans="1:10" ht="18.75">
      <c r="A38" s="24"/>
      <c r="B38"/>
      <c r="C38" s="1"/>
      <c r="D38" s="1"/>
      <c r="E38" s="1"/>
      <c r="F38" s="1"/>
      <c r="G38" s="1"/>
      <c r="H38" s="1"/>
      <c r="I38" s="1"/>
      <c r="J38" s="12"/>
    </row>
    <row r="39" spans="1:9" ht="18">
      <c r="A39" s="24"/>
      <c r="B39" s="26"/>
      <c r="C39" s="1"/>
      <c r="D39" s="1"/>
      <c r="E39" s="1"/>
      <c r="F39" s="1"/>
      <c r="G39" s="1"/>
      <c r="H39" s="1"/>
      <c r="I39" s="1"/>
    </row>
    <row r="40" spans="1:9" ht="18.75">
      <c r="A40" s="12"/>
      <c r="B40"/>
      <c r="C40" s="1"/>
      <c r="D40" s="1"/>
      <c r="E40" s="1"/>
      <c r="F40" s="1"/>
      <c r="G40" s="1"/>
      <c r="H40" s="1"/>
      <c r="I40" s="1"/>
    </row>
    <row r="41" spans="1:9" ht="18">
      <c r="A41" s="1"/>
      <c r="B41" s="1"/>
      <c r="C41" s="1"/>
      <c r="D41" s="1"/>
      <c r="E41" s="1"/>
      <c r="F41" s="1"/>
      <c r="G41" s="1"/>
      <c r="H41" s="1"/>
      <c r="I41" s="1"/>
    </row>
  </sheetData>
  <sheetProtection/>
  <mergeCells count="12">
    <mergeCell ref="C9:E9"/>
    <mergeCell ref="A7:M7"/>
    <mergeCell ref="I9:K9"/>
    <mergeCell ref="A34:N34"/>
    <mergeCell ref="F2:N2"/>
    <mergeCell ref="M9:O9"/>
    <mergeCell ref="F9:H9"/>
    <mergeCell ref="A9:A10"/>
    <mergeCell ref="B9:B10"/>
    <mergeCell ref="A5:M5"/>
    <mergeCell ref="A6:M6"/>
    <mergeCell ref="C8:O8"/>
  </mergeCells>
  <printOptions/>
  <pageMargins left="0.31496062992125984" right="0.1968503937007874" top="0.984251968503937" bottom="0.3937007874015748" header="0.31496062992125984" footer="0.5118110236220472"/>
  <pageSetup fitToHeight="2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69"/>
  <sheetViews>
    <sheetView view="pageBreakPreview" zoomScale="75" zoomScaleNormal="75" zoomScaleSheetLayoutView="75" zoomScalePageLayoutView="0" workbookViewId="0" topLeftCell="A43">
      <selection activeCell="B61" sqref="B61"/>
    </sheetView>
  </sheetViews>
  <sheetFormatPr defaultColWidth="9.140625" defaultRowHeight="12.75"/>
  <cols>
    <col min="1" max="1" width="6.140625" style="4" customWidth="1"/>
    <col min="2" max="2" width="68.7109375" style="4" customWidth="1"/>
    <col min="3" max="3" width="10.7109375" style="4" customWidth="1"/>
    <col min="4" max="4" width="10.57421875" style="4" customWidth="1"/>
    <col min="5" max="5" width="7.421875" style="4" customWidth="1"/>
    <col min="6" max="6" width="11.421875" style="4" customWidth="1"/>
    <col min="7" max="7" width="9.421875" style="4" customWidth="1"/>
    <col min="8" max="8" width="7.8515625" style="4" customWidth="1"/>
    <col min="9" max="9" width="10.57421875" style="4" customWidth="1"/>
    <col min="10" max="10" width="10.28125" style="4" customWidth="1"/>
    <col min="11" max="11" width="7.7109375" style="4" customWidth="1"/>
    <col min="12" max="15" width="9.140625" style="4" customWidth="1"/>
    <col min="16" max="16" width="9.8515625" style="4" bestFit="1" customWidth="1"/>
    <col min="17" max="16384" width="9.140625" style="4" customWidth="1"/>
  </cols>
  <sheetData>
    <row r="1" spans="1:16" ht="18.75">
      <c r="A1" s="3"/>
      <c r="B1" s="3"/>
      <c r="C1" s="3"/>
      <c r="D1" s="3"/>
      <c r="E1" s="3"/>
      <c r="F1" s="3"/>
      <c r="G1" s="1"/>
      <c r="H1" s="22" t="s">
        <v>91</v>
      </c>
      <c r="I1" s="1"/>
      <c r="J1" s="5"/>
      <c r="K1" s="23"/>
      <c r="L1" s="23"/>
      <c r="M1" s="3"/>
      <c r="N1" s="3"/>
      <c r="O1" s="3"/>
      <c r="P1" s="3"/>
    </row>
    <row r="2" spans="1:16" ht="46.5" customHeight="1">
      <c r="A2" s="3"/>
      <c r="B2" s="24"/>
      <c r="C2" s="24"/>
      <c r="D2" s="24"/>
      <c r="E2" s="369" t="s">
        <v>165</v>
      </c>
      <c r="F2" s="369"/>
      <c r="G2" s="369"/>
      <c r="H2" s="369"/>
      <c r="I2" s="369"/>
      <c r="J2" s="369"/>
      <c r="K2" s="369"/>
      <c r="L2" s="369"/>
      <c r="M2" s="369"/>
      <c r="N2" s="24"/>
      <c r="O2" s="24"/>
      <c r="P2" s="24"/>
    </row>
    <row r="3" spans="1:16" ht="21" customHeight="1">
      <c r="A3" s="3"/>
      <c r="B3" s="24"/>
      <c r="C3" s="24"/>
      <c r="D3" s="24"/>
      <c r="E3" s="156" t="s">
        <v>169</v>
      </c>
      <c r="F3" s="156"/>
      <c r="G3" s="156"/>
      <c r="H3" s="156"/>
      <c r="I3" s="156"/>
      <c r="J3" s="156"/>
      <c r="K3" s="156"/>
      <c r="L3" s="156"/>
      <c r="M3" s="24"/>
      <c r="N3" s="24"/>
      <c r="O3" s="24"/>
      <c r="P3" s="24"/>
    </row>
    <row r="4" spans="1:16" ht="18.75">
      <c r="A4" s="376" t="s">
        <v>93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24"/>
      <c r="O4" s="24"/>
      <c r="P4" s="24"/>
    </row>
    <row r="5" spans="1:16" ht="15.75" customHeight="1">
      <c r="A5" s="375" t="s">
        <v>76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24"/>
      <c r="O5" s="24"/>
      <c r="P5" s="24"/>
    </row>
    <row r="6" spans="1:16" ht="15.75" customHeight="1">
      <c r="A6" s="375" t="s">
        <v>110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73"/>
      <c r="O6" s="73"/>
      <c r="P6" s="73"/>
    </row>
    <row r="7" spans="1:16" ht="22.5" customHeight="1">
      <c r="A7" s="157"/>
      <c r="B7" s="157"/>
      <c r="C7" s="391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3"/>
      <c r="O7" s="73"/>
      <c r="P7" s="73"/>
    </row>
    <row r="8" spans="1:14" ht="17.25" customHeight="1">
      <c r="A8" s="389" t="s">
        <v>42</v>
      </c>
      <c r="B8" s="394" t="s">
        <v>30</v>
      </c>
      <c r="C8" s="389" t="s">
        <v>108</v>
      </c>
      <c r="D8" s="389"/>
      <c r="E8" s="389"/>
      <c r="F8" s="390" t="s">
        <v>65</v>
      </c>
      <c r="G8" s="390"/>
      <c r="H8" s="390"/>
      <c r="I8" s="389" t="s">
        <v>66</v>
      </c>
      <c r="J8" s="389"/>
      <c r="K8" s="389"/>
      <c r="L8" s="389" t="s">
        <v>67</v>
      </c>
      <c r="M8" s="389"/>
      <c r="N8" s="389"/>
    </row>
    <row r="9" spans="1:14" ht="52.5" customHeight="1">
      <c r="A9" s="389"/>
      <c r="B9" s="395"/>
      <c r="C9" s="110" t="s">
        <v>25</v>
      </c>
      <c r="D9" s="110" t="s">
        <v>50</v>
      </c>
      <c r="E9" s="110" t="s">
        <v>31</v>
      </c>
      <c r="F9" s="110" t="s">
        <v>25</v>
      </c>
      <c r="G9" s="110" t="s">
        <v>50</v>
      </c>
      <c r="H9" s="110" t="s">
        <v>31</v>
      </c>
      <c r="I9" s="110" t="s">
        <v>25</v>
      </c>
      <c r="J9" s="110" t="s">
        <v>38</v>
      </c>
      <c r="K9" s="110" t="s">
        <v>31</v>
      </c>
      <c r="L9" s="110" t="s">
        <v>25</v>
      </c>
      <c r="M9" s="110" t="s">
        <v>38</v>
      </c>
      <c r="N9" s="110" t="s">
        <v>31</v>
      </c>
    </row>
    <row r="10" spans="1:14" ht="57.75" customHeight="1">
      <c r="A10" s="110"/>
      <c r="B10" s="32" t="s">
        <v>150</v>
      </c>
      <c r="C10" s="120">
        <f>C24+C49+C57+C14</f>
        <v>1245.3</v>
      </c>
      <c r="D10" s="121">
        <f>E10/C10</f>
        <v>1.1664659118284753</v>
      </c>
      <c r="E10" s="120">
        <f>E14+E24+E49+E57</f>
        <v>1452.6000000000001</v>
      </c>
      <c r="F10" s="120">
        <f>F14+F24+F49+F57</f>
        <v>1179.3181818181818</v>
      </c>
      <c r="G10" s="171">
        <f>H10/F10</f>
        <v>1.1532087107342457</v>
      </c>
      <c r="H10" s="120">
        <f>H14+H24+H49+H57</f>
        <v>1360</v>
      </c>
      <c r="I10" s="120">
        <f>I24+I49+I57+I14</f>
        <v>3092.1</v>
      </c>
      <c r="J10" s="121">
        <f>K10/I10</f>
        <v>0.7667281135797679</v>
      </c>
      <c r="K10" s="120">
        <f>K24+K49+K57+K14</f>
        <v>2370.8</v>
      </c>
      <c r="L10" s="120">
        <f>L24+L49+L57+L14</f>
        <v>550</v>
      </c>
      <c r="M10" s="121">
        <f>N10/L10</f>
        <v>1.5454545454545454</v>
      </c>
      <c r="N10" s="120">
        <f>N24+N49+N57+N14</f>
        <v>850</v>
      </c>
    </row>
    <row r="11" spans="1:14" ht="21.75" customHeight="1">
      <c r="A11" s="110"/>
      <c r="B11" s="222" t="s">
        <v>153</v>
      </c>
      <c r="C11" s="120">
        <f>C14+C25+C49+C57</f>
        <v>1240</v>
      </c>
      <c r="D11" s="121">
        <f>E11/C11</f>
        <v>1.1663709677419354</v>
      </c>
      <c r="E11" s="120">
        <f>E14+E25+E49+E57</f>
        <v>1446.3</v>
      </c>
      <c r="F11" s="120">
        <f>F14+F25+F49+F57</f>
        <v>1161.8181818181818</v>
      </c>
      <c r="G11" s="121">
        <f>H11/F11</f>
        <v>1.0199530516431925</v>
      </c>
      <c r="H11" s="120">
        <f>H14+H25+H49+H57</f>
        <v>1185</v>
      </c>
      <c r="I11" s="120">
        <f>I14+I25+I49+I57</f>
        <v>3092.1</v>
      </c>
      <c r="J11" s="121">
        <f>K11/I11</f>
        <v>0.7667281135797679</v>
      </c>
      <c r="K11" s="120">
        <f>K14+K25+K49+K57</f>
        <v>2370.8</v>
      </c>
      <c r="L11" s="120">
        <f>L14+L25+L49+L57</f>
        <v>550</v>
      </c>
      <c r="M11" s="121">
        <f>N11/L11</f>
        <v>1.5454545454545454</v>
      </c>
      <c r="N11" s="120">
        <f>N14+N25+N49+N57</f>
        <v>850</v>
      </c>
    </row>
    <row r="12" spans="1:14" ht="22.5" customHeight="1">
      <c r="A12" s="110"/>
      <c r="B12" s="217" t="s">
        <v>144</v>
      </c>
      <c r="C12" s="120">
        <f>C26</f>
        <v>371</v>
      </c>
      <c r="D12" s="121">
        <f>E12/C12</f>
        <v>1.0485175202156334</v>
      </c>
      <c r="E12" s="120">
        <f>E26</f>
        <v>389</v>
      </c>
      <c r="F12" s="120"/>
      <c r="G12" s="171"/>
      <c r="H12" s="120"/>
      <c r="I12" s="120"/>
      <c r="J12" s="121"/>
      <c r="K12" s="120"/>
      <c r="L12" s="120"/>
      <c r="M12" s="121"/>
      <c r="N12" s="120"/>
    </row>
    <row r="13" spans="1:14" ht="21" customHeight="1">
      <c r="A13" s="110"/>
      <c r="B13" s="163" t="s">
        <v>148</v>
      </c>
      <c r="C13" s="120">
        <f>C27</f>
        <v>5.3</v>
      </c>
      <c r="D13" s="120">
        <f>D27</f>
        <v>1.1886792452830188</v>
      </c>
      <c r="E13" s="120">
        <f>E27</f>
        <v>6.3</v>
      </c>
      <c r="F13" s="120">
        <f>F27</f>
        <v>17.5</v>
      </c>
      <c r="G13" s="120">
        <f>G27</f>
        <v>10</v>
      </c>
      <c r="H13" s="120">
        <f>H27</f>
        <v>175</v>
      </c>
      <c r="I13" s="120"/>
      <c r="J13" s="120"/>
      <c r="K13" s="120"/>
      <c r="L13" s="120"/>
      <c r="M13" s="120"/>
      <c r="N13" s="120"/>
    </row>
    <row r="14" spans="1:14" ht="27" customHeight="1">
      <c r="A14" s="110" t="s">
        <v>23</v>
      </c>
      <c r="B14" s="291" t="s">
        <v>12</v>
      </c>
      <c r="C14" s="146">
        <f>C15+C20+C22</f>
        <v>70</v>
      </c>
      <c r="D14" s="158">
        <f>E14/C14</f>
        <v>0.5428571428571428</v>
      </c>
      <c r="E14" s="146">
        <f>E15+E20</f>
        <v>38</v>
      </c>
      <c r="F14" s="146">
        <f>F21</f>
        <v>90</v>
      </c>
      <c r="G14" s="159">
        <f>G21</f>
        <v>5.5</v>
      </c>
      <c r="H14" s="146">
        <f>H21</f>
        <v>495</v>
      </c>
      <c r="I14" s="146">
        <f>I15+I22</f>
        <v>400</v>
      </c>
      <c r="J14" s="159">
        <f>K14/I14</f>
        <v>1.725</v>
      </c>
      <c r="K14" s="146">
        <f>K15+K22</f>
        <v>690</v>
      </c>
      <c r="L14" s="103">
        <f>L15</f>
        <v>300</v>
      </c>
      <c r="M14" s="103">
        <f>M15</f>
        <v>2.1</v>
      </c>
      <c r="N14" s="103">
        <f>N15</f>
        <v>630</v>
      </c>
    </row>
    <row r="15" spans="1:16" ht="36" customHeight="1">
      <c r="A15" s="160" t="s">
        <v>1</v>
      </c>
      <c r="B15" s="104" t="s">
        <v>161</v>
      </c>
      <c r="C15" s="120"/>
      <c r="D15" s="121"/>
      <c r="E15" s="120"/>
      <c r="F15" s="120"/>
      <c r="G15" s="121"/>
      <c r="H15" s="120"/>
      <c r="I15" s="146">
        <f>I16+I18+I19</f>
        <v>400</v>
      </c>
      <c r="J15" s="159">
        <f>J16+J18+J19</f>
        <v>3.6333333333333333</v>
      </c>
      <c r="K15" s="146">
        <f>K16+K18+K19</f>
        <v>690</v>
      </c>
      <c r="L15" s="103">
        <f>L16+L19</f>
        <v>300</v>
      </c>
      <c r="M15" s="103">
        <f>N15/L15</f>
        <v>2.1</v>
      </c>
      <c r="N15" s="103">
        <f>N16+N19</f>
        <v>630</v>
      </c>
      <c r="P15" s="6">
        <f>C15+C28+C50+C58</f>
        <v>575.3</v>
      </c>
    </row>
    <row r="16" spans="1:14" ht="15" customHeight="1">
      <c r="A16" s="160" t="s">
        <v>4</v>
      </c>
      <c r="B16" s="176" t="s">
        <v>43</v>
      </c>
      <c r="C16" s="130"/>
      <c r="D16" s="131"/>
      <c r="E16" s="130"/>
      <c r="F16" s="130"/>
      <c r="G16" s="131"/>
      <c r="H16" s="130"/>
      <c r="I16" s="130">
        <v>100</v>
      </c>
      <c r="J16" s="131">
        <f>K16/I16</f>
        <v>2</v>
      </c>
      <c r="K16" s="124">
        <v>200</v>
      </c>
      <c r="L16" s="128">
        <v>150</v>
      </c>
      <c r="M16" s="161">
        <f>N16/L16</f>
        <v>2</v>
      </c>
      <c r="N16" s="128">
        <v>300</v>
      </c>
    </row>
    <row r="17" spans="1:14" ht="16.5" customHeight="1">
      <c r="A17" s="160" t="s">
        <v>20</v>
      </c>
      <c r="B17" s="177" t="s">
        <v>40</v>
      </c>
      <c r="C17" s="162"/>
      <c r="D17" s="162"/>
      <c r="E17" s="162"/>
      <c r="F17" s="146"/>
      <c r="G17" s="159"/>
      <c r="H17" s="159"/>
      <c r="I17" s="131"/>
      <c r="J17" s="131"/>
      <c r="K17" s="125"/>
      <c r="L17" s="128"/>
      <c r="M17" s="127"/>
      <c r="N17" s="128"/>
    </row>
    <row r="18" spans="1:14" ht="20.25" customHeight="1">
      <c r="A18" s="160" t="s">
        <v>5</v>
      </c>
      <c r="B18" s="177" t="s">
        <v>41</v>
      </c>
      <c r="C18" s="130"/>
      <c r="D18" s="131"/>
      <c r="E18" s="130"/>
      <c r="F18" s="123"/>
      <c r="G18" s="126"/>
      <c r="H18" s="123"/>
      <c r="I18" s="130">
        <v>300</v>
      </c>
      <c r="J18" s="131">
        <f>K18/I18</f>
        <v>1.6333333333333333</v>
      </c>
      <c r="K18" s="124">
        <v>490</v>
      </c>
      <c r="L18" s="128"/>
      <c r="M18" s="127"/>
      <c r="N18" s="128"/>
    </row>
    <row r="19" spans="1:14" ht="33" customHeight="1">
      <c r="A19" s="160" t="s">
        <v>6</v>
      </c>
      <c r="B19" s="176" t="s">
        <v>208</v>
      </c>
      <c r="C19" s="123"/>
      <c r="D19" s="126"/>
      <c r="E19" s="130"/>
      <c r="F19" s="123"/>
      <c r="G19" s="126"/>
      <c r="H19" s="123"/>
      <c r="I19" s="123"/>
      <c r="J19" s="126"/>
      <c r="K19" s="124"/>
      <c r="L19" s="128">
        <v>150</v>
      </c>
      <c r="M19" s="161">
        <f>N19/L19</f>
        <v>2.2</v>
      </c>
      <c r="N19" s="128">
        <v>330</v>
      </c>
    </row>
    <row r="20" spans="1:14" ht="33" customHeight="1">
      <c r="A20" s="160" t="s">
        <v>2</v>
      </c>
      <c r="B20" s="163" t="s">
        <v>130</v>
      </c>
      <c r="C20" s="123">
        <v>70</v>
      </c>
      <c r="D20" s="126">
        <f>E20/C20</f>
        <v>0.5428571428571428</v>
      </c>
      <c r="E20" s="130">
        <v>38</v>
      </c>
      <c r="F20" s="123">
        <v>90</v>
      </c>
      <c r="G20" s="126">
        <f>H20/F20</f>
        <v>5.5</v>
      </c>
      <c r="H20" s="123">
        <v>495</v>
      </c>
      <c r="I20" s="123"/>
      <c r="J20" s="126"/>
      <c r="K20" s="124"/>
      <c r="L20" s="127"/>
      <c r="M20" s="127"/>
      <c r="N20" s="128"/>
    </row>
    <row r="21" spans="1:14" ht="31.5" customHeight="1">
      <c r="A21" s="160" t="s">
        <v>10</v>
      </c>
      <c r="B21" s="176" t="s">
        <v>98</v>
      </c>
      <c r="C21" s="123">
        <v>70</v>
      </c>
      <c r="D21" s="126">
        <f>E21/C21</f>
        <v>0.5428571428571428</v>
      </c>
      <c r="E21" s="130">
        <v>38</v>
      </c>
      <c r="F21" s="123">
        <v>90</v>
      </c>
      <c r="G21" s="126">
        <f>H21/F21</f>
        <v>5.5</v>
      </c>
      <c r="H21" s="123">
        <v>495</v>
      </c>
      <c r="I21" s="123"/>
      <c r="J21" s="126"/>
      <c r="K21" s="124"/>
      <c r="L21" s="127"/>
      <c r="M21" s="127"/>
      <c r="N21" s="127"/>
    </row>
    <row r="22" spans="1:14" ht="51" customHeight="1">
      <c r="A22" s="169" t="s">
        <v>34</v>
      </c>
      <c r="B22" s="46" t="s">
        <v>133</v>
      </c>
      <c r="C22" s="120"/>
      <c r="D22" s="121"/>
      <c r="E22" s="120"/>
      <c r="F22" s="123"/>
      <c r="G22" s="126"/>
      <c r="H22" s="123"/>
      <c r="I22" s="120"/>
      <c r="J22" s="121"/>
      <c r="K22" s="113"/>
      <c r="L22" s="127"/>
      <c r="M22" s="127"/>
      <c r="N22" s="127"/>
    </row>
    <row r="23" spans="1:14" ht="19.5" customHeight="1">
      <c r="A23" s="160" t="s">
        <v>35</v>
      </c>
      <c r="B23" s="110" t="s">
        <v>95</v>
      </c>
      <c r="C23" s="123"/>
      <c r="D23" s="126"/>
      <c r="E23" s="130"/>
      <c r="F23" s="123"/>
      <c r="G23" s="126"/>
      <c r="H23" s="123"/>
      <c r="I23" s="123"/>
      <c r="J23" s="126"/>
      <c r="K23" s="124"/>
      <c r="L23" s="127"/>
      <c r="M23" s="127"/>
      <c r="N23" s="127"/>
    </row>
    <row r="24" spans="1:16" ht="42" customHeight="1">
      <c r="A24" s="104" t="s">
        <v>19</v>
      </c>
      <c r="B24" s="291" t="s">
        <v>162</v>
      </c>
      <c r="C24" s="120">
        <f>C28+C43+C47</f>
        <v>1085.3</v>
      </c>
      <c r="D24" s="121">
        <f>E24/C24</f>
        <v>1.0521514788537734</v>
      </c>
      <c r="E24" s="120">
        <f>E28+E43+E47</f>
        <v>1141.9</v>
      </c>
      <c r="F24" s="120">
        <f>F28+F43</f>
        <v>507.5</v>
      </c>
      <c r="G24" s="121">
        <f>H24/F24</f>
        <v>1.0738916256157636</v>
      </c>
      <c r="H24" s="120">
        <f>H28+H43</f>
        <v>545</v>
      </c>
      <c r="I24" s="120">
        <f>I28+I43+I47</f>
        <v>2355.7</v>
      </c>
      <c r="J24" s="121">
        <f>K24/I24</f>
        <v>0.5649276223627797</v>
      </c>
      <c r="K24" s="120">
        <f>K28+K43+K47</f>
        <v>1330.8</v>
      </c>
      <c r="L24" s="103"/>
      <c r="M24" s="164"/>
      <c r="N24" s="103"/>
      <c r="P24" s="6"/>
    </row>
    <row r="25" spans="1:16" ht="21.75" customHeight="1">
      <c r="A25" s="104"/>
      <c r="B25" s="104" t="s">
        <v>153</v>
      </c>
      <c r="C25" s="120">
        <f>C29+C43+C47</f>
        <v>1080</v>
      </c>
      <c r="D25" s="121">
        <f>E25/C25</f>
        <v>1.0514814814814815</v>
      </c>
      <c r="E25" s="120">
        <f>E29+E43+E47</f>
        <v>1135.6</v>
      </c>
      <c r="F25" s="120">
        <f>F29+F47</f>
        <v>490</v>
      </c>
      <c r="G25" s="121">
        <f>H25/F25</f>
        <v>0.7551020408163265</v>
      </c>
      <c r="H25" s="120">
        <f>H29+H47</f>
        <v>370</v>
      </c>
      <c r="I25" s="120">
        <f>I29+I47</f>
        <v>2355.7</v>
      </c>
      <c r="J25" s="121">
        <f>K25/I25</f>
        <v>0.5649276223627797</v>
      </c>
      <c r="K25" s="120">
        <f>K29+K47</f>
        <v>1330.8</v>
      </c>
      <c r="L25" s="120"/>
      <c r="M25" s="121"/>
      <c r="N25" s="120"/>
      <c r="P25" s="6"/>
    </row>
    <row r="26" spans="1:16" ht="24" customHeight="1">
      <c r="A26" s="104"/>
      <c r="B26" s="217" t="s">
        <v>144</v>
      </c>
      <c r="C26" s="120">
        <f>C30</f>
        <v>371</v>
      </c>
      <c r="D26" s="121">
        <f>E26/C26</f>
        <v>1.0485175202156334</v>
      </c>
      <c r="E26" s="120">
        <f>E30</f>
        <v>389</v>
      </c>
      <c r="F26" s="120"/>
      <c r="G26" s="171"/>
      <c r="H26" s="120"/>
      <c r="I26" s="120"/>
      <c r="J26" s="121"/>
      <c r="K26" s="120"/>
      <c r="L26" s="103"/>
      <c r="M26" s="164"/>
      <c r="N26" s="103"/>
      <c r="P26" s="6"/>
    </row>
    <row r="27" spans="1:16" ht="23.25" customHeight="1">
      <c r="A27" s="110"/>
      <c r="B27" s="104" t="s">
        <v>163</v>
      </c>
      <c r="C27" s="120">
        <f>C31</f>
        <v>5.3</v>
      </c>
      <c r="D27" s="120">
        <f>D31</f>
        <v>1.1886792452830188</v>
      </c>
      <c r="E27" s="120">
        <f>E31</f>
        <v>6.3</v>
      </c>
      <c r="F27" s="120">
        <f>F31+F46</f>
        <v>17.5</v>
      </c>
      <c r="G27" s="120">
        <f>H27/F27</f>
        <v>10</v>
      </c>
      <c r="H27" s="120">
        <f>H31+H46</f>
        <v>175</v>
      </c>
      <c r="I27" s="120"/>
      <c r="J27" s="121"/>
      <c r="K27" s="120"/>
      <c r="L27" s="120"/>
      <c r="M27" s="121"/>
      <c r="N27" s="120"/>
      <c r="P27" s="6"/>
    </row>
    <row r="28" spans="1:14" ht="36" customHeight="1">
      <c r="A28" s="160" t="s">
        <v>3</v>
      </c>
      <c r="B28" s="104" t="s">
        <v>127</v>
      </c>
      <c r="C28" s="120">
        <f>C32+C36+C39+C41</f>
        <v>555.3</v>
      </c>
      <c r="D28" s="121">
        <f aca="true" t="shared" si="0" ref="D28:D34">E28/C28</f>
        <v>1.0426796326310104</v>
      </c>
      <c r="E28" s="120">
        <f>E32+E36+E39+E41</f>
        <v>579</v>
      </c>
      <c r="F28" s="120">
        <f>F32+F36+F39+F41</f>
        <v>505</v>
      </c>
      <c r="G28" s="171">
        <f>H28/F28</f>
        <v>0.8514851485148515</v>
      </c>
      <c r="H28" s="120">
        <f>H32+H36+H39+H41</f>
        <v>430</v>
      </c>
      <c r="I28" s="120">
        <f>I32+I39+I41</f>
        <v>2055.7</v>
      </c>
      <c r="J28" s="121">
        <f>K28/I28</f>
        <v>0.42846718879213896</v>
      </c>
      <c r="K28" s="113">
        <f>K32+K39+K41</f>
        <v>880.8</v>
      </c>
      <c r="L28" s="103"/>
      <c r="M28" s="164"/>
      <c r="N28" s="103"/>
    </row>
    <row r="29" spans="1:14" ht="21" customHeight="1">
      <c r="A29" s="160"/>
      <c r="B29" s="104" t="s">
        <v>153</v>
      </c>
      <c r="C29" s="120">
        <f>C33+C37+C40+C42</f>
        <v>550</v>
      </c>
      <c r="D29" s="121">
        <f t="shared" si="0"/>
        <v>1.0412727272727273</v>
      </c>
      <c r="E29" s="120">
        <f>E33+E37+E40+E42</f>
        <v>572.7</v>
      </c>
      <c r="F29" s="120">
        <f>F33+F37+F40+F42</f>
        <v>490</v>
      </c>
      <c r="G29" s="121">
        <f>H29/F29</f>
        <v>0.7551020408163265</v>
      </c>
      <c r="H29" s="120">
        <f>H33+H37+H40+H42</f>
        <v>370</v>
      </c>
      <c r="I29" s="120">
        <f>I33+I37+I40+I42</f>
        <v>2055.7</v>
      </c>
      <c r="J29" s="121">
        <f>K29/I29</f>
        <v>0.42846718879213896</v>
      </c>
      <c r="K29" s="120">
        <f>K33+K37+K40+K42</f>
        <v>880.8</v>
      </c>
      <c r="L29" s="103"/>
      <c r="M29" s="164"/>
      <c r="N29" s="103"/>
    </row>
    <row r="30" spans="1:14" ht="18" customHeight="1">
      <c r="A30" s="160"/>
      <c r="B30" s="217" t="s">
        <v>144</v>
      </c>
      <c r="C30" s="120">
        <f>C34</f>
        <v>371</v>
      </c>
      <c r="D30" s="121">
        <f t="shared" si="0"/>
        <v>1.0485175202156334</v>
      </c>
      <c r="E30" s="120">
        <f>E37+E34</f>
        <v>389</v>
      </c>
      <c r="F30" s="120"/>
      <c r="G30" s="171"/>
      <c r="H30" s="120"/>
      <c r="I30" s="120"/>
      <c r="J30" s="121"/>
      <c r="K30" s="113"/>
      <c r="L30" s="103"/>
      <c r="M30" s="164"/>
      <c r="N30" s="103"/>
    </row>
    <row r="31" spans="1:14" ht="18" customHeight="1">
      <c r="A31" s="160"/>
      <c r="B31" s="104" t="s">
        <v>163</v>
      </c>
      <c r="C31" s="120">
        <f>C38+C35</f>
        <v>5.3</v>
      </c>
      <c r="D31" s="121">
        <f t="shared" si="0"/>
        <v>1.1886792452830188</v>
      </c>
      <c r="E31" s="120">
        <f>E38+E35</f>
        <v>6.3</v>
      </c>
      <c r="F31" s="120">
        <f>F38+F35</f>
        <v>15</v>
      </c>
      <c r="G31" s="120">
        <f>G38+G35</f>
        <v>4</v>
      </c>
      <c r="H31" s="120">
        <f>H38+H35</f>
        <v>60</v>
      </c>
      <c r="I31" s="120"/>
      <c r="J31" s="120"/>
      <c r="K31" s="120"/>
      <c r="L31" s="103"/>
      <c r="M31" s="164"/>
      <c r="N31" s="103"/>
    </row>
    <row r="32" spans="1:14" ht="18.75" customHeight="1">
      <c r="A32" s="160" t="s">
        <v>7</v>
      </c>
      <c r="B32" s="176" t="s">
        <v>43</v>
      </c>
      <c r="C32" s="130">
        <f>C33+C35</f>
        <v>371</v>
      </c>
      <c r="D32" s="121">
        <f t="shared" si="0"/>
        <v>1.0800539083557952</v>
      </c>
      <c r="E32" s="130">
        <f>E33+E35</f>
        <v>400.7</v>
      </c>
      <c r="F32" s="130">
        <f>F33+F35</f>
        <v>25</v>
      </c>
      <c r="G32" s="121">
        <f>H32/F32</f>
        <v>7.6</v>
      </c>
      <c r="H32" s="130">
        <f>H33+H35</f>
        <v>190</v>
      </c>
      <c r="I32" s="130">
        <f>I33+I35</f>
        <v>285.7</v>
      </c>
      <c r="J32" s="121">
        <f>K32/I32</f>
        <v>0.7000350017500875</v>
      </c>
      <c r="K32" s="130">
        <f>K33+K35</f>
        <v>200</v>
      </c>
      <c r="L32" s="128"/>
      <c r="M32" s="161"/>
      <c r="N32" s="128"/>
    </row>
    <row r="33" spans="1:14" ht="18.75" customHeight="1">
      <c r="A33" s="160"/>
      <c r="B33" s="220" t="s">
        <v>153</v>
      </c>
      <c r="C33" s="130">
        <v>371</v>
      </c>
      <c r="D33" s="159">
        <f t="shared" si="0"/>
        <v>1.0800539083557952</v>
      </c>
      <c r="E33" s="130">
        <v>400.7</v>
      </c>
      <c r="F33" s="165">
        <v>10</v>
      </c>
      <c r="G33" s="126">
        <f>H33/F33</f>
        <v>13</v>
      </c>
      <c r="H33" s="165">
        <v>130</v>
      </c>
      <c r="I33" s="123">
        <v>285.7</v>
      </c>
      <c r="J33" s="121">
        <f>K33/I33</f>
        <v>0.7000350017500875</v>
      </c>
      <c r="K33" s="124">
        <v>200</v>
      </c>
      <c r="L33" s="128"/>
      <c r="M33" s="161"/>
      <c r="N33" s="128"/>
    </row>
    <row r="34" spans="1:14" ht="18.75" customHeight="1">
      <c r="A34" s="160"/>
      <c r="B34" s="217" t="s">
        <v>144</v>
      </c>
      <c r="C34" s="130">
        <v>371</v>
      </c>
      <c r="D34" s="159">
        <f t="shared" si="0"/>
        <v>1.0485175202156334</v>
      </c>
      <c r="E34" s="130">
        <v>389</v>
      </c>
      <c r="F34" s="165"/>
      <c r="G34" s="126"/>
      <c r="H34" s="165"/>
      <c r="I34" s="123"/>
      <c r="J34" s="121"/>
      <c r="K34" s="124"/>
      <c r="L34" s="128"/>
      <c r="M34" s="161"/>
      <c r="N34" s="128"/>
    </row>
    <row r="35" spans="1:14" ht="18.75" customHeight="1">
      <c r="A35" s="160"/>
      <c r="B35" s="137" t="s">
        <v>148</v>
      </c>
      <c r="C35" s="130"/>
      <c r="D35" s="159"/>
      <c r="E35" s="130"/>
      <c r="F35" s="165">
        <v>15</v>
      </c>
      <c r="G35" s="126">
        <f>H35/F35</f>
        <v>4</v>
      </c>
      <c r="H35" s="165">
        <v>60</v>
      </c>
      <c r="I35" s="123"/>
      <c r="J35" s="121"/>
      <c r="K35" s="124"/>
      <c r="L35" s="128"/>
      <c r="M35" s="161"/>
      <c r="N35" s="128"/>
    </row>
    <row r="36" spans="1:14" ht="17.25" customHeight="1">
      <c r="A36" s="160" t="s">
        <v>26</v>
      </c>
      <c r="B36" s="177" t="s">
        <v>40</v>
      </c>
      <c r="C36" s="130">
        <f>C37+C38</f>
        <v>5.3</v>
      </c>
      <c r="D36" s="159">
        <f>E36/C36</f>
        <v>1.1886792452830188</v>
      </c>
      <c r="E36" s="130">
        <f>E37+E38</f>
        <v>6.3</v>
      </c>
      <c r="F36" s="165"/>
      <c r="G36" s="126"/>
      <c r="H36" s="165"/>
      <c r="I36" s="123"/>
      <c r="J36" s="121"/>
      <c r="K36" s="124"/>
      <c r="L36" s="128"/>
      <c r="M36" s="161"/>
      <c r="N36" s="128"/>
    </row>
    <row r="37" spans="1:14" ht="17.25" customHeight="1">
      <c r="A37" s="160"/>
      <c r="B37" s="220" t="s">
        <v>153</v>
      </c>
      <c r="C37" s="130"/>
      <c r="D37" s="159"/>
      <c r="E37" s="130"/>
      <c r="F37" s="165"/>
      <c r="G37" s="126"/>
      <c r="H37" s="165"/>
      <c r="I37" s="123"/>
      <c r="J37" s="121"/>
      <c r="K37" s="124"/>
      <c r="L37" s="128"/>
      <c r="M37" s="161"/>
      <c r="N37" s="128"/>
    </row>
    <row r="38" spans="1:14" ht="17.25" customHeight="1">
      <c r="A38" s="160"/>
      <c r="B38" s="137" t="s">
        <v>148</v>
      </c>
      <c r="C38" s="130">
        <v>5.3</v>
      </c>
      <c r="D38" s="159">
        <f>E38/C38</f>
        <v>1.1886792452830188</v>
      </c>
      <c r="E38" s="130">
        <v>6.3</v>
      </c>
      <c r="F38" s="165"/>
      <c r="G38" s="126"/>
      <c r="H38" s="165"/>
      <c r="I38" s="123"/>
      <c r="J38" s="121"/>
      <c r="K38" s="124"/>
      <c r="L38" s="128"/>
      <c r="M38" s="161"/>
      <c r="N38" s="128"/>
    </row>
    <row r="39" spans="1:14" ht="23.25" customHeight="1">
      <c r="A39" s="160" t="s">
        <v>26</v>
      </c>
      <c r="B39" s="177" t="s">
        <v>41</v>
      </c>
      <c r="C39" s="130"/>
      <c r="D39" s="131"/>
      <c r="E39" s="130"/>
      <c r="F39" s="165"/>
      <c r="G39" s="126"/>
      <c r="H39" s="165"/>
      <c r="I39" s="123">
        <v>320</v>
      </c>
      <c r="J39" s="126">
        <f>K39/I39</f>
        <v>1.021875</v>
      </c>
      <c r="K39" s="124">
        <v>327</v>
      </c>
      <c r="L39" s="127"/>
      <c r="M39" s="127"/>
      <c r="N39" s="127"/>
    </row>
    <row r="40" spans="1:14" ht="23.25" customHeight="1">
      <c r="A40" s="160"/>
      <c r="B40" s="220" t="s">
        <v>153</v>
      </c>
      <c r="C40" s="130"/>
      <c r="D40" s="131"/>
      <c r="E40" s="130"/>
      <c r="F40" s="165"/>
      <c r="G40" s="126"/>
      <c r="H40" s="165"/>
      <c r="I40" s="123">
        <v>320</v>
      </c>
      <c r="J40" s="126">
        <f>K40/I40</f>
        <v>1.021875</v>
      </c>
      <c r="K40" s="124">
        <v>327</v>
      </c>
      <c r="L40" s="127"/>
      <c r="M40" s="127"/>
      <c r="N40" s="127"/>
    </row>
    <row r="41" spans="1:14" ht="40.5" customHeight="1">
      <c r="A41" s="160" t="s">
        <v>8</v>
      </c>
      <c r="B41" s="177" t="s">
        <v>208</v>
      </c>
      <c r="C41" s="130">
        <v>179</v>
      </c>
      <c r="D41" s="131">
        <f>E41/C41</f>
        <v>0.9608938547486033</v>
      </c>
      <c r="E41" s="130">
        <v>172</v>
      </c>
      <c r="F41" s="162">
        <v>480</v>
      </c>
      <c r="G41" s="131">
        <f>H41/F41</f>
        <v>0.5</v>
      </c>
      <c r="H41" s="162">
        <v>240</v>
      </c>
      <c r="I41" s="130">
        <v>1450</v>
      </c>
      <c r="J41" s="131">
        <f>K41/I41</f>
        <v>0.244</v>
      </c>
      <c r="K41" s="124">
        <v>353.8</v>
      </c>
      <c r="L41" s="127"/>
      <c r="M41" s="127"/>
      <c r="N41" s="127"/>
    </row>
    <row r="42" spans="1:14" ht="27" customHeight="1">
      <c r="A42" s="160"/>
      <c r="B42" s="220" t="s">
        <v>153</v>
      </c>
      <c r="C42" s="130">
        <v>179</v>
      </c>
      <c r="D42" s="131">
        <f>E42/C42</f>
        <v>0.9608938547486033</v>
      </c>
      <c r="E42" s="130">
        <v>172</v>
      </c>
      <c r="F42" s="162">
        <v>480</v>
      </c>
      <c r="G42" s="131">
        <f>H42/F42</f>
        <v>0.5</v>
      </c>
      <c r="H42" s="162">
        <v>240</v>
      </c>
      <c r="I42" s="130">
        <v>1450</v>
      </c>
      <c r="J42" s="131">
        <f>K42/I42</f>
        <v>0.244</v>
      </c>
      <c r="K42" s="124">
        <v>353.8</v>
      </c>
      <c r="L42" s="127"/>
      <c r="M42" s="127"/>
      <c r="N42" s="127"/>
    </row>
    <row r="43" spans="1:14" ht="35.25" customHeight="1">
      <c r="A43" s="160" t="s">
        <v>32</v>
      </c>
      <c r="B43" s="163" t="s">
        <v>130</v>
      </c>
      <c r="C43" s="223">
        <f aca="true" t="shared" si="1" ref="C43:H43">C44</f>
        <v>30</v>
      </c>
      <c r="D43" s="224">
        <f t="shared" si="1"/>
        <v>1.1333333333333333</v>
      </c>
      <c r="E43" s="223">
        <f t="shared" si="1"/>
        <v>34</v>
      </c>
      <c r="F43" s="103">
        <f t="shared" si="1"/>
        <v>2.5</v>
      </c>
      <c r="G43" s="166">
        <f t="shared" si="1"/>
        <v>46</v>
      </c>
      <c r="H43" s="103">
        <f t="shared" si="1"/>
        <v>115</v>
      </c>
      <c r="I43" s="103"/>
      <c r="J43" s="164"/>
      <c r="K43" s="167"/>
      <c r="L43" s="127"/>
      <c r="M43" s="127"/>
      <c r="N43" s="127"/>
    </row>
    <row r="44" spans="1:16" ht="30.75" customHeight="1">
      <c r="A44" s="160" t="s">
        <v>54</v>
      </c>
      <c r="B44" s="176" t="s">
        <v>98</v>
      </c>
      <c r="C44" s="225">
        <v>30</v>
      </c>
      <c r="D44" s="131">
        <f>E44/C44</f>
        <v>1.1333333333333333</v>
      </c>
      <c r="E44" s="225">
        <v>34</v>
      </c>
      <c r="F44" s="127">
        <f>F46</f>
        <v>2.5</v>
      </c>
      <c r="G44" s="128">
        <f>G46</f>
        <v>46</v>
      </c>
      <c r="H44" s="128">
        <f>H46</f>
        <v>115</v>
      </c>
      <c r="I44" s="128"/>
      <c r="J44" s="126"/>
      <c r="K44" s="124"/>
      <c r="L44" s="127"/>
      <c r="M44" s="127"/>
      <c r="N44" s="127"/>
      <c r="P44" s="6">
        <f>C44+C56</f>
        <v>100</v>
      </c>
    </row>
    <row r="45" spans="1:16" ht="30.75" customHeight="1">
      <c r="A45" s="160"/>
      <c r="B45" s="220" t="s">
        <v>153</v>
      </c>
      <c r="C45" s="225">
        <f>C44</f>
        <v>30</v>
      </c>
      <c r="D45" s="225">
        <f>D44</f>
        <v>1.1333333333333333</v>
      </c>
      <c r="E45" s="225">
        <f>E44</f>
        <v>34</v>
      </c>
      <c r="F45" s="127"/>
      <c r="G45" s="127"/>
      <c r="H45" s="127"/>
      <c r="I45" s="128"/>
      <c r="J45" s="126"/>
      <c r="K45" s="124"/>
      <c r="L45" s="127"/>
      <c r="M45" s="127"/>
      <c r="N45" s="127"/>
      <c r="P45" s="6"/>
    </row>
    <row r="46" spans="1:16" ht="30.75" customHeight="1">
      <c r="A46" s="160"/>
      <c r="B46" s="137" t="s">
        <v>148</v>
      </c>
      <c r="C46" s="225"/>
      <c r="D46" s="131"/>
      <c r="E46" s="225"/>
      <c r="F46" s="127">
        <v>2.5</v>
      </c>
      <c r="G46" s="128">
        <f>H46/F46</f>
        <v>46</v>
      </c>
      <c r="H46" s="128">
        <v>115</v>
      </c>
      <c r="I46" s="128"/>
      <c r="J46" s="126"/>
      <c r="K46" s="124"/>
      <c r="L46" s="127"/>
      <c r="M46" s="127"/>
      <c r="N46" s="127"/>
      <c r="P46" s="6"/>
    </row>
    <row r="47" spans="1:14" ht="53.25" customHeight="1">
      <c r="A47" s="160" t="s">
        <v>49</v>
      </c>
      <c r="B47" s="46" t="s">
        <v>133</v>
      </c>
      <c r="C47" s="223">
        <f>C48</f>
        <v>500</v>
      </c>
      <c r="D47" s="224">
        <f>D48</f>
        <v>1.0577999999999999</v>
      </c>
      <c r="E47" s="223">
        <f>E48</f>
        <v>528.9</v>
      </c>
      <c r="F47" s="102"/>
      <c r="G47" s="102"/>
      <c r="H47" s="102"/>
      <c r="I47" s="103">
        <f>I48</f>
        <v>300</v>
      </c>
      <c r="J47" s="102">
        <f>J48</f>
        <v>1.5</v>
      </c>
      <c r="K47" s="103">
        <v>450</v>
      </c>
      <c r="L47" s="127"/>
      <c r="M47" s="127"/>
      <c r="N47" s="127"/>
    </row>
    <row r="48" spans="1:14" ht="23.25" customHeight="1">
      <c r="A48" s="160" t="s">
        <v>55</v>
      </c>
      <c r="B48" s="137" t="s">
        <v>95</v>
      </c>
      <c r="C48" s="225">
        <v>500</v>
      </c>
      <c r="D48" s="131">
        <f>E48/C48</f>
        <v>1.0577999999999999</v>
      </c>
      <c r="E48" s="225">
        <v>528.9</v>
      </c>
      <c r="F48" s="127"/>
      <c r="G48" s="127"/>
      <c r="H48" s="127"/>
      <c r="I48" s="128">
        <v>300</v>
      </c>
      <c r="J48" s="126">
        <f>K48/I48</f>
        <v>1.5</v>
      </c>
      <c r="K48" s="124">
        <v>450</v>
      </c>
      <c r="L48" s="127"/>
      <c r="M48" s="127"/>
      <c r="N48" s="127"/>
    </row>
    <row r="49" spans="1:14" ht="22.5" customHeight="1">
      <c r="A49" s="127" t="s">
        <v>60</v>
      </c>
      <c r="B49" s="291" t="s">
        <v>61</v>
      </c>
      <c r="C49" s="223">
        <f>C50+C53+C55</f>
        <v>70</v>
      </c>
      <c r="D49" s="224">
        <f>E49/C49</f>
        <v>2.7957142857142854</v>
      </c>
      <c r="E49" s="223">
        <f>E50+E53+E55</f>
        <v>195.7</v>
      </c>
      <c r="F49" s="103">
        <f aca="true" t="shared" si="2" ref="F49:K49">F50</f>
        <v>581.8181818181818</v>
      </c>
      <c r="G49" s="164">
        <f t="shared" si="2"/>
        <v>0.55</v>
      </c>
      <c r="H49" s="103">
        <f t="shared" si="2"/>
        <v>320</v>
      </c>
      <c r="I49" s="102">
        <f t="shared" si="2"/>
        <v>336.4</v>
      </c>
      <c r="J49" s="164">
        <f t="shared" si="2"/>
        <v>1.0404280618311534</v>
      </c>
      <c r="K49" s="168">
        <f t="shared" si="2"/>
        <v>350</v>
      </c>
      <c r="L49" s="127"/>
      <c r="M49" s="127"/>
      <c r="N49" s="127"/>
    </row>
    <row r="50" spans="1:14" ht="34.5" customHeight="1">
      <c r="A50" s="160" t="s">
        <v>62</v>
      </c>
      <c r="B50" s="104" t="s">
        <v>127</v>
      </c>
      <c r="C50" s="226"/>
      <c r="D50" s="224"/>
      <c r="E50" s="223"/>
      <c r="F50" s="103">
        <f>F51+F52</f>
        <v>581.8181818181818</v>
      </c>
      <c r="G50" s="164">
        <f>H50/F50</f>
        <v>0.55</v>
      </c>
      <c r="H50" s="103">
        <f>H51+H52</f>
        <v>320</v>
      </c>
      <c r="I50" s="102">
        <f>I52</f>
        <v>336.4</v>
      </c>
      <c r="J50" s="164">
        <f>J52</f>
        <v>1.0404280618311534</v>
      </c>
      <c r="K50" s="168">
        <f>K52</f>
        <v>350</v>
      </c>
      <c r="L50" s="127"/>
      <c r="M50" s="127"/>
      <c r="N50" s="127"/>
    </row>
    <row r="51" spans="1:14" ht="18.75" customHeight="1">
      <c r="A51" s="160" t="s">
        <v>17</v>
      </c>
      <c r="B51" s="176" t="s">
        <v>43</v>
      </c>
      <c r="C51" s="227"/>
      <c r="D51" s="131"/>
      <c r="E51" s="225"/>
      <c r="F51" s="128"/>
      <c r="G51" s="161"/>
      <c r="H51" s="128"/>
      <c r="I51" s="102"/>
      <c r="J51" s="164"/>
      <c r="K51" s="168"/>
      <c r="L51" s="127"/>
      <c r="M51" s="127"/>
      <c r="N51" s="127"/>
    </row>
    <row r="52" spans="1:14" s="9" customFormat="1" ht="45.75" customHeight="1">
      <c r="A52" s="160" t="s">
        <v>99</v>
      </c>
      <c r="B52" s="110" t="s">
        <v>208</v>
      </c>
      <c r="C52" s="227"/>
      <c r="D52" s="131"/>
      <c r="E52" s="226"/>
      <c r="F52" s="128">
        <f>H52/G52</f>
        <v>581.8181818181818</v>
      </c>
      <c r="G52" s="161">
        <v>0.55</v>
      </c>
      <c r="H52" s="128">
        <v>320</v>
      </c>
      <c r="I52" s="127">
        <v>336.4</v>
      </c>
      <c r="J52" s="126">
        <f>K52/I52</f>
        <v>1.0404280618311534</v>
      </c>
      <c r="K52" s="124">
        <v>350</v>
      </c>
      <c r="L52" s="102"/>
      <c r="M52" s="102"/>
      <c r="N52" s="102"/>
    </row>
    <row r="53" spans="1:14" s="9" customFormat="1" ht="56.25" customHeight="1">
      <c r="A53" s="160" t="s">
        <v>87</v>
      </c>
      <c r="B53" s="46" t="s">
        <v>133</v>
      </c>
      <c r="C53" s="223"/>
      <c r="D53" s="224"/>
      <c r="E53" s="223"/>
      <c r="F53" s="128"/>
      <c r="G53" s="129"/>
      <c r="H53" s="128"/>
      <c r="I53" s="127"/>
      <c r="J53" s="126"/>
      <c r="K53" s="124"/>
      <c r="L53" s="102"/>
      <c r="M53" s="102"/>
      <c r="N53" s="102"/>
    </row>
    <row r="54" spans="1:14" s="9" customFormat="1" ht="22.5" customHeight="1">
      <c r="A54" s="160" t="s">
        <v>69</v>
      </c>
      <c r="B54" s="137" t="s">
        <v>105</v>
      </c>
      <c r="C54" s="225"/>
      <c r="D54" s="228"/>
      <c r="E54" s="225"/>
      <c r="F54" s="128"/>
      <c r="G54" s="129"/>
      <c r="H54" s="128"/>
      <c r="I54" s="127"/>
      <c r="J54" s="126"/>
      <c r="K54" s="124"/>
      <c r="L54" s="102"/>
      <c r="M54" s="102"/>
      <c r="N54" s="102"/>
    </row>
    <row r="55" spans="1:14" s="9" customFormat="1" ht="39.75" customHeight="1">
      <c r="A55" s="160" t="s">
        <v>88</v>
      </c>
      <c r="B55" s="163" t="s">
        <v>130</v>
      </c>
      <c r="C55" s="223">
        <f>C56</f>
        <v>70</v>
      </c>
      <c r="D55" s="223">
        <f>D56</f>
        <v>2.7957142857142854</v>
      </c>
      <c r="E55" s="223">
        <f>E56</f>
        <v>195.7</v>
      </c>
      <c r="F55" s="128"/>
      <c r="G55" s="129"/>
      <c r="H55" s="128"/>
      <c r="I55" s="127"/>
      <c r="J55" s="126"/>
      <c r="K55" s="124"/>
      <c r="L55" s="102"/>
      <c r="M55" s="102"/>
      <c r="N55" s="102"/>
    </row>
    <row r="56" spans="1:14" s="9" customFormat="1" ht="35.25" customHeight="1">
      <c r="A56" s="160" t="s">
        <v>89</v>
      </c>
      <c r="B56" s="176" t="s">
        <v>98</v>
      </c>
      <c r="C56" s="225">
        <v>70</v>
      </c>
      <c r="D56" s="130">
        <f>E56/C56</f>
        <v>2.7957142857142854</v>
      </c>
      <c r="E56" s="225">
        <v>195.7</v>
      </c>
      <c r="F56" s="128"/>
      <c r="G56" s="129"/>
      <c r="H56" s="128"/>
      <c r="I56" s="127"/>
      <c r="J56" s="126"/>
      <c r="K56" s="124"/>
      <c r="L56" s="102"/>
      <c r="M56" s="102"/>
      <c r="N56" s="102"/>
    </row>
    <row r="57" spans="1:14" s="9" customFormat="1" ht="16.5" customHeight="1">
      <c r="A57" s="169" t="s">
        <v>71</v>
      </c>
      <c r="B57" s="291" t="s">
        <v>72</v>
      </c>
      <c r="C57" s="146">
        <f aca="true" t="shared" si="3" ref="C57:E58">C58</f>
        <v>20</v>
      </c>
      <c r="D57" s="146">
        <f t="shared" si="3"/>
        <v>3.85</v>
      </c>
      <c r="E57" s="146">
        <f t="shared" si="3"/>
        <v>77</v>
      </c>
      <c r="F57" s="120"/>
      <c r="G57" s="121"/>
      <c r="H57" s="120"/>
      <c r="I57" s="170"/>
      <c r="J57" s="171"/>
      <c r="K57" s="170"/>
      <c r="L57" s="103">
        <f aca="true" t="shared" si="4" ref="L57:N58">L58</f>
        <v>250</v>
      </c>
      <c r="M57" s="164">
        <f t="shared" si="4"/>
        <v>0.88</v>
      </c>
      <c r="N57" s="103">
        <f t="shared" si="4"/>
        <v>220</v>
      </c>
    </row>
    <row r="58" spans="1:14" ht="35.25" customHeight="1">
      <c r="A58" s="110" t="s">
        <v>73</v>
      </c>
      <c r="B58" s="104" t="s">
        <v>127</v>
      </c>
      <c r="C58" s="223">
        <f t="shared" si="3"/>
        <v>20</v>
      </c>
      <c r="D58" s="223">
        <f t="shared" si="3"/>
        <v>3.85</v>
      </c>
      <c r="E58" s="223">
        <f t="shared" si="3"/>
        <v>77</v>
      </c>
      <c r="F58" s="103"/>
      <c r="G58" s="164"/>
      <c r="H58" s="103"/>
      <c r="I58" s="172"/>
      <c r="J58" s="102"/>
      <c r="K58" s="172"/>
      <c r="L58" s="103">
        <f t="shared" si="4"/>
        <v>250</v>
      </c>
      <c r="M58" s="164">
        <f t="shared" si="4"/>
        <v>0.88</v>
      </c>
      <c r="N58" s="103">
        <f t="shared" si="4"/>
        <v>220</v>
      </c>
    </row>
    <row r="59" spans="1:14" ht="19.5" customHeight="1">
      <c r="A59" s="160" t="s">
        <v>74</v>
      </c>
      <c r="B59" s="176" t="s">
        <v>43</v>
      </c>
      <c r="C59" s="225">
        <v>20</v>
      </c>
      <c r="D59" s="228">
        <f>E59/C59</f>
        <v>3.85</v>
      </c>
      <c r="E59" s="225">
        <v>77</v>
      </c>
      <c r="F59" s="128"/>
      <c r="G59" s="161"/>
      <c r="H59" s="128"/>
      <c r="I59" s="128"/>
      <c r="J59" s="128"/>
      <c r="K59" s="128"/>
      <c r="L59" s="128">
        <v>250</v>
      </c>
      <c r="M59" s="161">
        <f>N59/L59</f>
        <v>0.88</v>
      </c>
      <c r="N59" s="128">
        <v>220</v>
      </c>
    </row>
    <row r="60" spans="1:14" ht="42.75" customHeight="1">
      <c r="A60" s="160" t="s">
        <v>97</v>
      </c>
      <c r="B60" s="110" t="s">
        <v>208</v>
      </c>
      <c r="C60" s="225"/>
      <c r="D60" s="131"/>
      <c r="E60" s="225"/>
      <c r="F60" s="128"/>
      <c r="G60" s="161"/>
      <c r="H60" s="128"/>
      <c r="I60" s="173"/>
      <c r="J60" s="127"/>
      <c r="K60" s="173"/>
      <c r="L60" s="127"/>
      <c r="M60" s="127"/>
      <c r="N60" s="127"/>
    </row>
    <row r="61" spans="1:14" ht="60" customHeight="1">
      <c r="A61" s="160" t="s">
        <v>106</v>
      </c>
      <c r="B61" s="46" t="s">
        <v>133</v>
      </c>
      <c r="C61" s="223"/>
      <c r="D61" s="224"/>
      <c r="E61" s="226"/>
      <c r="F61" s="127"/>
      <c r="G61" s="127"/>
      <c r="H61" s="127"/>
      <c r="I61" s="127"/>
      <c r="J61" s="127"/>
      <c r="K61" s="173"/>
      <c r="L61" s="127"/>
      <c r="M61" s="127"/>
      <c r="N61" s="115"/>
    </row>
    <row r="62" spans="1:14" ht="24.75" customHeight="1">
      <c r="A62" s="192" t="s">
        <v>107</v>
      </c>
      <c r="B62" s="66" t="s">
        <v>105</v>
      </c>
      <c r="C62" s="82"/>
      <c r="D62" s="193"/>
      <c r="E62" s="100"/>
      <c r="F62" s="81"/>
      <c r="G62" s="81"/>
      <c r="H62" s="81"/>
      <c r="I62" s="81"/>
      <c r="J62" s="81"/>
      <c r="K62" s="81"/>
      <c r="L62" s="81"/>
      <c r="M62" s="81"/>
      <c r="N62" s="194"/>
    </row>
    <row r="63" spans="3:14" ht="18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">
      <c r="A64" s="59"/>
      <c r="B64" s="133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</row>
    <row r="65" spans="3:4" ht="18">
      <c r="C65" s="6"/>
      <c r="D65" s="6"/>
    </row>
    <row r="66" ht="0.75" customHeight="1"/>
    <row r="67" ht="18" hidden="1"/>
    <row r="68" spans="1:11" ht="18.75">
      <c r="A68" s="25" t="s">
        <v>170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43.5" customHeight="1">
      <c r="A69" s="156" t="s">
        <v>136</v>
      </c>
      <c r="B69" s="156"/>
      <c r="C69" s="25"/>
      <c r="D69" s="25"/>
      <c r="E69" s="25"/>
      <c r="F69" s="25"/>
      <c r="G69" s="25"/>
      <c r="H69" s="25"/>
      <c r="I69" s="25"/>
      <c r="J69" s="25"/>
      <c r="K69" s="25"/>
    </row>
  </sheetData>
  <sheetProtection/>
  <mergeCells count="11">
    <mergeCell ref="C8:E8"/>
    <mergeCell ref="I8:K8"/>
    <mergeCell ref="L8:N8"/>
    <mergeCell ref="F8:H8"/>
    <mergeCell ref="C7:N7"/>
    <mergeCell ref="A8:A9"/>
    <mergeCell ref="E2:M2"/>
    <mergeCell ref="A4:M4"/>
    <mergeCell ref="A5:M5"/>
    <mergeCell ref="A6:M6"/>
    <mergeCell ref="B8:B9"/>
  </mergeCells>
  <printOptions/>
  <pageMargins left="0.3937007874015748" right="0.15748031496062992" top="0.984251968503937" bottom="0.3937007874015748" header="0.31496062992125984" footer="0.5118110236220472"/>
  <pageSetup fitToHeight="3" fitToWidth="1" horizontalDpi="600" verticalDpi="600" orientation="landscape" paperSize="9" scale="72" r:id="rId1"/>
  <rowBreaks count="1" manualBreakCount="1">
    <brk id="2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P45"/>
  <sheetViews>
    <sheetView view="pageBreakPreview" zoomScale="75" zoomScaleNormal="75" zoomScaleSheetLayoutView="75" zoomScalePageLayoutView="0" workbookViewId="0" topLeftCell="A22">
      <selection activeCell="A37" sqref="A37"/>
    </sheetView>
  </sheetViews>
  <sheetFormatPr defaultColWidth="9.140625" defaultRowHeight="12.75"/>
  <cols>
    <col min="1" max="1" width="5.8515625" style="4" customWidth="1"/>
    <col min="2" max="2" width="58.421875" style="4" customWidth="1"/>
    <col min="3" max="3" width="13.57421875" style="4" customWidth="1"/>
    <col min="4" max="4" width="17.421875" style="4" customWidth="1"/>
    <col min="5" max="5" width="10.421875" style="4" customWidth="1"/>
    <col min="6" max="6" width="9.7109375" style="4" customWidth="1"/>
    <col min="7" max="7" width="11.57421875" style="4" customWidth="1"/>
    <col min="8" max="8" width="9.421875" style="4" customWidth="1"/>
    <col min="9" max="9" width="11.8515625" style="4" customWidth="1"/>
    <col min="10" max="10" width="13.7109375" style="4" customWidth="1"/>
    <col min="11" max="11" width="9.57421875" style="4" customWidth="1"/>
    <col min="12" max="12" width="11.140625" style="4" customWidth="1"/>
    <col min="13" max="13" width="10.7109375" style="4" customWidth="1"/>
    <col min="14" max="14" width="12.28125" style="4" customWidth="1"/>
    <col min="15" max="16384" width="9.140625" style="4" customWidth="1"/>
  </cols>
  <sheetData>
    <row r="1" spans="1:16" ht="18.75">
      <c r="A1" s="3"/>
      <c r="B1" s="3"/>
      <c r="C1" s="3"/>
      <c r="D1" s="3"/>
      <c r="E1" s="3"/>
      <c r="F1" s="3"/>
      <c r="G1" s="1"/>
      <c r="H1" s="149" t="s">
        <v>117</v>
      </c>
      <c r="I1" s="1"/>
      <c r="J1" s="5"/>
      <c r="K1" s="23"/>
      <c r="L1" s="23"/>
      <c r="M1" s="3"/>
      <c r="N1" s="3"/>
      <c r="O1" s="3"/>
      <c r="P1" s="3"/>
    </row>
    <row r="2" spans="1:16" ht="50.25" customHeight="1">
      <c r="A2" s="3"/>
      <c r="B2" s="24"/>
      <c r="C2" s="24"/>
      <c r="D2" s="24"/>
      <c r="E2" s="369" t="s">
        <v>165</v>
      </c>
      <c r="F2" s="369"/>
      <c r="G2" s="369"/>
      <c r="H2" s="369"/>
      <c r="I2" s="369"/>
      <c r="J2" s="369"/>
      <c r="K2" s="369"/>
      <c r="L2" s="369"/>
      <c r="M2" s="369"/>
      <c r="N2" s="24"/>
      <c r="O2" s="24"/>
      <c r="P2" s="24"/>
    </row>
    <row r="3" spans="1:16" ht="16.5" customHeight="1">
      <c r="A3" s="3"/>
      <c r="B3" s="24"/>
      <c r="C3" s="24"/>
      <c r="D3" s="24"/>
      <c r="E3" s="377" t="s">
        <v>169</v>
      </c>
      <c r="F3" s="377"/>
      <c r="G3" s="377"/>
      <c r="H3" s="377"/>
      <c r="I3" s="377"/>
      <c r="J3" s="377"/>
      <c r="K3" s="377"/>
      <c r="L3" s="377"/>
      <c r="M3" s="24"/>
      <c r="N3" s="24"/>
      <c r="O3" s="24"/>
      <c r="P3" s="24"/>
    </row>
    <row r="4" spans="1:16" ht="18.75">
      <c r="A4" s="12"/>
      <c r="B4" s="24"/>
      <c r="C4" s="24"/>
      <c r="D4" s="24"/>
      <c r="E4" s="24"/>
      <c r="F4" s="24"/>
      <c r="G4" s="1"/>
      <c r="H4" s="1"/>
      <c r="I4" s="1"/>
      <c r="J4" s="1"/>
      <c r="K4" s="1"/>
      <c r="L4" s="1"/>
      <c r="M4" s="24"/>
      <c r="N4" s="24"/>
      <c r="O4" s="24"/>
      <c r="P4" s="24"/>
    </row>
    <row r="5" spans="1:16" ht="18.75">
      <c r="A5" s="376" t="s">
        <v>93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24"/>
      <c r="O5" s="24"/>
      <c r="P5" s="24"/>
    </row>
    <row r="6" spans="1:16" ht="15.75" customHeight="1">
      <c r="A6" s="375" t="s">
        <v>76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24"/>
      <c r="O6" s="24"/>
      <c r="P6" s="24"/>
    </row>
    <row r="7" spans="1:16" ht="22.5" customHeight="1">
      <c r="A7" s="375" t="s">
        <v>110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73"/>
      <c r="O7" s="73"/>
      <c r="P7" s="73"/>
    </row>
    <row r="8" spans="1:16" ht="22.5" customHeight="1">
      <c r="A8" s="157"/>
      <c r="B8" s="157"/>
      <c r="C8" s="391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3"/>
      <c r="O8" s="73"/>
      <c r="P8" s="73"/>
    </row>
    <row r="9" spans="1:14" ht="18" customHeight="1">
      <c r="A9" s="372" t="s">
        <v>42</v>
      </c>
      <c r="B9" s="384" t="s">
        <v>29</v>
      </c>
      <c r="C9" s="372" t="s">
        <v>108</v>
      </c>
      <c r="D9" s="372"/>
      <c r="E9" s="372"/>
      <c r="F9" s="374" t="s">
        <v>65</v>
      </c>
      <c r="G9" s="374"/>
      <c r="H9" s="374"/>
      <c r="I9" s="373" t="s">
        <v>66</v>
      </c>
      <c r="J9" s="373"/>
      <c r="K9" s="373"/>
      <c r="L9" s="373" t="s">
        <v>67</v>
      </c>
      <c r="M9" s="373"/>
      <c r="N9" s="373"/>
    </row>
    <row r="10" spans="1:14" ht="93" customHeight="1">
      <c r="A10" s="372"/>
      <c r="B10" s="384"/>
      <c r="C10" s="28" t="s">
        <v>15</v>
      </c>
      <c r="D10" s="28" t="s">
        <v>33</v>
      </c>
      <c r="E10" s="28" t="s">
        <v>31</v>
      </c>
      <c r="F10" s="28" t="s">
        <v>15</v>
      </c>
      <c r="G10" s="28" t="s">
        <v>33</v>
      </c>
      <c r="H10" s="28" t="s">
        <v>31</v>
      </c>
      <c r="I10" s="28" t="s">
        <v>15</v>
      </c>
      <c r="J10" s="28" t="s">
        <v>33</v>
      </c>
      <c r="K10" s="28" t="s">
        <v>31</v>
      </c>
      <c r="L10" s="28" t="s">
        <v>15</v>
      </c>
      <c r="M10" s="28" t="s">
        <v>33</v>
      </c>
      <c r="N10" s="28" t="s">
        <v>31</v>
      </c>
    </row>
    <row r="11" spans="1:14" ht="65.25" customHeight="1">
      <c r="A11" s="27"/>
      <c r="B11" s="32" t="s">
        <v>90</v>
      </c>
      <c r="C11" s="80" t="s">
        <v>122</v>
      </c>
      <c r="D11" s="80" t="s">
        <v>123</v>
      </c>
      <c r="E11" s="80" t="s">
        <v>123</v>
      </c>
      <c r="F11" s="80" t="s">
        <v>121</v>
      </c>
      <c r="G11" s="80" t="s">
        <v>115</v>
      </c>
      <c r="H11" s="189" t="s">
        <v>120</v>
      </c>
      <c r="I11" s="80" t="s">
        <v>100</v>
      </c>
      <c r="J11" s="80" t="s">
        <v>83</v>
      </c>
      <c r="K11" s="33" t="s">
        <v>101</v>
      </c>
      <c r="L11" s="80" t="s">
        <v>102</v>
      </c>
      <c r="M11" s="80" t="s">
        <v>83</v>
      </c>
      <c r="N11" s="33" t="s">
        <v>103</v>
      </c>
    </row>
    <row r="12" spans="1:14" ht="18.75" customHeight="1">
      <c r="A12" s="28" t="s">
        <v>23</v>
      </c>
      <c r="B12" s="35" t="s">
        <v>13</v>
      </c>
      <c r="C12" s="80"/>
      <c r="D12" s="80"/>
      <c r="E12" s="80"/>
      <c r="F12" s="80"/>
      <c r="G12" s="80"/>
      <c r="H12" s="33"/>
      <c r="I12" s="33"/>
      <c r="J12" s="33"/>
      <c r="K12" s="33"/>
      <c r="L12" s="69"/>
      <c r="M12" s="69"/>
      <c r="N12" s="69"/>
    </row>
    <row r="13" spans="1:14" ht="52.5" customHeight="1">
      <c r="A13" s="118" t="s">
        <v>1</v>
      </c>
      <c r="B13" s="35" t="s">
        <v>127</v>
      </c>
      <c r="C13" s="80"/>
      <c r="D13" s="80"/>
      <c r="E13" s="80"/>
      <c r="F13" s="80"/>
      <c r="G13" s="80"/>
      <c r="H13" s="33" t="s">
        <v>84</v>
      </c>
      <c r="I13" s="33"/>
      <c r="J13" s="33"/>
      <c r="K13" s="33"/>
      <c r="L13" s="69"/>
      <c r="M13" s="69"/>
      <c r="N13" s="69"/>
    </row>
    <row r="14" spans="1:14" ht="27" customHeight="1">
      <c r="A14" s="118" t="s">
        <v>5</v>
      </c>
      <c r="B14" s="28" t="s">
        <v>41</v>
      </c>
      <c r="C14" s="85"/>
      <c r="D14" s="85"/>
      <c r="E14" s="85"/>
      <c r="F14" s="86"/>
      <c r="G14" s="85"/>
      <c r="H14" s="36"/>
      <c r="I14" s="55"/>
      <c r="J14" s="36"/>
      <c r="K14" s="36"/>
      <c r="L14" s="69"/>
      <c r="M14" s="69"/>
      <c r="N14" s="69"/>
    </row>
    <row r="15" spans="1:14" ht="36" customHeight="1">
      <c r="A15" s="118" t="s">
        <v>6</v>
      </c>
      <c r="B15" s="28" t="s">
        <v>208</v>
      </c>
      <c r="C15" s="85"/>
      <c r="D15" s="65"/>
      <c r="E15" s="85"/>
      <c r="F15" s="86"/>
      <c r="G15" s="65"/>
      <c r="H15" s="36"/>
      <c r="I15" s="38"/>
      <c r="J15" s="38"/>
      <c r="K15" s="36"/>
      <c r="L15" s="69"/>
      <c r="M15" s="69"/>
      <c r="N15" s="69"/>
    </row>
    <row r="16" spans="1:14" ht="49.5" customHeight="1">
      <c r="A16" s="118" t="s">
        <v>2</v>
      </c>
      <c r="B16" s="163" t="s">
        <v>130</v>
      </c>
      <c r="C16" s="80"/>
      <c r="D16" s="80"/>
      <c r="E16" s="80"/>
      <c r="F16" s="87"/>
      <c r="G16" s="117"/>
      <c r="H16" s="56"/>
      <c r="I16" s="33"/>
      <c r="J16" s="33"/>
      <c r="K16" s="33"/>
      <c r="L16" s="69"/>
      <c r="M16" s="69"/>
      <c r="N16" s="69"/>
    </row>
    <row r="17" spans="1:14" ht="26.25" customHeight="1">
      <c r="A17" s="118" t="s">
        <v>10</v>
      </c>
      <c r="B17" s="42" t="s">
        <v>94</v>
      </c>
      <c r="C17" s="80"/>
      <c r="D17" s="80"/>
      <c r="E17" s="80"/>
      <c r="F17" s="86"/>
      <c r="G17" s="65"/>
      <c r="H17" s="36"/>
      <c r="I17" s="38"/>
      <c r="J17" s="38"/>
      <c r="K17" s="36"/>
      <c r="L17" s="69"/>
      <c r="M17" s="69"/>
      <c r="N17" s="69"/>
    </row>
    <row r="18" spans="1:14" ht="30.75" customHeight="1">
      <c r="A18" s="28" t="s">
        <v>19</v>
      </c>
      <c r="B18" s="35" t="s">
        <v>14</v>
      </c>
      <c r="C18" s="80"/>
      <c r="D18" s="80"/>
      <c r="E18" s="80"/>
      <c r="F18" s="79"/>
      <c r="G18" s="80"/>
      <c r="H18" s="33"/>
      <c r="I18" s="33"/>
      <c r="J18" s="33"/>
      <c r="K18" s="33"/>
      <c r="L18" s="69"/>
      <c r="M18" s="69"/>
      <c r="N18" s="69"/>
    </row>
    <row r="19" spans="1:14" ht="31.5">
      <c r="A19" s="118" t="s">
        <v>3</v>
      </c>
      <c r="B19" s="35" t="s">
        <v>127</v>
      </c>
      <c r="C19" s="88"/>
      <c r="D19" s="88"/>
      <c r="E19" s="88"/>
      <c r="F19" s="79"/>
      <c r="G19" s="80"/>
      <c r="H19" s="33"/>
      <c r="I19" s="33"/>
      <c r="J19" s="33"/>
      <c r="K19" s="33"/>
      <c r="L19" s="69"/>
      <c r="M19" s="69"/>
      <c r="N19" s="69"/>
    </row>
    <row r="20" spans="1:14" ht="27" customHeight="1">
      <c r="A20" s="118" t="s">
        <v>8</v>
      </c>
      <c r="B20" s="28" t="s">
        <v>43</v>
      </c>
      <c r="C20" s="85">
        <v>1</v>
      </c>
      <c r="D20" s="85">
        <v>500</v>
      </c>
      <c r="E20" s="312">
        <v>500</v>
      </c>
      <c r="F20" s="86"/>
      <c r="G20" s="85"/>
      <c r="H20" s="36"/>
      <c r="I20" s="55"/>
      <c r="J20" s="36"/>
      <c r="K20" s="36"/>
      <c r="L20" s="69"/>
      <c r="M20" s="69"/>
      <c r="N20" s="69"/>
    </row>
    <row r="21" spans="1:14" ht="36.75" customHeight="1">
      <c r="A21" s="118" t="s">
        <v>9</v>
      </c>
      <c r="B21" s="28" t="s">
        <v>208</v>
      </c>
      <c r="C21" s="64"/>
      <c r="D21" s="64"/>
      <c r="E21" s="64"/>
      <c r="F21" s="83"/>
      <c r="G21" s="82"/>
      <c r="H21" s="44"/>
      <c r="I21" s="40"/>
      <c r="J21" s="40"/>
      <c r="K21" s="40"/>
      <c r="L21" s="69"/>
      <c r="M21" s="69"/>
      <c r="N21" s="69"/>
    </row>
    <row r="22" spans="1:14" ht="53.25" customHeight="1">
      <c r="A22" s="118" t="s">
        <v>32</v>
      </c>
      <c r="B22" s="163" t="s">
        <v>130</v>
      </c>
      <c r="C22" s="80"/>
      <c r="D22" s="80"/>
      <c r="E22" s="80"/>
      <c r="F22" s="94"/>
      <c r="G22" s="92"/>
      <c r="H22" s="41"/>
      <c r="I22" s="47"/>
      <c r="J22" s="47"/>
      <c r="K22" s="47"/>
      <c r="L22" s="69"/>
      <c r="M22" s="69"/>
      <c r="N22" s="69"/>
    </row>
    <row r="23" spans="1:14" ht="26.25" customHeight="1">
      <c r="A23" s="118" t="s">
        <v>54</v>
      </c>
      <c r="B23" s="42" t="s">
        <v>94</v>
      </c>
      <c r="C23" s="64"/>
      <c r="D23" s="64"/>
      <c r="E23" s="64"/>
      <c r="F23" s="63"/>
      <c r="G23" s="95"/>
      <c r="H23" s="43"/>
      <c r="I23" s="40"/>
      <c r="J23" s="50"/>
      <c r="K23" s="50"/>
      <c r="L23" s="69"/>
      <c r="M23" s="69"/>
      <c r="N23" s="69"/>
    </row>
    <row r="24" spans="1:14" ht="56.25" customHeight="1">
      <c r="A24" s="118" t="s">
        <v>49</v>
      </c>
      <c r="B24" s="46" t="s">
        <v>133</v>
      </c>
      <c r="C24" s="80"/>
      <c r="D24" s="80"/>
      <c r="E24" s="80"/>
      <c r="F24" s="94"/>
      <c r="G24" s="92"/>
      <c r="H24" s="41"/>
      <c r="I24" s="48"/>
      <c r="J24" s="47"/>
      <c r="K24" s="47"/>
      <c r="L24" s="69"/>
      <c r="M24" s="69"/>
      <c r="N24" s="69"/>
    </row>
    <row r="25" spans="1:14" ht="22.5" customHeight="1">
      <c r="A25" s="118" t="s">
        <v>55</v>
      </c>
      <c r="B25" s="49" t="s">
        <v>95</v>
      </c>
      <c r="C25" s="64"/>
      <c r="D25" s="64"/>
      <c r="E25" s="64"/>
      <c r="F25" s="63"/>
      <c r="G25" s="95"/>
      <c r="H25" s="43"/>
      <c r="I25" s="40"/>
      <c r="J25" s="50"/>
      <c r="K25" s="50"/>
      <c r="L25" s="69"/>
      <c r="M25" s="69"/>
      <c r="N25" s="69"/>
    </row>
    <row r="26" spans="1:14" ht="35.25" customHeight="1">
      <c r="A26" s="28" t="s">
        <v>60</v>
      </c>
      <c r="B26" s="333" t="s">
        <v>46</v>
      </c>
      <c r="C26" s="33"/>
      <c r="D26" s="34"/>
      <c r="E26" s="33"/>
      <c r="F26" s="33">
        <f>F27+F31</f>
        <v>25080</v>
      </c>
      <c r="G26" s="34">
        <f>H26/F26</f>
        <v>0.08405103668261563</v>
      </c>
      <c r="H26" s="33">
        <f>H27+H31</f>
        <v>2108</v>
      </c>
      <c r="I26" s="33"/>
      <c r="J26" s="34"/>
      <c r="K26" s="33"/>
      <c r="L26" s="69"/>
      <c r="M26" s="69"/>
      <c r="N26" s="69"/>
    </row>
    <row r="27" spans="1:14" ht="38.25" customHeight="1">
      <c r="A27" s="28" t="s">
        <v>16</v>
      </c>
      <c r="B27" s="136" t="s">
        <v>127</v>
      </c>
      <c r="C27" s="33"/>
      <c r="D27" s="34"/>
      <c r="E27" s="33"/>
      <c r="F27" s="33">
        <f>F28+F29+F30</f>
        <v>22200</v>
      </c>
      <c r="G27" s="34">
        <f>H27/F27</f>
        <v>0.0759009009009009</v>
      </c>
      <c r="H27" s="33">
        <f>H28+H29+H30</f>
        <v>1685</v>
      </c>
      <c r="I27" s="33">
        <f aca="true" t="shared" si="0" ref="I27:N27">I28</f>
        <v>2727.3</v>
      </c>
      <c r="J27" s="34">
        <f t="shared" si="0"/>
        <v>0.10999890001099988</v>
      </c>
      <c r="K27" s="33">
        <f t="shared" si="0"/>
        <v>300</v>
      </c>
      <c r="L27" s="33">
        <f t="shared" si="0"/>
        <v>7727.3</v>
      </c>
      <c r="M27" s="34">
        <f t="shared" si="0"/>
        <v>0.10999961176607612</v>
      </c>
      <c r="N27" s="33">
        <f t="shared" si="0"/>
        <v>850</v>
      </c>
    </row>
    <row r="28" spans="1:14" ht="27.75" customHeight="1">
      <c r="A28" s="119" t="s">
        <v>70</v>
      </c>
      <c r="B28" s="175" t="s">
        <v>43</v>
      </c>
      <c r="C28" s="38"/>
      <c r="D28" s="39"/>
      <c r="E28" s="36"/>
      <c r="F28" s="38">
        <v>9800</v>
      </c>
      <c r="G28" s="39">
        <f>H28/F28</f>
        <v>0.08489795918367347</v>
      </c>
      <c r="H28" s="38">
        <v>832</v>
      </c>
      <c r="I28" s="38">
        <v>2727.3</v>
      </c>
      <c r="J28" s="39">
        <f>K28/I28</f>
        <v>0.10999890001099988</v>
      </c>
      <c r="K28" s="38">
        <v>300</v>
      </c>
      <c r="L28" s="38">
        <v>7727.3</v>
      </c>
      <c r="M28" s="39">
        <f>N28/L28</f>
        <v>0.10999961176607612</v>
      </c>
      <c r="N28" s="38">
        <v>850</v>
      </c>
    </row>
    <row r="29" spans="1:14" ht="27.75" customHeight="1">
      <c r="A29" s="119" t="s">
        <v>75</v>
      </c>
      <c r="B29" s="175" t="s">
        <v>41</v>
      </c>
      <c r="C29" s="38"/>
      <c r="D29" s="39"/>
      <c r="E29" s="36"/>
      <c r="F29" s="38">
        <v>10100</v>
      </c>
      <c r="G29" s="39">
        <f>H29/F29</f>
        <v>0.06465346534653466</v>
      </c>
      <c r="H29" s="38">
        <v>653</v>
      </c>
      <c r="I29" s="38"/>
      <c r="J29" s="39"/>
      <c r="K29" s="38"/>
      <c r="L29" s="38"/>
      <c r="M29" s="39"/>
      <c r="N29" s="38"/>
    </row>
    <row r="30" spans="1:14" ht="35.25" customHeight="1">
      <c r="A30" s="119" t="s">
        <v>212</v>
      </c>
      <c r="B30" s="175" t="s">
        <v>208</v>
      </c>
      <c r="C30" s="38"/>
      <c r="D30" s="39"/>
      <c r="E30" s="38"/>
      <c r="F30" s="38">
        <v>2300</v>
      </c>
      <c r="G30" s="39">
        <f>H30/F30</f>
        <v>0.08695652173913043</v>
      </c>
      <c r="H30" s="38">
        <v>200</v>
      </c>
      <c r="I30" s="33"/>
      <c r="J30" s="34"/>
      <c r="K30" s="33"/>
      <c r="L30" s="69"/>
      <c r="M30" s="69"/>
      <c r="N30" s="69"/>
    </row>
    <row r="31" spans="1:14" ht="54" customHeight="1">
      <c r="A31" s="118" t="s">
        <v>68</v>
      </c>
      <c r="B31" s="46" t="s">
        <v>133</v>
      </c>
      <c r="C31" s="33"/>
      <c r="D31" s="34"/>
      <c r="E31" s="33"/>
      <c r="F31" s="33">
        <f>F32</f>
        <v>2880</v>
      </c>
      <c r="G31" s="34">
        <f>G32</f>
        <v>0.146875</v>
      </c>
      <c r="H31" s="33">
        <f>H32</f>
        <v>423</v>
      </c>
      <c r="I31" s="33"/>
      <c r="J31" s="34"/>
      <c r="K31" s="33"/>
      <c r="L31" s="69"/>
      <c r="M31" s="69"/>
      <c r="N31" s="69"/>
    </row>
    <row r="32" spans="1:14" ht="21.75" customHeight="1">
      <c r="A32" s="118" t="s">
        <v>69</v>
      </c>
      <c r="B32" s="186" t="s">
        <v>95</v>
      </c>
      <c r="C32" s="36"/>
      <c r="D32" s="37"/>
      <c r="E32" s="36"/>
      <c r="F32" s="36">
        <v>2880</v>
      </c>
      <c r="G32" s="37">
        <f>H32/F32</f>
        <v>0.146875</v>
      </c>
      <c r="H32" s="36">
        <v>423</v>
      </c>
      <c r="I32" s="36"/>
      <c r="J32" s="37"/>
      <c r="K32" s="36"/>
      <c r="L32" s="40"/>
      <c r="M32" s="40"/>
      <c r="N32" s="40"/>
    </row>
    <row r="33" spans="1:14" ht="51" customHeight="1">
      <c r="A33" s="118" t="s">
        <v>88</v>
      </c>
      <c r="B33" s="163" t="s">
        <v>130</v>
      </c>
      <c r="C33" s="56"/>
      <c r="D33" s="142"/>
      <c r="E33" s="56"/>
      <c r="F33" s="36"/>
      <c r="G33" s="37"/>
      <c r="H33" s="36"/>
      <c r="I33" s="55"/>
      <c r="J33" s="55"/>
      <c r="K33" s="55"/>
      <c r="L33" s="40"/>
      <c r="M33" s="40"/>
      <c r="N33" s="40"/>
    </row>
    <row r="34" spans="1:14" ht="36.75" customHeight="1">
      <c r="A34" s="118" t="s">
        <v>89</v>
      </c>
      <c r="B34" s="178" t="s">
        <v>98</v>
      </c>
      <c r="C34" s="50"/>
      <c r="D34" s="141"/>
      <c r="E34" s="147"/>
      <c r="F34" s="40"/>
      <c r="G34" s="40"/>
      <c r="H34" s="40"/>
      <c r="I34" s="40"/>
      <c r="J34" s="40"/>
      <c r="K34" s="40"/>
      <c r="L34" s="40"/>
      <c r="M34" s="40"/>
      <c r="N34" s="40"/>
    </row>
    <row r="35" ht="19.5" customHeight="1"/>
    <row r="36" spans="1:14" s="9" customFormat="1" ht="18.75">
      <c r="A36" s="385" t="s">
        <v>213</v>
      </c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</row>
    <row r="37" spans="1:14" s="9" customFormat="1" ht="43.5" customHeight="1">
      <c r="A37" s="307" t="s">
        <v>136</v>
      </c>
      <c r="B37" s="307"/>
      <c r="C37" s="310"/>
      <c r="D37" s="310"/>
      <c r="E37" s="310"/>
      <c r="F37" s="310"/>
      <c r="G37" s="310"/>
      <c r="H37" s="310"/>
      <c r="I37" s="310"/>
      <c r="J37" s="310"/>
      <c r="K37" s="20"/>
      <c r="L37" s="311"/>
      <c r="M37" s="311"/>
      <c r="N37" s="311"/>
    </row>
    <row r="39" s="9" customFormat="1" ht="18"/>
    <row r="40" spans="1:11" s="9" customFormat="1" ht="18.75" customHeight="1">
      <c r="A40" s="17"/>
      <c r="B40" s="18"/>
      <c r="C40" s="19"/>
      <c r="D40" s="18"/>
      <c r="E40" s="18"/>
      <c r="F40" s="19"/>
      <c r="G40" s="18"/>
      <c r="H40" s="396"/>
      <c r="I40" s="396"/>
      <c r="J40" s="396"/>
      <c r="K40" s="11"/>
    </row>
    <row r="41" spans="1:11" s="9" customFormat="1" ht="18">
      <c r="A41" s="10"/>
      <c r="K41" s="11"/>
    </row>
    <row r="42" spans="1:11" ht="18">
      <c r="A42" s="7"/>
      <c r="K42" s="8"/>
    </row>
    <row r="43" spans="1:11" ht="18">
      <c r="A43" s="7"/>
      <c r="K43" s="8"/>
    </row>
    <row r="44" spans="1:11" ht="18">
      <c r="A44" s="7"/>
      <c r="K44" s="8"/>
    </row>
    <row r="45" spans="1:11" ht="18">
      <c r="A45" s="7"/>
      <c r="B45" s="1"/>
      <c r="C45" s="1"/>
      <c r="D45" s="1"/>
      <c r="E45" s="1"/>
      <c r="F45" s="1"/>
      <c r="G45" s="1"/>
      <c r="H45" s="1"/>
      <c r="I45" s="1"/>
      <c r="J45" s="1"/>
      <c r="K45" s="8"/>
    </row>
  </sheetData>
  <sheetProtection/>
  <mergeCells count="14">
    <mergeCell ref="H40:J40"/>
    <mergeCell ref="I9:K9"/>
    <mergeCell ref="A9:A10"/>
    <mergeCell ref="B9:B10"/>
    <mergeCell ref="A36:N36"/>
    <mergeCell ref="E2:M2"/>
    <mergeCell ref="L9:N9"/>
    <mergeCell ref="C9:E9"/>
    <mergeCell ref="F9:H9"/>
    <mergeCell ref="C8:N8"/>
    <mergeCell ref="A7:M7"/>
    <mergeCell ref="E3:L3"/>
    <mergeCell ref="A5:M5"/>
    <mergeCell ref="A6:M6"/>
  </mergeCells>
  <printOptions/>
  <pageMargins left="0.31496062992125984" right="0.15748031496062992" top="0.984251968503937" bottom="0.3937007874015748" header="0.31496062992125984" footer="0.5118110236220472"/>
  <pageSetup fitToHeight="2" horizontalDpi="600" verticalDpi="600" orientation="landscape" paperSize="9" scale="68" r:id="rId1"/>
  <rowBreaks count="2" manualBreakCount="2">
    <brk id="19" max="13" man="1"/>
    <brk id="37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O33"/>
  <sheetViews>
    <sheetView view="pageBreakPreview" zoomScale="75" zoomScaleNormal="75" zoomScaleSheetLayoutView="75" zoomScalePageLayoutView="0" workbookViewId="0" topLeftCell="A1">
      <selection activeCell="A24" sqref="A24"/>
    </sheetView>
  </sheetViews>
  <sheetFormatPr defaultColWidth="9.140625" defaultRowHeight="12.75"/>
  <cols>
    <col min="1" max="1" width="7.421875" style="0" customWidth="1"/>
    <col min="2" max="2" width="75.00390625" style="0" customWidth="1"/>
    <col min="3" max="3" width="10.140625" style="0" customWidth="1"/>
    <col min="4" max="4" width="7.421875" style="0" customWidth="1"/>
    <col min="5" max="5" width="10.8515625" style="0" customWidth="1"/>
    <col min="6" max="6" width="11.140625" style="0" customWidth="1"/>
    <col min="7" max="7" width="7.8515625" style="0" customWidth="1"/>
    <col min="8" max="8" width="8.00390625" style="0" customWidth="1"/>
    <col min="9" max="9" width="10.28125" style="0" customWidth="1"/>
    <col min="10" max="11" width="7.421875" style="0" customWidth="1"/>
    <col min="12" max="12" width="10.57421875" style="0" customWidth="1"/>
    <col min="13" max="13" width="7.57421875" style="0" customWidth="1"/>
    <col min="14" max="14" width="7.7109375" style="0" customWidth="1"/>
  </cols>
  <sheetData>
    <row r="1" spans="1:15" ht="18.75">
      <c r="A1" s="3"/>
      <c r="B1" s="3"/>
      <c r="C1" s="3"/>
      <c r="D1" s="3"/>
      <c r="E1" s="3"/>
      <c r="F1" s="3"/>
      <c r="G1" s="1"/>
      <c r="H1" s="22" t="s">
        <v>118</v>
      </c>
      <c r="I1" s="1"/>
      <c r="J1" s="5"/>
      <c r="K1" s="23"/>
      <c r="L1" s="23"/>
      <c r="M1" s="3"/>
      <c r="N1" s="3"/>
      <c r="O1" s="3"/>
    </row>
    <row r="2" spans="1:15" ht="46.5" customHeight="1">
      <c r="A2" s="3"/>
      <c r="B2" s="24"/>
      <c r="C2" s="24"/>
      <c r="D2" s="24"/>
      <c r="E2" s="369" t="s">
        <v>165</v>
      </c>
      <c r="F2" s="369"/>
      <c r="G2" s="369"/>
      <c r="H2" s="369"/>
      <c r="I2" s="369"/>
      <c r="J2" s="369"/>
      <c r="K2" s="369"/>
      <c r="L2" s="369"/>
      <c r="M2" s="369"/>
      <c r="N2" s="24"/>
      <c r="O2" s="24"/>
    </row>
    <row r="3" spans="1:15" ht="18" customHeight="1">
      <c r="A3" s="3"/>
      <c r="B3" s="24"/>
      <c r="C3" s="24"/>
      <c r="D3" s="24"/>
      <c r="E3" s="377" t="s">
        <v>169</v>
      </c>
      <c r="F3" s="377"/>
      <c r="G3" s="377"/>
      <c r="H3" s="377"/>
      <c r="I3" s="377"/>
      <c r="J3" s="377"/>
      <c r="K3" s="377"/>
      <c r="L3" s="377"/>
      <c r="M3" s="24"/>
      <c r="N3" s="24"/>
      <c r="O3" s="24"/>
    </row>
    <row r="4" spans="1:15" ht="18" customHeight="1">
      <c r="A4" s="12"/>
      <c r="B4" s="24"/>
      <c r="C4" s="24"/>
      <c r="D4" s="24"/>
      <c r="E4" s="24"/>
      <c r="F4" s="24"/>
      <c r="G4" s="1"/>
      <c r="H4" s="1"/>
      <c r="I4" s="1"/>
      <c r="J4" s="1"/>
      <c r="K4" s="1"/>
      <c r="L4" s="1"/>
      <c r="M4" s="24"/>
      <c r="N4" s="24"/>
      <c r="O4" s="24"/>
    </row>
    <row r="5" spans="1:15" ht="18.75">
      <c r="A5" s="376" t="s">
        <v>93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24"/>
      <c r="O5" s="24"/>
    </row>
    <row r="6" spans="1:15" ht="18.75">
      <c r="A6" s="375" t="s">
        <v>76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24"/>
      <c r="O6" s="24"/>
    </row>
    <row r="7" spans="1:15" ht="18.75" customHeight="1">
      <c r="A7" s="375" t="s">
        <v>110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73"/>
      <c r="O7" s="73"/>
    </row>
    <row r="8" spans="1:14" ht="18.75">
      <c r="A8" s="71"/>
      <c r="B8" s="71"/>
      <c r="C8" s="386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8"/>
    </row>
    <row r="9" spans="1:14" ht="21.75" customHeight="1">
      <c r="A9" s="372" t="s">
        <v>42</v>
      </c>
      <c r="B9" s="370" t="s">
        <v>29</v>
      </c>
      <c r="C9" s="372" t="s">
        <v>108</v>
      </c>
      <c r="D9" s="372"/>
      <c r="E9" s="372"/>
      <c r="F9" s="374" t="s">
        <v>65</v>
      </c>
      <c r="G9" s="374"/>
      <c r="H9" s="397"/>
      <c r="I9" s="373" t="s">
        <v>66</v>
      </c>
      <c r="J9" s="373"/>
      <c r="K9" s="373"/>
      <c r="L9" s="373" t="s">
        <v>67</v>
      </c>
      <c r="M9" s="373"/>
      <c r="N9" s="373"/>
    </row>
    <row r="10" spans="1:14" ht="47.25">
      <c r="A10" s="372"/>
      <c r="B10" s="371"/>
      <c r="C10" s="27" t="s">
        <v>38</v>
      </c>
      <c r="D10" s="28" t="s">
        <v>39</v>
      </c>
      <c r="E10" s="28" t="s">
        <v>31</v>
      </c>
      <c r="F10" s="28" t="s">
        <v>38</v>
      </c>
      <c r="G10" s="28" t="s">
        <v>39</v>
      </c>
      <c r="H10" s="78" t="s">
        <v>31</v>
      </c>
      <c r="I10" s="28" t="s">
        <v>38</v>
      </c>
      <c r="J10" s="28" t="s">
        <v>39</v>
      </c>
      <c r="K10" s="28" t="s">
        <v>31</v>
      </c>
      <c r="L10" s="28" t="s">
        <v>38</v>
      </c>
      <c r="M10" s="28" t="s">
        <v>39</v>
      </c>
      <c r="N10" s="28" t="s">
        <v>31</v>
      </c>
    </row>
    <row r="11" spans="1:14" ht="36" customHeight="1">
      <c r="A11" s="27"/>
      <c r="B11" s="51" t="s">
        <v>85</v>
      </c>
      <c r="C11" s="33">
        <f aca="true" t="shared" si="0" ref="C11:N11">C12</f>
        <v>449.14444444444445</v>
      </c>
      <c r="D11" s="52">
        <f t="shared" si="0"/>
        <v>9</v>
      </c>
      <c r="E11" s="33">
        <f>SUM(E13+E18+E20+E22)</f>
        <v>4042.3</v>
      </c>
      <c r="F11" s="33">
        <f t="shared" si="0"/>
        <v>420</v>
      </c>
      <c r="G11" s="52">
        <f t="shared" si="0"/>
        <v>1</v>
      </c>
      <c r="H11" s="33">
        <f>H12+H20+H18</f>
        <v>420</v>
      </c>
      <c r="I11" s="33">
        <f t="shared" si="0"/>
        <v>320</v>
      </c>
      <c r="J11" s="52">
        <f t="shared" si="0"/>
        <v>4</v>
      </c>
      <c r="K11" s="33">
        <f>K12</f>
        <v>1440</v>
      </c>
      <c r="L11" s="33">
        <f t="shared" si="0"/>
        <v>480</v>
      </c>
      <c r="M11" s="52">
        <f t="shared" si="0"/>
        <v>2</v>
      </c>
      <c r="N11" s="33">
        <f t="shared" si="0"/>
        <v>960</v>
      </c>
    </row>
    <row r="12" spans="1:14" ht="17.25" customHeight="1">
      <c r="A12" s="61" t="s">
        <v>23</v>
      </c>
      <c r="B12" s="35" t="s">
        <v>21</v>
      </c>
      <c r="C12" s="33">
        <f>E12/D12</f>
        <v>449.14444444444445</v>
      </c>
      <c r="D12" s="52">
        <f>D13+D18+D20+D22</f>
        <v>9</v>
      </c>
      <c r="E12" s="33">
        <f>E13+E18+E20+E22</f>
        <v>4042.3</v>
      </c>
      <c r="F12" s="33">
        <f>F22</f>
        <v>420</v>
      </c>
      <c r="G12" s="52">
        <v>1</v>
      </c>
      <c r="H12" s="33">
        <v>420</v>
      </c>
      <c r="I12" s="33">
        <f>I13</f>
        <v>320</v>
      </c>
      <c r="J12" s="52">
        <f>J13+J18+J20</f>
        <v>4</v>
      </c>
      <c r="K12" s="33">
        <f>K13+K18+K20</f>
        <v>1440</v>
      </c>
      <c r="L12" s="33">
        <f>N12/M12</f>
        <v>480</v>
      </c>
      <c r="M12" s="52">
        <f>M13+M18</f>
        <v>2</v>
      </c>
      <c r="N12" s="33">
        <f>N13+N18</f>
        <v>960</v>
      </c>
    </row>
    <row r="13" spans="1:14" ht="37.5" customHeight="1">
      <c r="A13" s="61" t="s">
        <v>1</v>
      </c>
      <c r="B13" s="35" t="s">
        <v>127</v>
      </c>
      <c r="C13" s="33">
        <f>E13/D13</f>
        <v>441.75714285714287</v>
      </c>
      <c r="D13" s="52">
        <f aca="true" t="shared" si="1" ref="D13:N13">D14+D15+D16+D17</f>
        <v>7</v>
      </c>
      <c r="E13" s="33">
        <f t="shared" si="1"/>
        <v>3092.3</v>
      </c>
      <c r="F13" s="33"/>
      <c r="G13" s="52"/>
      <c r="H13" s="33"/>
      <c r="I13" s="33">
        <f>K13/J13</f>
        <v>320</v>
      </c>
      <c r="J13" s="52">
        <f t="shared" si="1"/>
        <v>3</v>
      </c>
      <c r="K13" s="33">
        <f t="shared" si="1"/>
        <v>960</v>
      </c>
      <c r="L13" s="33">
        <f>N13/M13</f>
        <v>480</v>
      </c>
      <c r="M13" s="52">
        <f t="shared" si="1"/>
        <v>2</v>
      </c>
      <c r="N13" s="33">
        <f t="shared" si="1"/>
        <v>960</v>
      </c>
    </row>
    <row r="14" spans="1:14" ht="24.75" customHeight="1">
      <c r="A14" s="53" t="s">
        <v>4</v>
      </c>
      <c r="B14" s="175" t="s">
        <v>43</v>
      </c>
      <c r="C14" s="38">
        <v>392.8</v>
      </c>
      <c r="D14" s="54">
        <v>2</v>
      </c>
      <c r="E14" s="38">
        <v>823.3</v>
      </c>
      <c r="F14" s="38"/>
      <c r="G14" s="54"/>
      <c r="H14" s="68"/>
      <c r="I14" s="54"/>
      <c r="J14" s="54">
        <v>1</v>
      </c>
      <c r="K14" s="38">
        <f>J14*I14</f>
        <v>0</v>
      </c>
      <c r="L14" s="44">
        <v>480</v>
      </c>
      <c r="M14" s="57">
        <v>1</v>
      </c>
      <c r="N14" s="44">
        <f>M14*L14</f>
        <v>480</v>
      </c>
    </row>
    <row r="15" spans="1:14" ht="21.75" customHeight="1">
      <c r="A15" s="53" t="s">
        <v>20</v>
      </c>
      <c r="B15" s="175" t="s">
        <v>40</v>
      </c>
      <c r="C15" s="38">
        <v>475</v>
      </c>
      <c r="D15" s="54">
        <v>1</v>
      </c>
      <c r="E15" s="38">
        <v>475</v>
      </c>
      <c r="F15" s="38"/>
      <c r="G15" s="54"/>
      <c r="H15" s="68"/>
      <c r="I15" s="38">
        <v>480</v>
      </c>
      <c r="J15" s="54">
        <v>1</v>
      </c>
      <c r="K15" s="38">
        <v>480</v>
      </c>
      <c r="L15" s="57">
        <v>480</v>
      </c>
      <c r="M15" s="57">
        <v>1</v>
      </c>
      <c r="N15" s="57">
        <v>480</v>
      </c>
    </row>
    <row r="16" spans="1:14" ht="20.25" customHeight="1">
      <c r="A16" s="53" t="s">
        <v>5</v>
      </c>
      <c r="B16" s="188" t="s">
        <v>41</v>
      </c>
      <c r="C16" s="38">
        <v>485.5</v>
      </c>
      <c r="D16" s="54">
        <v>1</v>
      </c>
      <c r="E16" s="38">
        <v>485.5</v>
      </c>
      <c r="F16" s="54"/>
      <c r="G16" s="54"/>
      <c r="H16" s="68"/>
      <c r="I16" s="54">
        <v>480</v>
      </c>
      <c r="J16" s="54">
        <v>1</v>
      </c>
      <c r="K16" s="38">
        <v>480</v>
      </c>
      <c r="L16" s="57"/>
      <c r="M16" s="57"/>
      <c r="N16" s="57"/>
    </row>
    <row r="17" spans="1:14" ht="32.25" customHeight="1">
      <c r="A17" s="53" t="s">
        <v>6</v>
      </c>
      <c r="B17" s="175" t="s">
        <v>208</v>
      </c>
      <c r="C17" s="38">
        <f>E17/D17</f>
        <v>436.1666666666667</v>
      </c>
      <c r="D17" s="54">
        <v>3</v>
      </c>
      <c r="E17" s="38">
        <v>1308.5</v>
      </c>
      <c r="F17" s="54"/>
      <c r="G17" s="54"/>
      <c r="H17" s="68"/>
      <c r="I17" s="54"/>
      <c r="J17" s="54"/>
      <c r="K17" s="38"/>
      <c r="L17" s="57"/>
      <c r="M17" s="57"/>
      <c r="N17" s="44"/>
    </row>
    <row r="18" spans="1:14" ht="33" customHeight="1">
      <c r="A18" s="62" t="s">
        <v>2</v>
      </c>
      <c r="B18" s="163" t="s">
        <v>131</v>
      </c>
      <c r="C18" s="33">
        <f>C19</f>
        <v>475</v>
      </c>
      <c r="D18" s="52">
        <f aca="true" t="shared" si="2" ref="D18:K18">D19</f>
        <v>1</v>
      </c>
      <c r="E18" s="33">
        <f t="shared" si="2"/>
        <v>475</v>
      </c>
      <c r="F18" s="33"/>
      <c r="G18" s="52"/>
      <c r="H18" s="33"/>
      <c r="I18" s="33">
        <f t="shared" si="2"/>
        <v>480</v>
      </c>
      <c r="J18" s="52">
        <f t="shared" si="2"/>
        <v>1</v>
      </c>
      <c r="K18" s="33">
        <f t="shared" si="2"/>
        <v>480</v>
      </c>
      <c r="L18" s="52"/>
      <c r="M18" s="52"/>
      <c r="N18" s="33"/>
    </row>
    <row r="19" spans="1:14" ht="39" customHeight="1">
      <c r="A19" s="53" t="s">
        <v>10</v>
      </c>
      <c r="B19" s="178" t="s">
        <v>98</v>
      </c>
      <c r="C19" s="38">
        <v>475</v>
      </c>
      <c r="D19" s="54">
        <v>1</v>
      </c>
      <c r="E19" s="38">
        <v>475</v>
      </c>
      <c r="F19" s="38"/>
      <c r="G19" s="54"/>
      <c r="H19" s="68"/>
      <c r="I19" s="38">
        <v>480</v>
      </c>
      <c r="J19" s="54">
        <v>1</v>
      </c>
      <c r="K19" s="38">
        <v>480</v>
      </c>
      <c r="L19" s="57"/>
      <c r="M19" s="57"/>
      <c r="N19" s="44"/>
    </row>
    <row r="20" spans="1:14" ht="56.25" customHeight="1">
      <c r="A20" s="62" t="s">
        <v>34</v>
      </c>
      <c r="B20" s="197" t="s">
        <v>134</v>
      </c>
      <c r="C20" s="41">
        <f>C21</f>
        <v>475</v>
      </c>
      <c r="D20" s="60">
        <f>D21</f>
        <v>1</v>
      </c>
      <c r="E20" s="41">
        <f>E21</f>
        <v>475</v>
      </c>
      <c r="F20" s="41"/>
      <c r="G20" s="140"/>
      <c r="H20" s="41"/>
      <c r="I20" s="41"/>
      <c r="J20" s="60"/>
      <c r="K20" s="41"/>
      <c r="L20" s="40"/>
      <c r="M20" s="40"/>
      <c r="N20" s="40"/>
    </row>
    <row r="21" spans="1:14" ht="18" customHeight="1">
      <c r="A21" s="53" t="s">
        <v>35</v>
      </c>
      <c r="B21" s="180" t="s">
        <v>64</v>
      </c>
      <c r="C21" s="43">
        <v>475</v>
      </c>
      <c r="D21" s="135">
        <v>1</v>
      </c>
      <c r="E21" s="43">
        <v>475</v>
      </c>
      <c r="F21" s="43"/>
      <c r="G21" s="135"/>
      <c r="H21" s="68"/>
      <c r="I21" s="43"/>
      <c r="J21" s="58"/>
      <c r="K21" s="38"/>
      <c r="L21" s="40"/>
      <c r="M21" s="40"/>
      <c r="N21" s="40"/>
    </row>
    <row r="22" spans="1:14" ht="38.25" customHeight="1">
      <c r="A22" s="62" t="s">
        <v>36</v>
      </c>
      <c r="B22" s="46" t="s">
        <v>133</v>
      </c>
      <c r="C22" s="41"/>
      <c r="D22" s="60"/>
      <c r="E22" s="41"/>
      <c r="F22" s="41">
        <f>F23</f>
        <v>420</v>
      </c>
      <c r="G22" s="60">
        <f>G23</f>
        <v>1</v>
      </c>
      <c r="H22" s="41">
        <f>H23</f>
        <v>420</v>
      </c>
      <c r="I22" s="58"/>
      <c r="J22" s="58"/>
      <c r="K22" s="58"/>
      <c r="L22" s="58"/>
      <c r="M22" s="58"/>
      <c r="N22" s="58"/>
    </row>
    <row r="23" spans="1:14" ht="18.75" customHeight="1">
      <c r="A23" s="118" t="s">
        <v>53</v>
      </c>
      <c r="B23" s="186" t="s">
        <v>95</v>
      </c>
      <c r="C23" s="43"/>
      <c r="D23" s="135"/>
      <c r="E23" s="148"/>
      <c r="F23" s="43">
        <v>420</v>
      </c>
      <c r="G23" s="135">
        <v>1</v>
      </c>
      <c r="H23" s="38">
        <v>420</v>
      </c>
      <c r="I23" s="63"/>
      <c r="J23" s="58"/>
      <c r="K23" s="38"/>
      <c r="L23" s="40"/>
      <c r="M23" s="244"/>
      <c r="N23" s="40"/>
    </row>
    <row r="24" spans="2:14" ht="26.2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8.75">
      <c r="A25" s="385" t="s">
        <v>172</v>
      </c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</row>
    <row r="26" spans="1:13" ht="36.75" customHeight="1">
      <c r="A26" s="156" t="s">
        <v>136</v>
      </c>
      <c r="B26" s="156"/>
      <c r="L26" s="25"/>
      <c r="M26" s="25"/>
    </row>
    <row r="28" spans="1:9" ht="15.75">
      <c r="A28" s="24"/>
      <c r="C28" s="1"/>
      <c r="D28" s="1"/>
      <c r="E28" s="1"/>
      <c r="F28" s="1"/>
      <c r="G28" s="1"/>
      <c r="H28" s="1"/>
      <c r="I28" s="1"/>
    </row>
    <row r="29" spans="3:9" ht="15.75">
      <c r="C29" s="1"/>
      <c r="D29" s="1"/>
      <c r="E29" s="1"/>
      <c r="F29" s="1"/>
      <c r="G29" s="1"/>
      <c r="H29" s="1"/>
      <c r="I29" s="1"/>
    </row>
    <row r="30" spans="1:9" ht="18.75">
      <c r="A30" s="12" t="s">
        <v>45</v>
      </c>
      <c r="C30" s="1"/>
      <c r="D30" s="1"/>
      <c r="E30" s="1"/>
      <c r="F30" s="1"/>
      <c r="G30" s="1"/>
      <c r="H30" s="1"/>
      <c r="I30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</sheetData>
  <sheetProtection/>
  <mergeCells count="13">
    <mergeCell ref="E3:L3"/>
    <mergeCell ref="E2:M2"/>
    <mergeCell ref="C8:N8"/>
    <mergeCell ref="A5:M5"/>
    <mergeCell ref="A6:M6"/>
    <mergeCell ref="A7:M7"/>
    <mergeCell ref="A25:N25"/>
    <mergeCell ref="L9:N9"/>
    <mergeCell ref="F9:H9"/>
    <mergeCell ref="I9:K9"/>
    <mergeCell ref="A9:A10"/>
    <mergeCell ref="B9:B10"/>
    <mergeCell ref="C9:E9"/>
  </mergeCells>
  <printOptions/>
  <pageMargins left="0.5511811023622047" right="0.35433070866141736" top="0.984251968503937" bottom="0.3937007874015748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view="pageBreakPreview" zoomScale="75" zoomScaleSheetLayoutView="75" zoomScalePageLayoutView="0" workbookViewId="0" topLeftCell="A1">
      <selection activeCell="B16" sqref="B16"/>
    </sheetView>
  </sheetViews>
  <sheetFormatPr defaultColWidth="9.140625" defaultRowHeight="12.75"/>
  <cols>
    <col min="2" max="2" width="59.00390625" style="0" customWidth="1"/>
  </cols>
  <sheetData>
    <row r="1" spans="1:16" ht="18.75">
      <c r="A1" s="3"/>
      <c r="B1" s="3"/>
      <c r="C1" s="3"/>
      <c r="D1" s="3"/>
      <c r="E1" s="3"/>
      <c r="F1" s="3"/>
      <c r="G1" s="1"/>
      <c r="H1" s="138" t="s">
        <v>119</v>
      </c>
      <c r="I1" s="1"/>
      <c r="J1" s="5"/>
      <c r="K1" s="139"/>
      <c r="L1" s="139"/>
      <c r="M1" s="3"/>
      <c r="N1" s="3"/>
      <c r="O1" s="3"/>
      <c r="P1" s="3"/>
    </row>
    <row r="2" spans="1:16" ht="45.75" customHeight="1">
      <c r="A2" s="3"/>
      <c r="B2" s="24"/>
      <c r="C2" s="24"/>
      <c r="D2" s="24"/>
      <c r="E2" s="369" t="s">
        <v>165</v>
      </c>
      <c r="F2" s="369"/>
      <c r="G2" s="369"/>
      <c r="H2" s="369"/>
      <c r="I2" s="369"/>
      <c r="J2" s="369"/>
      <c r="K2" s="369"/>
      <c r="L2" s="369"/>
      <c r="M2" s="369"/>
      <c r="N2" s="24"/>
      <c r="O2" s="24"/>
      <c r="P2" s="24"/>
    </row>
    <row r="3" spans="1:16" ht="18.75">
      <c r="A3" s="12"/>
      <c r="B3" s="24"/>
      <c r="C3" s="24"/>
      <c r="D3" s="24"/>
      <c r="E3" s="377" t="s">
        <v>169</v>
      </c>
      <c r="F3" s="377"/>
      <c r="G3" s="377"/>
      <c r="H3" s="377"/>
      <c r="I3" s="377"/>
      <c r="J3" s="377"/>
      <c r="K3" s="377"/>
      <c r="L3" s="377"/>
      <c r="M3" s="24"/>
      <c r="N3" s="24"/>
      <c r="O3" s="24"/>
      <c r="P3" s="24"/>
    </row>
    <row r="4" spans="1:16" ht="51.75" customHeight="1">
      <c r="A4" s="376" t="s">
        <v>96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24"/>
      <c r="O4" s="24"/>
      <c r="P4" s="24"/>
    </row>
    <row r="5" spans="1:16" ht="18.75">
      <c r="A5" s="375" t="s">
        <v>76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24"/>
      <c r="O5" s="24"/>
      <c r="P5" s="24"/>
    </row>
    <row r="6" spans="1:16" ht="18.75">
      <c r="A6" s="375" t="s">
        <v>110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73"/>
      <c r="O6" s="73"/>
      <c r="P6" s="73"/>
    </row>
    <row r="7" spans="1:16" ht="18.7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73"/>
      <c r="O7" s="73"/>
      <c r="P7" s="73"/>
    </row>
    <row r="8" spans="1:16" ht="18.75">
      <c r="A8" s="157"/>
      <c r="B8" s="157"/>
      <c r="C8" s="391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3"/>
      <c r="O8" s="73"/>
      <c r="P8" s="73"/>
    </row>
    <row r="9" spans="1:16" ht="18" customHeight="1">
      <c r="A9" s="382" t="s">
        <v>42</v>
      </c>
      <c r="B9" s="370" t="s">
        <v>29</v>
      </c>
      <c r="C9" s="372" t="s">
        <v>108</v>
      </c>
      <c r="D9" s="372"/>
      <c r="E9" s="372"/>
      <c r="F9" s="374" t="s">
        <v>65</v>
      </c>
      <c r="G9" s="374"/>
      <c r="H9" s="374"/>
      <c r="I9" s="373" t="s">
        <v>66</v>
      </c>
      <c r="J9" s="373"/>
      <c r="K9" s="373"/>
      <c r="L9" s="373" t="s">
        <v>67</v>
      </c>
      <c r="M9" s="373"/>
      <c r="N9" s="373"/>
      <c r="O9" s="4"/>
      <c r="P9" s="4"/>
    </row>
    <row r="10" spans="1:16" ht="47.25">
      <c r="A10" s="383"/>
      <c r="B10" s="371"/>
      <c r="C10" s="28" t="s">
        <v>39</v>
      </c>
      <c r="D10" s="28" t="s">
        <v>38</v>
      </c>
      <c r="E10" s="28" t="s">
        <v>31</v>
      </c>
      <c r="F10" s="28" t="s">
        <v>39</v>
      </c>
      <c r="G10" s="28" t="s">
        <v>38</v>
      </c>
      <c r="H10" s="28" t="s">
        <v>31</v>
      </c>
      <c r="I10" s="28" t="s">
        <v>39</v>
      </c>
      <c r="J10" s="28" t="s">
        <v>38</v>
      </c>
      <c r="K10" s="28" t="s">
        <v>31</v>
      </c>
      <c r="L10" s="28" t="s">
        <v>39</v>
      </c>
      <c r="M10" s="28" t="s">
        <v>38</v>
      </c>
      <c r="N10" s="28" t="s">
        <v>31</v>
      </c>
      <c r="O10" s="4"/>
      <c r="P10" s="4"/>
    </row>
    <row r="11" spans="1:16" ht="57.75" customHeight="1">
      <c r="A11" s="27"/>
      <c r="B11" s="32" t="s">
        <v>149</v>
      </c>
      <c r="C11" s="52">
        <f>C12+C16</f>
        <v>109</v>
      </c>
      <c r="D11" s="33">
        <f>D12</f>
        <v>180</v>
      </c>
      <c r="E11" s="33">
        <f>E13+E15</f>
        <v>753.8</v>
      </c>
      <c r="F11" s="52">
        <f>F12+F15</f>
        <v>31</v>
      </c>
      <c r="G11" s="33">
        <f>H11/F11</f>
        <v>12.225806451612904</v>
      </c>
      <c r="H11" s="52">
        <f>H12+H15</f>
        <v>379</v>
      </c>
      <c r="I11" s="52"/>
      <c r="J11" s="33"/>
      <c r="K11" s="33"/>
      <c r="L11" s="52"/>
      <c r="M11" s="33"/>
      <c r="N11" s="33"/>
      <c r="O11" s="4"/>
      <c r="P11" s="4"/>
    </row>
    <row r="12" spans="1:16" ht="29.25" customHeight="1">
      <c r="A12" s="61" t="s">
        <v>23</v>
      </c>
      <c r="B12" s="35" t="s">
        <v>104</v>
      </c>
      <c r="C12" s="52">
        <f>C13</f>
        <v>1</v>
      </c>
      <c r="D12" s="33">
        <f>D13</f>
        <v>180</v>
      </c>
      <c r="E12" s="33">
        <f aca="true" t="shared" si="0" ref="E12:H13">E13</f>
        <v>180</v>
      </c>
      <c r="F12" s="52">
        <f t="shared" si="0"/>
        <v>2</v>
      </c>
      <c r="G12" s="33">
        <f t="shared" si="0"/>
        <v>125</v>
      </c>
      <c r="H12" s="52">
        <f t="shared" si="0"/>
        <v>250</v>
      </c>
      <c r="I12" s="52"/>
      <c r="J12" s="33"/>
      <c r="K12" s="33"/>
      <c r="L12" s="140"/>
      <c r="M12" s="41"/>
      <c r="N12" s="33"/>
      <c r="O12" s="4"/>
      <c r="P12" s="4"/>
    </row>
    <row r="13" spans="1:16" ht="37.5" customHeight="1">
      <c r="A13" s="53" t="s">
        <v>1</v>
      </c>
      <c r="B13" s="35" t="s">
        <v>127</v>
      </c>
      <c r="C13" s="52">
        <f>C14</f>
        <v>1</v>
      </c>
      <c r="D13" s="52">
        <f>D14</f>
        <v>180</v>
      </c>
      <c r="E13" s="33">
        <f t="shared" si="0"/>
        <v>180</v>
      </c>
      <c r="F13" s="52">
        <f t="shared" si="0"/>
        <v>2</v>
      </c>
      <c r="G13" s="33">
        <f t="shared" si="0"/>
        <v>125</v>
      </c>
      <c r="H13" s="33">
        <f t="shared" si="0"/>
        <v>250</v>
      </c>
      <c r="I13" s="52"/>
      <c r="J13" s="33"/>
      <c r="K13" s="33"/>
      <c r="L13" s="140"/>
      <c r="M13" s="60"/>
      <c r="N13" s="33"/>
      <c r="O13" s="4"/>
      <c r="P13" s="4"/>
    </row>
    <row r="14" spans="1:16" ht="26.25" customHeight="1">
      <c r="A14" s="53" t="s">
        <v>4</v>
      </c>
      <c r="B14" s="187" t="s">
        <v>43</v>
      </c>
      <c r="C14" s="55">
        <v>1</v>
      </c>
      <c r="D14" s="36">
        <f>E14/C14</f>
        <v>180</v>
      </c>
      <c r="E14" s="36">
        <v>180</v>
      </c>
      <c r="F14" s="55">
        <v>2</v>
      </c>
      <c r="G14" s="38">
        <f>H14/F14</f>
        <v>125</v>
      </c>
      <c r="H14" s="36">
        <v>250</v>
      </c>
      <c r="I14" s="55"/>
      <c r="J14" s="38"/>
      <c r="K14" s="36"/>
      <c r="L14" s="43"/>
      <c r="M14" s="58"/>
      <c r="N14" s="58"/>
      <c r="O14" s="4"/>
      <c r="P14" s="4"/>
    </row>
    <row r="15" spans="1:14" ht="30" customHeight="1">
      <c r="A15" s="151" t="s">
        <v>19</v>
      </c>
      <c r="B15" s="35" t="s">
        <v>109</v>
      </c>
      <c r="C15" s="153">
        <f>C16+C20</f>
        <v>142</v>
      </c>
      <c r="D15" s="190">
        <f>E15/C15</f>
        <v>4.0408450704225345</v>
      </c>
      <c r="E15" s="154">
        <f>E16+E20</f>
        <v>573.8</v>
      </c>
      <c r="F15" s="151">
        <f>F16+F20</f>
        <v>29</v>
      </c>
      <c r="G15" s="190">
        <f>H15/F15</f>
        <v>4.448275862068965</v>
      </c>
      <c r="H15" s="154">
        <f>H16+H20</f>
        <v>129</v>
      </c>
      <c r="I15" s="40"/>
      <c r="J15" s="40"/>
      <c r="K15" s="40"/>
      <c r="L15" s="40"/>
      <c r="M15" s="40"/>
      <c r="N15" s="40"/>
    </row>
    <row r="16" spans="1:14" ht="34.5" customHeight="1">
      <c r="A16" s="53" t="s">
        <v>1</v>
      </c>
      <c r="B16" s="35" t="s">
        <v>128</v>
      </c>
      <c r="C16" s="153">
        <f>C17+C18+C19</f>
        <v>108</v>
      </c>
      <c r="D16" s="154">
        <f>E16/C16</f>
        <v>4.85</v>
      </c>
      <c r="E16" s="154">
        <f>E17+E18+E19</f>
        <v>523.8</v>
      </c>
      <c r="F16" s="151">
        <f>F18</f>
        <v>14</v>
      </c>
      <c r="G16" s="190">
        <f>G18</f>
        <v>5.714285714285714</v>
      </c>
      <c r="H16" s="154">
        <f>H18</f>
        <v>80</v>
      </c>
      <c r="I16" s="40"/>
      <c r="J16" s="40"/>
      <c r="K16" s="40"/>
      <c r="L16" s="40"/>
      <c r="M16" s="40"/>
      <c r="N16" s="40"/>
    </row>
    <row r="17" spans="1:14" ht="15.75">
      <c r="A17" s="53" t="s">
        <v>4</v>
      </c>
      <c r="B17" s="187" t="s">
        <v>43</v>
      </c>
      <c r="C17" s="57">
        <v>80</v>
      </c>
      <c r="D17" s="44">
        <f>E17/C17</f>
        <v>1.97125</v>
      </c>
      <c r="E17" s="44">
        <v>157.7</v>
      </c>
      <c r="F17" s="57">
        <v>100</v>
      </c>
      <c r="G17" s="57">
        <f>H17/F17</f>
        <v>2.5</v>
      </c>
      <c r="H17" s="44">
        <v>250</v>
      </c>
      <c r="I17" s="40"/>
      <c r="J17" s="40"/>
      <c r="K17" s="40"/>
      <c r="L17" s="40"/>
      <c r="M17" s="40"/>
      <c r="N17" s="40"/>
    </row>
    <row r="18" spans="1:14" ht="15.75">
      <c r="A18" s="53" t="s">
        <v>20</v>
      </c>
      <c r="B18" s="49" t="s">
        <v>41</v>
      </c>
      <c r="C18" s="143">
        <v>28</v>
      </c>
      <c r="D18" s="44">
        <f>E18/C18</f>
        <v>13.075000000000001</v>
      </c>
      <c r="E18" s="44">
        <v>366.1</v>
      </c>
      <c r="F18" s="57">
        <v>14</v>
      </c>
      <c r="G18" s="152">
        <f>H18/F18</f>
        <v>5.714285714285714</v>
      </c>
      <c r="H18" s="44">
        <v>80</v>
      </c>
      <c r="I18" s="40"/>
      <c r="J18" s="40"/>
      <c r="K18" s="40"/>
      <c r="L18" s="40"/>
      <c r="M18" s="40"/>
      <c r="N18" s="40"/>
    </row>
    <row r="19" spans="1:14" ht="47.25">
      <c r="A19" s="53" t="s">
        <v>5</v>
      </c>
      <c r="B19" s="28" t="s">
        <v>208</v>
      </c>
      <c r="C19" s="57"/>
      <c r="D19" s="152"/>
      <c r="E19" s="57"/>
      <c r="F19" s="57"/>
      <c r="G19" s="57"/>
      <c r="H19" s="57"/>
      <c r="I19" s="40"/>
      <c r="J19" s="40"/>
      <c r="K19" s="40"/>
      <c r="L19" s="40"/>
      <c r="M19" s="40"/>
      <c r="N19" s="40"/>
    </row>
    <row r="20" spans="1:14" ht="39" customHeight="1">
      <c r="A20" s="53" t="s">
        <v>3</v>
      </c>
      <c r="B20" s="163" t="s">
        <v>129</v>
      </c>
      <c r="C20" s="151">
        <f aca="true" t="shared" si="1" ref="C20:H20">C21</f>
        <v>34</v>
      </c>
      <c r="D20" s="190">
        <f t="shared" si="1"/>
        <v>1.4705882352941178</v>
      </c>
      <c r="E20" s="154">
        <f t="shared" si="1"/>
        <v>50</v>
      </c>
      <c r="F20" s="57">
        <f t="shared" si="1"/>
        <v>15</v>
      </c>
      <c r="G20" s="152">
        <f t="shared" si="1"/>
        <v>3.2666666666666666</v>
      </c>
      <c r="H20" s="44">
        <f t="shared" si="1"/>
        <v>49</v>
      </c>
      <c r="I20" s="40"/>
      <c r="J20" s="40"/>
      <c r="K20" s="40"/>
      <c r="L20" s="40"/>
      <c r="M20" s="40"/>
      <c r="N20" s="40"/>
    </row>
    <row r="21" spans="1:14" ht="31.5">
      <c r="A21" s="53" t="s">
        <v>7</v>
      </c>
      <c r="B21" s="178" t="s">
        <v>112</v>
      </c>
      <c r="C21" s="57">
        <v>34</v>
      </c>
      <c r="D21" s="152">
        <f>E21/C21</f>
        <v>1.4705882352941178</v>
      </c>
      <c r="E21" s="44">
        <v>50</v>
      </c>
      <c r="F21" s="57">
        <v>15</v>
      </c>
      <c r="G21" s="152">
        <f>H21/F21</f>
        <v>3.2666666666666666</v>
      </c>
      <c r="H21" s="44">
        <v>49</v>
      </c>
      <c r="I21" s="40"/>
      <c r="J21" s="40"/>
      <c r="K21" s="40"/>
      <c r="L21" s="40"/>
      <c r="M21" s="40"/>
      <c r="N21" s="40"/>
    </row>
    <row r="25" spans="1:14" ht="18.75">
      <c r="A25" s="385" t="s">
        <v>171</v>
      </c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</row>
    <row r="26" spans="1:14" ht="43.5" customHeight="1">
      <c r="A26" s="307" t="s">
        <v>136</v>
      </c>
      <c r="B26" s="307"/>
      <c r="C26" s="314"/>
      <c r="D26" s="314"/>
      <c r="E26" s="314"/>
      <c r="F26" s="314"/>
      <c r="G26" s="314"/>
      <c r="H26" s="314"/>
      <c r="I26" s="314"/>
      <c r="J26" s="314"/>
      <c r="K26" s="314"/>
      <c r="L26" s="309"/>
      <c r="M26" s="314"/>
      <c r="N26" s="314"/>
    </row>
    <row r="27" spans="1:12" ht="18.75">
      <c r="A27" s="156"/>
      <c r="B27" s="156"/>
      <c r="L27" s="25"/>
    </row>
  </sheetData>
  <sheetProtection/>
  <mergeCells count="13">
    <mergeCell ref="A25:N25"/>
    <mergeCell ref="E2:M2"/>
    <mergeCell ref="F9:H9"/>
    <mergeCell ref="I9:K9"/>
    <mergeCell ref="C8:N8"/>
    <mergeCell ref="L9:N9"/>
    <mergeCell ref="A4:M4"/>
    <mergeCell ref="A5:M5"/>
    <mergeCell ref="A6:M6"/>
    <mergeCell ref="A9:A10"/>
    <mergeCell ref="E3:L3"/>
    <mergeCell ref="B9:B10"/>
    <mergeCell ref="C9:E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74" r:id="rId1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2018-11-23T09:34:35Z</cp:lastPrinted>
  <dcterms:created xsi:type="dcterms:W3CDTF">1996-10-08T23:32:33Z</dcterms:created>
  <dcterms:modified xsi:type="dcterms:W3CDTF">2018-11-23T10:16:22Z</dcterms:modified>
  <cp:category/>
  <cp:version/>
  <cp:contentType/>
  <cp:contentStatus/>
</cp:coreProperties>
</file>