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20" windowWidth="9720" windowHeight="6420" tabRatio="913" activeTab="0"/>
  </bookViews>
  <sheets>
    <sheet name="дод.18 зміни 2019" sheetId="1" r:id="rId1"/>
    <sheet name="дод.17 зміни  2018" sheetId="2" r:id="rId2"/>
    <sheet name="дод 2" sheetId="3" r:id="rId3"/>
    <sheet name="дод 4 Трансп зм 2019" sheetId="4" r:id="rId4"/>
    <sheet name="дод 1.3 Свет " sheetId="5" state="hidden" r:id="rId5"/>
    <sheet name="дод 5  озеленення зм 3413" sheetId="6" r:id="rId6"/>
    <sheet name="дод 14 Кладовща без зм" sheetId="7" r:id="rId7"/>
    <sheet name="дод 1.6 сан очис без зм" sheetId="8" state="hidden" r:id="rId8"/>
    <sheet name="дод 6  Пот Благуостр без зм" sheetId="9" r:id="rId9"/>
    <sheet name="дод. 1.8 Тварини без зм" sheetId="10" state="hidden" r:id="rId10"/>
    <sheet name="дод 1.9 Кап Благоустр без зм" sheetId="11" state="hidden" r:id="rId11"/>
    <sheet name="дод  7 кап житло зм.3413" sheetId="12" r:id="rId12"/>
    <sheet name="дод 8 Святкові зм 3413 " sheetId="13" r:id="rId13"/>
    <sheet name="дод 15 Вода зм 3649" sheetId="14" r:id="rId14"/>
    <sheet name="дод 3 Утриман зм 3413" sheetId="15" r:id="rId15"/>
    <sheet name="дод 9 Енргозбер без зм" sheetId="16" r:id="rId16"/>
    <sheet name="дод 10 статут без зм" sheetId="17" r:id="rId17"/>
    <sheet name="дод 11 Субвенц Красноп без зм" sheetId="18" r:id="rId18"/>
    <sheet name="дод 12 паспорт дом без зм " sheetId="19" r:id="rId19"/>
    <sheet name="дод 13 Буд,рекст.рест зм.3643" sheetId="20" r:id="rId20"/>
    <sheet name="дод 1.19 Поверн  бюдж позичок" sheetId="21" state="hidden" r:id="rId21"/>
    <sheet name="дод 1.20 Надан бюдж позич " sheetId="22" state="hidden" r:id="rId22"/>
    <sheet name="дод.7 земля" sheetId="23" state="hidden" r:id="rId23"/>
    <sheet name="Лист3" sheetId="24" state="hidden" r:id="rId24"/>
  </sheets>
  <definedNames>
    <definedName name="_xlnm.Print_Area" localSheetId="16">'дод 10 статут без зм'!$A$1:$J$141</definedName>
    <definedName name="_xlnm.Print_Area" localSheetId="14">'дод 3 Утриман зм 3413'!$A$1:$L$24</definedName>
    <definedName name="_xlnm.Print_Area" localSheetId="3">'дод 4 Трансп зм 2019'!$A$1:$H$40</definedName>
    <definedName name="_xlnm.Print_Area" localSheetId="5">'дод 5  озеленення зм 3413'!$A$1:$L$65</definedName>
    <definedName name="_xlnm.Print_Area" localSheetId="12">'дод 8 Святкові зм 3413 '!$A$1:$K$36</definedName>
  </definedNames>
  <calcPr fullCalcOnLoad="1"/>
</workbook>
</file>

<file path=xl/sharedStrings.xml><?xml version="1.0" encoding="utf-8"?>
<sst xmlns="http://schemas.openxmlformats.org/spreadsheetml/2006/main" count="1547" uniqueCount="558">
  <si>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</si>
  <si>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</si>
  <si>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</si>
  <si>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</si>
  <si>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</si>
  <si>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</si>
  <si>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</si>
  <si>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</si>
  <si>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</si>
  <si>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</si>
  <si>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</si>
  <si>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</si>
  <si>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</si>
  <si>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</si>
  <si>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</si>
  <si>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</si>
  <si>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</si>
  <si>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</si>
  <si>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</si>
  <si>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</si>
  <si>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</si>
  <si>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</si>
  <si>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</si>
  <si>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</si>
  <si>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</si>
  <si>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</si>
  <si>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</si>
  <si>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</si>
  <si>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</si>
  <si>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</si>
  <si>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</si>
  <si>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</si>
  <si>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</si>
  <si>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</si>
  <si>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</si>
  <si>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</si>
  <si>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</si>
  <si>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</si>
  <si>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</si>
  <si>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</si>
  <si>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</si>
  <si>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</si>
  <si>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</si>
  <si>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</si>
  <si>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</si>
  <si>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</si>
  <si>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</si>
  <si>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</si>
  <si>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</si>
  <si>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</si>
  <si>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</si>
  <si>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</si>
  <si>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</si>
  <si>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</si>
  <si>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</si>
  <si>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</si>
  <si>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</si>
  <si>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</si>
  <si>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</si>
  <si>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</si>
  <si>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</si>
  <si>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</si>
  <si>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</si>
  <si>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</si>
  <si>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</si>
  <si>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</si>
  <si>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</si>
  <si>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</si>
  <si>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</si>
  <si>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</si>
  <si>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</si>
  <si>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</si>
  <si>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</si>
  <si>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</si>
  <si>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</si>
  <si>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</si>
  <si>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</si>
  <si>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</si>
  <si>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</si>
  <si>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</si>
  <si>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</si>
  <si>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</si>
  <si>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</si>
  <si>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</si>
  <si>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</si>
  <si>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</si>
  <si>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</si>
  <si>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</si>
  <si>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</si>
  <si>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</si>
  <si>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</si>
  <si>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</si>
  <si>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</si>
  <si>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</si>
  <si>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</si>
  <si>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</si>
  <si>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</si>
  <si>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</si>
  <si>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</si>
  <si>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</si>
  <si>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</si>
  <si>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</si>
  <si>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</si>
  <si>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</si>
  <si>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</si>
  <si>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</si>
  <si>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</si>
  <si>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</si>
  <si>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</si>
  <si>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</si>
  <si>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</si>
  <si>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</si>
  <si>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</si>
  <si>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</si>
  <si>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</si>
  <si>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</si>
  <si>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</si>
  <si>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</si>
  <si>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</si>
  <si>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</si>
  <si>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</si>
  <si>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</si>
  <si>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</si>
  <si>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</si>
  <si>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</si>
  <si>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</si>
  <si>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</si>
  <si>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</si>
  <si>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</si>
  <si>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</si>
  <si>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</si>
  <si>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</si>
  <si>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</si>
  <si>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</si>
  <si>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</si>
  <si>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</si>
  <si>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</si>
  <si>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</si>
  <si>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</si>
  <si>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</si>
  <si>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</si>
  <si>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</si>
  <si>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</si>
  <si>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</si>
  <si>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</si>
  <si>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</si>
  <si>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</si>
  <si>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</si>
  <si>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</si>
  <si>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</si>
  <si>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</si>
  <si>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</si>
  <si>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</si>
  <si>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</si>
  <si>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</si>
  <si>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</si>
  <si>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</si>
  <si>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</si>
  <si>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</si>
  <si>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</si>
  <si>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</si>
  <si>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</si>
  <si>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</si>
  <si>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</si>
  <si>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</si>
  <si>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</si>
  <si>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</si>
  <si>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</si>
  <si>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</si>
  <si>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</si>
  <si>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</si>
  <si>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</si>
  <si>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</si>
  <si>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</si>
  <si>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</si>
  <si>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</si>
  <si>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</si>
  <si>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</si>
  <si>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</si>
  <si>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</si>
  <si>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</si>
  <si>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"Про затвердження Комплексної цільової</t>
  </si>
  <si>
    <t xml:space="preserve">«Про затвердження Комплексної </t>
  </si>
  <si>
    <t xml:space="preserve">«Про затвердження  Комплексної </t>
  </si>
  <si>
    <t xml:space="preserve">«Про завтердження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</si>
  <si>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</si>
  <si>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</si>
  <si>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</si>
  <si>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</si>
  <si>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</si>
  <si>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</si>
  <si>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</si>
  <si>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</si>
  <si>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</si>
  <si>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</si>
  <si>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</si>
  <si>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</si>
  <si>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</si>
  <si>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</si>
  <si>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</si>
  <si>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</si>
  <si>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</si>
  <si>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</si>
  <si>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</si>
  <si>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</si>
  <si>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</si>
  <si>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</si>
  <si>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</si>
  <si>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</si>
  <si>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</si>
  <si>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</si>
  <si>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</si>
  <si>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</si>
  <si>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</si>
  <si>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</si>
  <si>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</si>
  <si>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</si>
  <si>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</si>
  <si>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</si>
  <si>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</si>
  <si>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</si>
  <si>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</si>
  <si>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</si>
  <si>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</si>
  <si>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</si>
  <si>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</si>
  <si>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</si>
  <si>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</si>
  <si>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</si>
  <si>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</si>
  <si>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</si>
  <si>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</si>
  <si>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</si>
  <si>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</si>
  <si>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</si>
  <si>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</si>
  <si>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</si>
  <si>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</si>
  <si>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</si>
  <si>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</si>
  <si>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</si>
  <si>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</si>
  <si>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</si>
  <si>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</si>
  <si>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</si>
  <si>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</si>
  <si>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</si>
  <si>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</si>
  <si>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</si>
  <si>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</si>
  <si>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</si>
  <si>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</si>
  <si>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</si>
  <si>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</si>
  <si>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</si>
  <si>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</si>
  <si>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</si>
  <si>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</si>
  <si>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</si>
  <si>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</si>
  <si>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</si>
  <si>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</si>
  <si>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</si>
  <si>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</si>
  <si>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</si>
  <si>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</si>
  <si>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</si>
  <si>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</si>
  <si>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</si>
  <si>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</si>
  <si>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</si>
  <si>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</si>
  <si>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</si>
  <si>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</si>
  <si>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</si>
  <si>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</si>
  <si>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</si>
  <si>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</si>
  <si>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</si>
  <si>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</si>
  <si>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</si>
  <si>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</si>
  <si>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</si>
  <si>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</si>
  <si>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</si>
  <si>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</si>
  <si>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</si>
  <si>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</si>
  <si>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</si>
  <si>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</si>
  <si>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</si>
  <si>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</si>
  <si>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</si>
  <si>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</si>
  <si>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</si>
  <si>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</si>
  <si>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</si>
  <si>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</si>
  <si>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</si>
  <si>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</si>
  <si>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</si>
  <si>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</si>
  <si>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</si>
  <si>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</si>
  <si>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</si>
  <si>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1.6</t>
  </si>
  <si>
    <t>Додаток 1.8</t>
  </si>
  <si>
    <t>Додаток 1. 9</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</si>
  <si>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</si>
  <si>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</si>
  <si>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</si>
  <si>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</si>
  <si>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</si>
  <si>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</si>
  <si>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</si>
  <si>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</si>
  <si>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</si>
  <si>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</si>
  <si>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</si>
  <si>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</si>
  <si>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</si>
  <si>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</si>
  <si>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</si>
  <si>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</si>
  <si>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</si>
  <si>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</si>
  <si>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</si>
  <si>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</si>
  <si>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</si>
  <si>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</si>
  <si>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</si>
  <si>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</si>
  <si>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</si>
  <si>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 xml:space="preserve">від 21 грудня   2017 року №  2913-МР </t>
  </si>
  <si>
    <t>Надання бюджетних позичок на поворотній основі</t>
  </si>
  <si>
    <t>Надання бюджетних позичок на поворотній основі на період до 2020 року</t>
  </si>
  <si>
    <t xml:space="preserve">Департамент інфраструктури міста Сумської міської ради, КП "Міськводоканал" СМР  </t>
  </si>
  <si>
    <t>Додаток 1.20</t>
  </si>
  <si>
    <t>Поповнення статутного капіталу КП "Центр догляду за тваринами" СМР (придбання автомобіля)</t>
  </si>
  <si>
    <t>Відшкодування майнової шкоди, витрат на правову допомогу  та судового збору по рішенню судів, охорона новорічних ялинок, розробка схеми теплопостачання м.Суми</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</si>
  <si>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</si>
  <si>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</si>
  <si>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</si>
  <si>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</si>
  <si>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</si>
  <si>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</si>
  <si>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</si>
  <si>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</si>
  <si>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</si>
  <si>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</si>
  <si>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по підключенню будинків №103-Б та №105 по вул. Харківській до мереж міської каналізації</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</si>
  <si>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</si>
  <si>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</si>
  <si>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Фінансова підтримка (оплата заборгованності за електроенергію)</t>
  </si>
  <si>
    <t>Департамент інфраструктури міста Сумської міської ради, КП "Міськводоканал" СМР</t>
  </si>
  <si>
    <t>Фінансова підтримка  КП "Сумижилкомсервіс"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</si>
  <si>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</si>
  <si>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</si>
  <si>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</si>
  <si>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</si>
  <si>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</si>
  <si>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</si>
  <si>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</si>
  <si>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</si>
  <si>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</si>
  <si>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</si>
  <si>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</si>
  <si>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</si>
  <si>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</si>
  <si>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1.7</t>
  </si>
  <si>
    <t xml:space="preserve">Будівництво зливної каналізації по вул.Косівщинській, вул.Кавалерідзе, вул.Нахімова, вул. Дарвіна, вул.Жуковського, вул.Макаренка </t>
  </si>
  <si>
    <t>1.8</t>
  </si>
  <si>
    <t>Будівництво кабельної лінії електроживлення (резервний кабель) каналізаційно – насосної станції по вул. Привокзальна, 4/13</t>
  </si>
  <si>
    <t>1.9</t>
  </si>
  <si>
    <t>Будівництво свердловини №15 на нижню крейду з розширеним контуром на Лепехівському водозаборі м.Суми</t>
  </si>
  <si>
    <t>1.10</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</si>
  <si>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</si>
  <si>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1.11</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</si>
  <si>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</si>
  <si>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1.12</t>
  </si>
  <si>
    <t>Реконструкція хлорного господарства на очисних спорудах м. Суми з переведенням на гіпохлорит натрію</t>
  </si>
  <si>
    <t>1.13</t>
  </si>
  <si>
    <t>Залишок субвенції на реконструкцію багатофункціонального спортивного майданчика вул. Новомістенська, 4</t>
  </si>
  <si>
    <t>1.14</t>
  </si>
  <si>
    <t xml:space="preserve">Реконструкція  аварійного  самотічного колектора Д-400 по вул. Білопільський шлях  від КНС -7 до району Тепличного </t>
  </si>
  <si>
    <t>1.15</t>
  </si>
  <si>
    <t xml:space="preserve">Будівництво  пандусів до житлових будинків </t>
  </si>
  <si>
    <t>1.16</t>
  </si>
  <si>
    <t>1.17</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</si>
  <si>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</si>
  <si>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1.18</t>
  </si>
  <si>
    <t>Реконструкція системи електрозабезпечення 48-квартирного будинку по вулиці Холодногірська, 30/1 м. Суми</t>
  </si>
  <si>
    <t>1.19</t>
  </si>
  <si>
    <t>Будівництво міського пляжу в парку ім. І.М. Кожедуба</t>
  </si>
  <si>
    <t>1.20</t>
  </si>
  <si>
    <t>Будівництво скейт-парку в парку ім. І.М. Кожедуба</t>
  </si>
  <si>
    <t>1.21</t>
  </si>
  <si>
    <t>Міні-скейт парк на Роменсьеій</t>
  </si>
  <si>
    <t>Будівництво, реконструкція, та реставрація,  в т.ч:</t>
  </si>
  <si>
    <t>Послуги з технічного обслуговування електрообладнання каналізаційно-насосної станції за адресою м.Суми вул.Привокзальна ,4/13</t>
  </si>
  <si>
    <t>1.22</t>
  </si>
  <si>
    <t>Будівництво напірного каналізаційного колектору від КНС-9 до пр.Михайла Лушпи в м.Суми з переврізкою в збудований напірний колектор</t>
  </si>
  <si>
    <t>1.23</t>
  </si>
  <si>
    <t>Будівництво напірного каналізаційного колектору від КНС-6 до вул.Прокоф'єва в м.Суми з переврізкою в збудований напірний колектор</t>
  </si>
  <si>
    <t>1.24</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</si>
  <si>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</si>
  <si>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1.25</t>
  </si>
  <si>
    <t>Реконструкція каналізаційного самопливного колектору Д-1000 мм по вул.1-ша Набережна р.Стрілка</t>
  </si>
  <si>
    <t>1.26</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</si>
  <si>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</si>
  <si>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</si>
  <si>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</si>
  <si>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</si>
  <si>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</si>
  <si>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</si>
  <si>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</si>
  <si>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</si>
  <si>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</si>
  <si>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</si>
  <si>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</si>
  <si>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</si>
  <si>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</si>
  <si>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</si>
  <si>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</si>
  <si>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</si>
  <si>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</si>
  <si>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</si>
  <si>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</si>
  <si>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</si>
  <si>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</si>
  <si>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1.27</t>
  </si>
  <si>
    <t>1.28</t>
  </si>
  <si>
    <t>Будівництво огорожі для Комунальної установи Сумська загальноосвітня школа I-III ступенів №22, імені Ігоря Гольченка, вул.Ковпака,57</t>
  </si>
  <si>
    <t>1.29</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</si>
  <si>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</si>
  <si>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</si>
  <si>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</si>
  <si>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</si>
  <si>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</si>
  <si>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</si>
  <si>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</si>
  <si>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</si>
  <si>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</si>
  <si>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</si>
  <si>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</si>
  <si>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 xml:space="preserve">від 21 грудня   2017 року №  2913-МР, зі змінами </t>
  </si>
  <si>
    <t>Додаток 3</t>
  </si>
  <si>
    <t>Додаток 7</t>
  </si>
  <si>
    <t>міської ради від 21 грудня   2017 року №  2913-МР (зі змінами)</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</si>
  <si>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</si>
  <si>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</si>
  <si>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Додаток 8</t>
  </si>
  <si>
    <t>від 21 грудня   2017 року №  2913-МР , зі змінами</t>
  </si>
  <si>
    <t>Додаток 9</t>
  </si>
  <si>
    <t xml:space="preserve">від 29 серпня 2018 року   № 3794 - МР </t>
  </si>
  <si>
    <t>від 29 серпня 2018 року  № 3794- МР</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</si>
  <si>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</si>
  <si>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</si>
  <si>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</si>
  <si>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</si>
  <si>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</si>
  <si>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</si>
  <si>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</si>
  <si>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</si>
  <si>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</si>
  <si>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</si>
  <si>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</si>
  <si>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</si>
  <si>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</si>
  <si>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</si>
  <si>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</si>
  <si>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</si>
  <si>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</si>
  <si>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</si>
  <si>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</si>
  <si>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</si>
  <si>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</si>
  <si>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</si>
  <si>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</si>
  <si>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</si>
  <si>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</si>
  <si>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</si>
  <si>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</si>
  <si>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</si>
  <si>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</si>
  <si>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</si>
  <si>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</si>
  <si>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1.30</t>
  </si>
  <si>
    <t>1.31</t>
  </si>
  <si>
    <t>1.32</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</si>
  <si>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</si>
  <si>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</si>
  <si>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</si>
  <si>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 xml:space="preserve"> КПКВК 1216013
- забезпечення діяльності водопровідно-каналізаційного господарства - 3090,0 тис.грн.
</t>
  </si>
  <si>
    <t xml:space="preserve">Забезпечення функціонування обєктів житлово-комунального господарства </t>
  </si>
  <si>
    <t xml:space="preserve"> КПКВК 1216020
- забезпечення функціонування підприємств, установ та організацій, що виробляють, виконують та/або надають житлово-комунальні послуги - 500,0 тис.грн.
</t>
  </si>
  <si>
    <t>Забезпечення надійного та безперебійного функціонування житлово-експлуатаційного господарства</t>
  </si>
  <si>
    <t xml:space="preserve"> КПКВК 1216017
- надання послуг з розробки технічних паспортів на багатоквартирні будинки  -3000,0 тис.грн.
</t>
  </si>
  <si>
    <t xml:space="preserve">КПКВК 1216030                                                                                                                                                                                                                                                                                                                                    - поточний ремонт, утримання обєктів та елементів благоустрою - 2200,0 тис.грн.;                                                                                                                                                                                      - технічне обслуговування та поточний ремонт фонтанів -663,7тис.грн.;                                                                                                                                                                                                           -забезпечення водопостачання фонтанів - 65,0 тис.грн.                                                                                                                                                       </t>
  </si>
  <si>
    <t xml:space="preserve">КПКВК 1216090                                                                                                                                                                                                                                                                                                                                                - Придбання сертифікатів прийнятих в експлуатацію обєктів - 51,0тис.грн.                                                                                                                                                                                                                                                                                                                                                                                                                                                                                                                                                    </t>
  </si>
  <si>
    <t xml:space="preserve">КПКВК 1217690                                                                                                                                                                                                                                                                                                                                                    -      співфінансування капітального ремонту житлового фонду (40/60) - 742,6 тис.грн.                                                                                                    </t>
  </si>
  <si>
    <t xml:space="preserve">КПКВК 1217640                                                                                                                                                                                                                                                                                                                                   - відшкодування з міського бюджету частини відсотків за кредитами, залученими населенням (фізичними особами), на впровадження енергозберігаючих заходів  -200,0тис.грн..;                                                                                                                                                                                                                                                                                                                               -відшкодування з міського бюджету частини відсотків за кредитами, залученими обєднаннями співвласників багатоквартирних житлових будинків, житлово- будівельними кооперативами на впровадження енергозберігаючих заходів - 100,0 тис.грн.                      </t>
  </si>
  <si>
    <t xml:space="preserve">Проведення ремонту обєктів транспортної інфраструктури </t>
  </si>
  <si>
    <t>Проведення ремонту обєктів транспортної інфраструктури</t>
  </si>
  <si>
    <t xml:space="preserve">КПКВК 1216030                                                                                                                                                                                                                                                                                                                                    - проведення обстеження та випробування шляхопроводів та мостів по місту - 550,0 тис.грн.;                                                                                                                                                                                      - забезпечення проведення ремонту мостів і шляхопроводів по місту -3100,0тис.грн.                                                                                                                                                                                                                                                                                                                                                   </t>
  </si>
  <si>
    <t xml:space="preserve">Забезпечення зміцнення матеріально-технічної бази підприємств комунальної форми власності </t>
  </si>
  <si>
    <t xml:space="preserve">КПКВК 1217670                                                                                                                                                                                                                                                                                                                                    - Поповнення статутного капіталу КП ЕЗО "Міськсвітло" СМР - 15000,0 тис.грн.;                                                                                                                                                                                         - Поповнення статутного капіталу КП "Спецкомбінат" СМР -26135,0тис.грн..;                                                                                                                                                                                                  - Поповнення статутного капіталу КП "Міськводоканал" СМР - 26532,9 тис.грн.;                                                                                                                                                                                           -Поповнення статутного капіталу КП "Центр догляду за тваринами" СМР -540,0 тис.грн.                                                                                                                                                                                                                                                                                                                                               </t>
  </si>
  <si>
    <t xml:space="preserve">КПКВК 1216030                                                                                                                                                                                                                                                                                                                                    - підсів трави на газонах - 17,0 тис.грн.;                                                                                                                                                                                                                                                                           - Садіння нових дерев і кущів за рахунок цільового фонду -700,0тис.грн.                                                                                                                                                                                                                                                                                                                                                   </t>
  </si>
  <si>
    <t xml:space="preserve">додаток 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</si>
  <si>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</si>
  <si>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</si>
  <si>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</si>
  <si>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</si>
  <si>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від                           №  </t>
  </si>
  <si>
    <t>№                                            від</t>
  </si>
  <si>
    <t>на 2018- 2020  роки»  (зі змінами)</t>
  </si>
  <si>
    <t xml:space="preserve">                     Додаток 4</t>
  </si>
  <si>
    <t xml:space="preserve">від 21 грудня   2017 року №  2913-МР, (з змінами) </t>
  </si>
  <si>
    <t>Додаток  5</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</si>
  <si>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</si>
  <si>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                     Додаток 6</t>
  </si>
  <si>
    <t xml:space="preserve">від                                          № </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</si>
  <si>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</si>
  <si>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від                                        № </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</si>
  <si>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</si>
  <si>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 xml:space="preserve">від                                         №  </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</si>
  <si>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</si>
  <si>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додаток  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t>
  </si>
  <si>
    <t>від 21 грудня   2017 року №  2913-МР, зі змінами</t>
  </si>
  <si>
    <t>додаток 10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</si>
  <si>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11</t>
  </si>
  <si>
    <t>додаток   11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</si>
  <si>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</si>
  <si>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</si>
  <si>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13</t>
  </si>
  <si>
    <t xml:space="preserve">від                               №   </t>
  </si>
  <si>
    <t>Додаток 14</t>
  </si>
  <si>
    <t xml:space="preserve">від                                №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</si>
  <si>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міста Суми на 2018- 2020  роки", затвердженої рішенням Сумської міської ради від 21 грудня   2017 року №  2913-МР" зі змінами,
від                               № </t>
  </si>
  <si>
    <t>від                                           №</t>
  </si>
  <si>
    <t>від                                №</t>
  </si>
  <si>
    <t>від                                        №</t>
  </si>
  <si>
    <t>від                                    №</t>
  </si>
  <si>
    <t xml:space="preserve">        №</t>
  </si>
  <si>
    <t>від                                          №</t>
  </si>
  <si>
    <t xml:space="preserve">від                             №  </t>
  </si>
  <si>
    <t>Забезпечення надійного та безперебійного функціонування житлово-експлуатаційного господарства                                                                                                                                                                                                                                              на період до 2020 року</t>
  </si>
  <si>
    <t>2.1</t>
  </si>
  <si>
    <t xml:space="preserve">від                                     №  </t>
  </si>
  <si>
    <t>Додаток 17</t>
  </si>
  <si>
    <t xml:space="preserve">КПКВК  1516030                                                                                                                                                                                                                                                                                                                                                            - субвенція на забезпечення проведення утримання вулично-дорожньої мережі та штучних споруд-41 900,0 тис.грн. </t>
  </si>
  <si>
    <t xml:space="preserve"> КПКВК 1216013                                                                                                                                                                                                                                                                                                                                                 - забезпечення діяльності водопровідно-каналізаційного господарства - 2500,0 тис.грн.</t>
  </si>
  <si>
    <t xml:space="preserve">Заходи з будівництва, реставрації та реконструкції </t>
  </si>
  <si>
    <t xml:space="preserve">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</si>
  <si>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Додаток 15</t>
  </si>
  <si>
    <t>Додаток 18</t>
  </si>
  <si>
    <t>КПКВК 1217310                                                                                                                                                                                                                                                                                                                                          - Кошти державного бюджету на виконання цільової програми ( притна вода України ) на 2011-2020 роки на Реконструкцію хлорного господарства на очисних спорудах м.Суми з переведенням на гіпохлорит натрію - 2420 тис.грн.</t>
  </si>
  <si>
    <t>КПКВК 1219770                                                                                                                                                                                                                                                                                                                               - інші субвенції (Сумської міської ради Верхньосироватської ОТГ)  - 8020 тис.грн.</t>
  </si>
</sst>
</file>

<file path=xl/styles.xml><?xml version="1.0" encoding="utf-8"?>
<styleSheet xmlns="http://schemas.openxmlformats.org/spreadsheetml/2006/main">
  <numFmts count="7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 numFmtId="226" formatCode="_-* #,##0.000_р_._-;\-* #,##0.000_р_._-;_-* &quot;-&quot;???_р_._-;_-@_-"/>
  </numFmts>
  <fonts count="64">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
      <sz val="12"/>
      <color theme="1"/>
      <name val="Times New Roman"/>
      <family val="1"/>
    </font>
    <font>
      <sz val="13"/>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right style="thin"/>
      <top/>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9" fillId="32" borderId="0" applyNumberFormat="0" applyBorder="0" applyAlignment="0" applyProtection="0"/>
  </cellStyleXfs>
  <cellXfs count="63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60"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61"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61"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61" fillId="37" borderId="10" xfId="0" applyFont="1" applyFill="1" applyBorder="1" applyAlignment="1">
      <alignment horizontal="left" wrapText="1"/>
    </xf>
    <xf numFmtId="49" fontId="61" fillId="37" borderId="10" xfId="0" applyNumberFormat="1" applyFont="1" applyFill="1" applyBorder="1" applyAlignment="1">
      <alignment wrapText="1"/>
    </xf>
    <xf numFmtId="0" fontId="61" fillId="37" borderId="10" xfId="0" applyFont="1" applyFill="1" applyBorder="1" applyAlignment="1">
      <alignment wrapText="1"/>
    </xf>
    <xf numFmtId="0" fontId="61" fillId="37" borderId="10" xfId="0" applyFont="1" applyFill="1" applyBorder="1" applyAlignment="1">
      <alignment horizontal="left" vertical="center" wrapText="1"/>
    </xf>
    <xf numFmtId="0" fontId="16" fillId="37" borderId="10" xfId="53" applyFont="1" applyFill="1" applyBorder="1" applyAlignment="1">
      <alignment horizontal="center" vertical="center" wrapText="1"/>
      <protection/>
    </xf>
    <xf numFmtId="4" fontId="16"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1"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5"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218" fontId="1" fillId="0" borderId="10" xfId="53" applyNumberFormat="1" applyFont="1" applyBorder="1" applyAlignment="1">
      <alignment horizontal="center" vertical="center"/>
      <protection/>
    </xf>
    <xf numFmtId="218" fontId="6" fillId="0" borderId="10" xfId="53" applyNumberFormat="1" applyFont="1" applyFill="1" applyBorder="1" applyAlignment="1">
      <alignment horizontal="center" vertical="center"/>
      <protection/>
    </xf>
    <xf numFmtId="218" fontId="6" fillId="37" borderId="10" xfId="53" applyNumberFormat="1" applyFont="1" applyFill="1" applyBorder="1" applyAlignment="1">
      <alignment horizontal="center" vertical="center"/>
      <protection/>
    </xf>
    <xf numFmtId="204" fontId="6" fillId="0" borderId="10" xfId="53" applyNumberFormat="1" applyFont="1" applyBorder="1" applyAlignment="1">
      <alignment horizontal="center" vertical="center"/>
      <protection/>
    </xf>
    <xf numFmtId="216" fontId="1" fillId="0" borderId="10" xfId="53" applyNumberFormat="1" applyFont="1" applyBorder="1" applyAlignment="1">
      <alignment horizontal="center" vertical="center"/>
      <protection/>
    </xf>
    <xf numFmtId="216" fontId="6" fillId="0" borderId="10" xfId="53" applyNumberFormat="1" applyFont="1" applyFill="1" applyBorder="1" applyAlignment="1">
      <alignment horizontal="center" vertical="center"/>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216" fontId="1" fillId="0" borderId="10" xfId="53" applyNumberFormat="1" applyFont="1" applyBorder="1" applyAlignment="1">
      <alignment horizontal="center" vertical="center" wrapText="1"/>
      <protection/>
    </xf>
    <xf numFmtId="2" fontId="6" fillId="0" borderId="12" xfId="53" applyNumberFormat="1" applyFont="1" applyFill="1" applyBorder="1" applyAlignment="1">
      <alignment horizontal="center" vertical="center" wrapText="1"/>
      <protection/>
    </xf>
    <xf numFmtId="49" fontId="6" fillId="0" borderId="12" xfId="53" applyNumberFormat="1" applyFont="1" applyBorder="1" applyAlignment="1">
      <alignment horizontal="center" vertical="center"/>
      <protection/>
    </xf>
    <xf numFmtId="203" fontId="6" fillId="0" borderId="10" xfId="63" applyFont="1" applyBorder="1" applyAlignment="1">
      <alignment horizontal="center" vertical="center" wrapText="1"/>
    </xf>
    <xf numFmtId="203" fontId="6" fillId="37" borderId="12" xfId="63" applyFont="1" applyFill="1" applyBorder="1" applyAlignment="1">
      <alignment horizontal="center" vertical="center" wrapText="1"/>
    </xf>
    <xf numFmtId="203" fontId="6" fillId="0" borderId="12" xfId="63" applyFont="1" applyFill="1" applyBorder="1" applyAlignment="1">
      <alignment horizontal="center" vertical="center" wrapText="1"/>
    </xf>
    <xf numFmtId="203" fontId="6" fillId="0" borderId="12" xfId="63" applyFont="1" applyBorder="1" applyAlignment="1">
      <alignment horizontal="center" vertical="center" wrapText="1"/>
    </xf>
    <xf numFmtId="203" fontId="60" fillId="0" borderId="12" xfId="63" applyFont="1" applyBorder="1" applyAlignment="1">
      <alignment horizontal="center" vertical="center" wrapText="1"/>
    </xf>
    <xf numFmtId="49" fontId="6" fillId="0" borderId="12" xfId="53" applyNumberFormat="1" applyFont="1" applyFill="1" applyBorder="1" applyAlignment="1">
      <alignment horizontal="center" vertical="center"/>
      <protection/>
    </xf>
    <xf numFmtId="203" fontId="6" fillId="0" borderId="10" xfId="63" applyFont="1" applyFill="1" applyBorder="1" applyAlignment="1">
      <alignment horizontal="center" vertical="center" wrapText="1"/>
    </xf>
    <xf numFmtId="203" fontId="60" fillId="0" borderId="12" xfId="63" applyFont="1" applyFill="1" applyBorder="1" applyAlignment="1">
      <alignment horizontal="center" vertical="center" wrapText="1"/>
    </xf>
    <xf numFmtId="49" fontId="6" fillId="0" borderId="10" xfId="53" applyNumberFormat="1" applyFont="1" applyBorder="1" applyAlignment="1">
      <alignment horizontal="center" vertical="center"/>
      <protection/>
    </xf>
    <xf numFmtId="0" fontId="61" fillId="37" borderId="13" xfId="0" applyFont="1" applyFill="1" applyBorder="1" applyAlignment="1">
      <alignment horizontal="left" vertical="center" wrapText="1"/>
    </xf>
    <xf numFmtId="0" fontId="61" fillId="37" borderId="12" xfId="0" applyFont="1" applyFill="1" applyBorder="1" applyAlignment="1">
      <alignment horizontal="left" vertical="center" wrapText="1"/>
    </xf>
    <xf numFmtId="222" fontId="6" fillId="0" borderId="12" xfId="63" applyNumberFormat="1" applyFont="1" applyFill="1" applyBorder="1" applyAlignment="1">
      <alignment horizontal="center" vertical="center" wrapText="1"/>
    </xf>
    <xf numFmtId="203" fontId="1" fillId="0" borderId="10" xfId="63" applyFont="1" applyBorder="1" applyAlignment="1">
      <alignment horizontal="center" vertical="center" wrapText="1"/>
    </xf>
    <xf numFmtId="203" fontId="1" fillId="37" borderId="12" xfId="63" applyFont="1" applyFill="1" applyBorder="1" applyAlignment="1">
      <alignment horizontal="center" vertical="center" wrapText="1"/>
    </xf>
    <xf numFmtId="222" fontId="1" fillId="0" borderId="10" xfId="63" applyNumberFormat="1" applyFont="1" applyBorder="1" applyAlignment="1">
      <alignment horizontal="center" vertical="center" wrapText="1"/>
    </xf>
    <xf numFmtId="222" fontId="1" fillId="37" borderId="12" xfId="63" applyNumberFormat="1" applyFont="1" applyFill="1" applyBorder="1" applyAlignment="1">
      <alignment horizontal="center" vertical="center" wrapText="1"/>
    </xf>
    <xf numFmtId="0" fontId="6" fillId="37" borderId="13" xfId="53" applyFont="1" applyFill="1" applyBorder="1" applyAlignment="1">
      <alignment horizontal="center" vertical="center" wrapText="1"/>
      <protection/>
    </xf>
    <xf numFmtId="49" fontId="6" fillId="0" borderId="15" xfId="53" applyNumberFormat="1" applyFont="1" applyBorder="1" applyAlignment="1">
      <alignment horizontal="center" vertical="center"/>
      <protection/>
    </xf>
    <xf numFmtId="203" fontId="6" fillId="37" borderId="15" xfId="63" applyFont="1" applyFill="1" applyBorder="1" applyAlignment="1">
      <alignment horizontal="center" vertical="center" wrapText="1"/>
    </xf>
    <xf numFmtId="203" fontId="6" fillId="0" borderId="15" xfId="63" applyFont="1" applyFill="1" applyBorder="1" applyAlignment="1">
      <alignment horizontal="center" vertical="center" wrapText="1"/>
    </xf>
    <xf numFmtId="203" fontId="60" fillId="0" borderId="15" xfId="63" applyFont="1" applyBorder="1" applyAlignment="1">
      <alignment horizontal="center" vertical="center" wrapText="1"/>
    </xf>
    <xf numFmtId="49" fontId="6" fillId="0" borderId="10" xfId="53" applyNumberFormat="1" applyFont="1" applyFill="1" applyBorder="1" applyAlignment="1">
      <alignment horizontal="center" vertical="center"/>
      <protection/>
    </xf>
    <xf numFmtId="203" fontId="60" fillId="0" borderId="10" xfId="63" applyFont="1" applyFill="1" applyBorder="1" applyAlignment="1">
      <alignment horizontal="center" vertical="center" wrapText="1"/>
    </xf>
    <xf numFmtId="0" fontId="6" fillId="0" borderId="12" xfId="53" applyFont="1" applyFill="1" applyBorder="1" applyAlignment="1">
      <alignment horizontal="center" vertical="center" wrapText="1"/>
      <protection/>
    </xf>
    <xf numFmtId="49" fontId="6" fillId="37" borderId="10" xfId="53" applyNumberFormat="1" applyFont="1" applyFill="1" applyBorder="1" applyAlignment="1">
      <alignment horizontal="center" vertical="center"/>
      <protection/>
    </xf>
    <xf numFmtId="0" fontId="6" fillId="37" borderId="19" xfId="53" applyFont="1" applyFill="1" applyBorder="1" applyAlignment="1">
      <alignment horizontal="center" vertical="center" wrapText="1"/>
      <protection/>
    </xf>
    <xf numFmtId="0" fontId="6" fillId="34" borderId="16"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6" fillId="37" borderId="15" xfId="53" applyNumberFormat="1"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4" fillId="37" borderId="0" xfId="53" applyNumberFormat="1" applyFont="1" applyFill="1" applyBorder="1" applyAlignment="1">
      <alignment horizontal="center" vertical="center" wrapText="1"/>
      <protection/>
    </xf>
    <xf numFmtId="204" fontId="14" fillId="37" borderId="0" xfId="53" applyNumberFormat="1" applyFont="1" applyFill="1" applyBorder="1" applyAlignment="1">
      <alignment horizontal="center" vertical="center" wrapText="1"/>
      <protection/>
    </xf>
    <xf numFmtId="216" fontId="15" fillId="37" borderId="0" xfId="53" applyNumberFormat="1" applyFont="1" applyFill="1">
      <alignment/>
      <protection/>
    </xf>
    <xf numFmtId="0" fontId="17" fillId="0" borderId="0" xfId="53" applyFont="1" applyBorder="1" applyAlignment="1">
      <alignment horizontal="left" vertical="center" wrapText="1"/>
      <protection/>
    </xf>
    <xf numFmtId="0" fontId="17" fillId="0" borderId="0" xfId="53" applyFont="1" applyAlignment="1">
      <alignment horizontal="center" vertical="center" wrapText="1"/>
      <protection/>
    </xf>
    <xf numFmtId="0" fontId="18" fillId="0" borderId="0" xfId="53" applyFont="1">
      <alignment/>
      <protection/>
    </xf>
    <xf numFmtId="204"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5" fillId="37" borderId="0" xfId="53" applyFont="1" applyFill="1">
      <alignment/>
      <protection/>
    </xf>
    <xf numFmtId="0" fontId="2" fillId="37" borderId="0" xfId="53" applyFont="1" applyFill="1" applyAlignment="1">
      <alignment horizontal="left" vertical="center" wrapText="1"/>
      <protection/>
    </xf>
    <xf numFmtId="0" fontId="2" fillId="0" borderId="0" xfId="53" applyFont="1" applyAlignment="1">
      <alignment horizontal="left" vertical="center"/>
      <protection/>
    </xf>
    <xf numFmtId="0" fontId="2" fillId="37" borderId="0" xfId="53" applyFont="1" applyFill="1" applyAlignment="1">
      <alignment horizontal="left"/>
      <protection/>
    </xf>
    <xf numFmtId="0" fontId="3" fillId="37" borderId="17"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5"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4" fontId="2" fillId="37" borderId="10" xfId="53" applyNumberFormat="1" applyFont="1" applyFill="1" applyBorder="1" applyAlignment="1">
      <alignment horizontal="center" vertical="center" wrapText="1"/>
      <protection/>
    </xf>
    <xf numFmtId="0" fontId="3" fillId="37" borderId="10" xfId="53" applyFont="1" applyFill="1" applyBorder="1" applyAlignment="1">
      <alignment vertical="center" wrapText="1"/>
      <protection/>
    </xf>
    <xf numFmtId="0" fontId="15" fillId="37" borderId="10" xfId="53" applyFont="1" applyFill="1" applyBorder="1">
      <alignment/>
      <protection/>
    </xf>
    <xf numFmtId="4" fontId="2" fillId="0" borderId="10" xfId="53" applyNumberFormat="1" applyFont="1" applyFill="1" applyBorder="1" applyAlignment="1">
      <alignment horizontal="center" vertical="center" wrapText="1"/>
      <protection/>
    </xf>
    <xf numFmtId="203" fontId="2" fillId="37" borderId="10" xfId="63" applyFont="1" applyFill="1" applyBorder="1" applyAlignment="1">
      <alignment horizontal="center" vertical="center"/>
    </xf>
    <xf numFmtId="216" fontId="3" fillId="37" borderId="10" xfId="53" applyNumberFormat="1" applyFont="1" applyFill="1" applyBorder="1" applyAlignment="1">
      <alignment horizontal="center" vertical="center" wrapText="1"/>
      <protection/>
    </xf>
    <xf numFmtId="216" fontId="2" fillId="37" borderId="10" xfId="53" applyNumberFormat="1" applyFont="1" applyFill="1" applyBorder="1" applyAlignment="1">
      <alignment horizontal="center" vertical="center" wrapText="1"/>
      <protection/>
    </xf>
    <xf numFmtId="216" fontId="2" fillId="0" borderId="10" xfId="53" applyNumberFormat="1" applyFont="1" applyFill="1" applyBorder="1" applyAlignment="1">
      <alignment horizontal="center" vertical="center" wrapText="1"/>
      <protection/>
    </xf>
    <xf numFmtId="216" fontId="15" fillId="37" borderId="10" xfId="53" applyNumberFormat="1" applyFont="1" applyFill="1" applyBorder="1">
      <alignment/>
      <protection/>
    </xf>
    <xf numFmtId="204" fontId="2" fillId="0" borderId="0" xfId="53" applyNumberFormat="1" applyFont="1" applyAlignment="1">
      <alignment horizontal="center" vertical="center" wrapText="1"/>
      <protection/>
    </xf>
    <xf numFmtId="0" fontId="15" fillId="0" borderId="0" xfId="53" applyFont="1">
      <alignment/>
      <protection/>
    </xf>
    <xf numFmtId="0" fontId="3" fillId="0" borderId="0" xfId="53" applyFont="1" applyAlignment="1">
      <alignment horizontal="center"/>
      <protection/>
    </xf>
    <xf numFmtId="204" fontId="2" fillId="37" borderId="0" xfId="53" applyNumberFormat="1" applyFont="1" applyFill="1" applyBorder="1" applyAlignment="1">
      <alignment horizontal="center" vertical="center" wrapText="1"/>
      <protection/>
    </xf>
    <xf numFmtId="2" fontId="15"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5" fillId="37" borderId="0" xfId="53" applyNumberFormat="1" applyFont="1" applyFill="1">
      <alignment/>
      <protection/>
    </xf>
    <xf numFmtId="0" fontId="15" fillId="37" borderId="0" xfId="53" applyFont="1" applyFill="1" applyAlignment="1">
      <alignment horizontal="left"/>
      <protection/>
    </xf>
    <xf numFmtId="14" fontId="2" fillId="37" borderId="0" xfId="53" applyNumberFormat="1" applyFont="1" applyFill="1" applyAlignment="1">
      <alignment horizontal="left"/>
      <protection/>
    </xf>
    <xf numFmtId="204" fontId="15"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204"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7"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2" fillId="37" borderId="0" xfId="53" applyFont="1" applyFill="1" applyAlignment="1">
      <alignment horizontal="center"/>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0" borderId="0" xfId="53" applyFont="1" applyAlignment="1">
      <alignment horizontal="left" vertical="center"/>
      <protection/>
    </xf>
    <xf numFmtId="222" fontId="1" fillId="0" borderId="10" xfId="61" applyNumberFormat="1" applyFont="1" applyBorder="1" applyAlignment="1">
      <alignment horizontal="center" vertical="center" wrapText="1"/>
    </xf>
    <xf numFmtId="0" fontId="2" fillId="37" borderId="0" xfId="53" applyFont="1" applyFill="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0" fillId="37" borderId="0" xfId="53" applyFill="1" applyAlignment="1">
      <alignment horizontal="center" vertical="center"/>
      <protection/>
    </xf>
    <xf numFmtId="0" fontId="6" fillId="37" borderId="0" xfId="53" applyFont="1" applyFill="1" applyAlignment="1">
      <alignment horizontal="left"/>
      <protection/>
    </xf>
    <xf numFmtId="0" fontId="2" fillId="37" borderId="0" xfId="53" applyFont="1" applyFill="1" applyAlignment="1">
      <alignment horizontal="center" vertical="center"/>
      <protection/>
    </xf>
    <xf numFmtId="0" fontId="6" fillId="37" borderId="0" xfId="53" applyFont="1" applyFill="1" applyAlignment="1">
      <alignment horizontal="left"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49" fontId="2" fillId="37" borderId="10" xfId="53" applyNumberFormat="1" applyFont="1" applyFill="1" applyBorder="1" applyAlignment="1">
      <alignment vertical="center" wrapText="1"/>
      <protection/>
    </xf>
    <xf numFmtId="0" fontId="6" fillId="0" borderId="0" xfId="53" applyFont="1" applyAlignment="1">
      <alignment vertical="center"/>
      <protection/>
    </xf>
    <xf numFmtId="0" fontId="20"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216" fontId="6" fillId="37" borderId="10" xfId="53" applyNumberFormat="1" applyFont="1" applyFill="1" applyBorder="1" applyAlignment="1">
      <alignment horizontal="center" vertical="center" wrapText="1"/>
      <protection/>
    </xf>
    <xf numFmtId="0" fontId="20" fillId="0" borderId="10" xfId="0" applyFont="1" applyBorder="1" applyAlignment="1">
      <alignment horizontal="justify" vertical="center" wrapText="1"/>
    </xf>
    <xf numFmtId="0" fontId="20"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2" fillId="37" borderId="0" xfId="53" applyFont="1" applyFill="1" applyAlignment="1">
      <alignment horizontal="center"/>
      <protection/>
    </xf>
    <xf numFmtId="0" fontId="2" fillId="0" borderId="0" xfId="0" applyFont="1" applyAlignment="1">
      <alignment horizontal="left" wrapText="1"/>
    </xf>
    <xf numFmtId="0" fontId="1"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2"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63" fillId="37" borderId="10" xfId="0" applyFont="1" applyFill="1" applyBorder="1" applyAlignment="1">
      <alignment horizontal="left" vertical="center" wrapText="1"/>
    </xf>
    <xf numFmtId="0" fontId="2" fillId="37" borderId="12" xfId="53" applyFont="1" applyFill="1" applyBorder="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0" xfId="0" applyFont="1" applyBorder="1" applyAlignment="1">
      <alignment horizontal="center" vertical="center" wrapText="1"/>
    </xf>
    <xf numFmtId="204" fontId="2" fillId="37" borderId="0" xfId="0" applyNumberFormat="1" applyFont="1" applyFill="1" applyBorder="1" applyAlignment="1">
      <alignment horizontal="center" vertical="center"/>
    </xf>
    <xf numFmtId="204" fontId="2" fillId="0" borderId="0" xfId="0" applyNumberFormat="1" applyFont="1" applyBorder="1" applyAlignment="1">
      <alignment horizontal="center" vertical="center"/>
    </xf>
    <xf numFmtId="0" fontId="2" fillId="0" borderId="0" xfId="0" applyFont="1" applyAlignment="1">
      <alignment horizontal="right" vertical="center" wrapText="1"/>
    </xf>
    <xf numFmtId="203" fontId="6" fillId="37" borderId="10" xfId="63" applyFont="1" applyFill="1" applyBorder="1" applyAlignment="1">
      <alignment horizontal="center" vertical="center" wrapText="1"/>
    </xf>
    <xf numFmtId="0" fontId="6" fillId="37" borderId="12" xfId="53" applyFont="1" applyFill="1" applyBorder="1" applyAlignment="1">
      <alignment horizontal="center" vertical="center" wrapText="1"/>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0" fontId="21" fillId="37" borderId="10" xfId="53" applyFont="1" applyFill="1" applyBorder="1" applyAlignment="1">
      <alignment horizontal="center" vertical="center" wrapText="1"/>
      <protection/>
    </xf>
    <xf numFmtId="0" fontId="21" fillId="37" borderId="13" xfId="53" applyFont="1" applyFill="1" applyBorder="1" applyAlignment="1">
      <alignment horizontal="center" vertical="center" wrapText="1"/>
      <protection/>
    </xf>
    <xf numFmtId="0" fontId="21" fillId="0" borderId="10" xfId="53" applyFont="1" applyBorder="1" applyAlignment="1">
      <alignment horizontal="center"/>
      <protection/>
    </xf>
    <xf numFmtId="0" fontId="21" fillId="0" borderId="0" xfId="53" applyFont="1" applyBorder="1" applyAlignment="1">
      <alignment horizontal="center"/>
      <protection/>
    </xf>
    <xf numFmtId="2" fontId="22"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53" applyFont="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0" borderId="0" xfId="0" applyFont="1" applyAlignment="1">
      <alignment horizontal="center" vertical="center" wrapText="1"/>
    </xf>
    <xf numFmtId="0" fontId="1" fillId="37" borderId="1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3" fillId="37" borderId="17" xfId="53" applyFont="1" applyFill="1" applyBorder="1" applyAlignment="1">
      <alignment horizontal="center" vertical="center" wrapText="1"/>
      <protection/>
    </xf>
    <xf numFmtId="0" fontId="3" fillId="37" borderId="20" xfId="53" applyFont="1" applyFill="1" applyBorder="1" applyAlignment="1">
      <alignment horizontal="center" vertical="center" wrapText="1"/>
      <protection/>
    </xf>
    <xf numFmtId="0" fontId="3" fillId="37" borderId="11" xfId="53" applyFont="1" applyFill="1" applyBorder="1" applyAlignment="1">
      <alignment horizontal="center" vertical="center" wrapText="1"/>
      <protection/>
    </xf>
    <xf numFmtId="0" fontId="3" fillId="37" borderId="10" xfId="53" applyFont="1" applyFill="1" applyBorder="1" applyAlignment="1">
      <alignment horizontal="center" vertical="center" wrapText="1"/>
      <protection/>
    </xf>
    <xf numFmtId="0" fontId="3" fillId="37" borderId="13" xfId="53" applyFont="1" applyFill="1" applyBorder="1" applyAlignment="1">
      <alignment horizontal="center" vertical="center" wrapText="1"/>
      <protection/>
    </xf>
    <xf numFmtId="0" fontId="3" fillId="37" borderId="12" xfId="53" applyFont="1" applyFill="1" applyBorder="1" applyAlignment="1">
      <alignment horizontal="center" vertical="center" wrapText="1"/>
      <protection/>
    </xf>
    <xf numFmtId="0" fontId="3" fillId="37" borderId="0" xfId="53" applyFont="1" applyFill="1" applyAlignment="1">
      <alignment horizontal="center" vertical="center" wrapText="1"/>
      <protection/>
    </xf>
    <xf numFmtId="0" fontId="2" fillId="37" borderId="14" xfId="53" applyFont="1" applyFill="1" applyBorder="1" applyAlignment="1">
      <alignment horizontal="right"/>
      <protection/>
    </xf>
    <xf numFmtId="0" fontId="3" fillId="37" borderId="15" xfId="53" applyFont="1" applyFill="1" applyBorder="1" applyAlignment="1">
      <alignment horizontal="center" vertical="center" wrapText="1"/>
      <protection/>
    </xf>
    <xf numFmtId="0" fontId="2" fillId="37" borderId="0" xfId="53" applyFont="1" applyFill="1" applyAlignment="1">
      <alignment horizontal="center"/>
      <protection/>
    </xf>
    <xf numFmtId="0" fontId="2" fillId="0" borderId="0" xfId="53" applyFont="1" applyBorder="1" applyAlignment="1">
      <alignment horizontal="left"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1" fillId="0" borderId="0" xfId="0" applyFont="1" applyAlignment="1">
      <alignment horizont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8" fillId="0" borderId="1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1" fillId="37" borderId="13"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13"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0" xfId="0" applyFont="1" applyBorder="1" applyAlignment="1">
      <alignment horizontal="left" vertical="center" wrapText="1"/>
    </xf>
    <xf numFmtId="0" fontId="3" fillId="0" borderId="10" xfId="53" applyFont="1" applyBorder="1" applyAlignment="1">
      <alignment horizontal="center" vertical="center" wrapText="1"/>
      <protection/>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1" fillId="34" borderId="0" xfId="53" applyFont="1" applyFill="1" applyAlignment="1">
      <alignment horizontal="center" wrapText="1"/>
      <protection/>
    </xf>
    <xf numFmtId="0" fontId="6" fillId="0" borderId="0" xfId="53" applyFont="1" applyBorder="1" applyAlignment="1">
      <alignment wrapText="1"/>
      <protection/>
    </xf>
    <xf numFmtId="0" fontId="2" fillId="0" borderId="0" xfId="0" applyFont="1" applyAlignment="1">
      <alignment horizontal="center"/>
    </xf>
    <xf numFmtId="0" fontId="9" fillId="0" borderId="0" xfId="0" applyFont="1" applyAlignment="1">
      <alignment horizont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1" fillId="0" borderId="0" xfId="53" applyFont="1" applyBorder="1" applyAlignment="1">
      <alignment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1" fillId="0" borderId="19" xfId="53" applyFont="1" applyBorder="1" applyAlignment="1">
      <alignment horizontal="center" vertical="center" wrapText="1"/>
      <protection/>
    </xf>
    <xf numFmtId="0" fontId="6" fillId="0" borderId="0" xfId="53" applyFont="1" applyFill="1" applyAlignment="1">
      <alignment horizontal="center"/>
      <protection/>
    </xf>
    <xf numFmtId="0" fontId="6" fillId="0" borderId="0" xfId="53" applyFont="1" applyFill="1" applyAlignment="1">
      <alignment horizontal="center" vertical="center" wrapText="1"/>
      <protection/>
    </xf>
    <xf numFmtId="0" fontId="6" fillId="0" borderId="0" xfId="53" applyFont="1" applyAlignment="1">
      <alignment horizontal="center"/>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2" fillId="0" borderId="0" xfId="0" applyFont="1" applyBorder="1" applyAlignment="1">
      <alignment horizontal="left" vertical="center" wrapText="1"/>
    </xf>
    <xf numFmtId="0" fontId="6" fillId="0" borderId="0" xfId="0" applyFont="1" applyFill="1" applyAlignment="1">
      <alignment horizontal="center"/>
    </xf>
    <xf numFmtId="0" fontId="6" fillId="0" borderId="0" xfId="0" applyFont="1" applyBorder="1" applyAlignment="1">
      <alignment horizontal="left" vertical="center" wrapText="1"/>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0" xfId="53" applyFont="1" applyAlignment="1">
      <alignment horizontal="center"/>
      <protection/>
    </xf>
    <xf numFmtId="0" fontId="1" fillId="0" borderId="21"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1" fillId="0" borderId="22" xfId="53" applyFont="1" applyBorder="1" applyAlignment="1">
      <alignment horizontal="center" vertical="center" wrapText="1"/>
      <protection/>
    </xf>
    <xf numFmtId="49" fontId="6" fillId="0" borderId="13" xfId="53" applyNumberFormat="1" applyFont="1" applyBorder="1" applyAlignment="1">
      <alignment horizontal="center" vertical="center"/>
      <protection/>
    </xf>
    <xf numFmtId="49" fontId="6" fillId="0" borderId="12" xfId="53" applyNumberFormat="1" applyFont="1" applyBorder="1" applyAlignment="1">
      <alignment horizontal="center" vertical="center"/>
      <protection/>
    </xf>
    <xf numFmtId="0" fontId="61" fillId="37" borderId="13" xfId="0" applyFont="1" applyFill="1" applyBorder="1" applyAlignment="1">
      <alignment horizontal="left" vertical="center" wrapText="1"/>
    </xf>
    <xf numFmtId="0" fontId="61" fillId="37" borderId="12" xfId="0" applyFont="1" applyFill="1" applyBorder="1" applyAlignment="1">
      <alignment horizontal="left" vertical="center" wrapText="1"/>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xf numFmtId="0" fontId="21" fillId="0" borderId="13" xfId="53" applyFont="1" applyBorder="1" applyAlignment="1">
      <alignment horizontal="center" vertical="center" wrapText="1"/>
      <protection/>
    </xf>
    <xf numFmtId="0" fontId="21" fillId="0" borderId="12" xfId="53" applyFont="1" applyBorder="1" applyAlignment="1">
      <alignment horizontal="center" vertical="center" wrapText="1"/>
      <protection/>
    </xf>
    <xf numFmtId="0" fontId="21" fillId="0" borderId="15" xfId="53" applyFont="1" applyBorder="1" applyAlignment="1">
      <alignment horizontal="center" vertical="center" wrapText="1"/>
      <protection/>
    </xf>
    <xf numFmtId="49" fontId="6" fillId="0" borderId="13" xfId="53" applyNumberFormat="1" applyFont="1" applyFill="1" applyBorder="1" applyAlignment="1">
      <alignment horizontal="center" vertical="center"/>
      <protection/>
    </xf>
    <xf numFmtId="49" fontId="6" fillId="0" borderId="12" xfId="53" applyNumberFormat="1" applyFont="1" applyFill="1" applyBorder="1" applyAlignment="1">
      <alignment horizontal="center" vertical="center"/>
      <protection/>
    </xf>
    <xf numFmtId="0" fontId="6" fillId="37" borderId="13"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1" fillId="0" borderId="13" xfId="53" applyFont="1" applyFill="1" applyBorder="1" applyAlignment="1">
      <alignment horizontal="center" vertical="center" wrapText="1"/>
      <protection/>
    </xf>
    <xf numFmtId="0" fontId="21" fillId="0" borderId="12" xfId="53" applyFont="1" applyFill="1" applyBorder="1" applyAlignment="1">
      <alignment horizontal="center" vertical="center" wrapText="1"/>
      <protection/>
    </xf>
    <xf numFmtId="49" fontId="6" fillId="37" borderId="13" xfId="53" applyNumberFormat="1" applyFont="1" applyFill="1" applyBorder="1" applyAlignment="1">
      <alignment horizontal="center" vertical="center"/>
      <protection/>
    </xf>
    <xf numFmtId="49" fontId="6" fillId="37" borderId="12" xfId="53" applyNumberFormat="1" applyFont="1" applyFill="1" applyBorder="1" applyAlignment="1">
      <alignment horizontal="center" vertical="center"/>
      <protection/>
    </xf>
    <xf numFmtId="0" fontId="61" fillId="37" borderId="13" xfId="0" applyFont="1" applyFill="1" applyBorder="1" applyAlignment="1">
      <alignment horizontal="center" vertical="center" wrapText="1"/>
    </xf>
    <xf numFmtId="0" fontId="61" fillId="37"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53" applyFont="1" applyFill="1" applyAlignment="1">
      <alignment horizontal="left" vertical="center"/>
      <protection/>
    </xf>
    <xf numFmtId="0" fontId="6" fillId="0" borderId="0" xfId="53" applyFont="1" applyFill="1" applyAlignment="1">
      <alignment horizontal="left"/>
      <protection/>
    </xf>
    <xf numFmtId="0" fontId="6" fillId="0" borderId="0" xfId="53" applyFont="1" applyAlignment="1">
      <alignment horizontal="left" vertical="center"/>
      <protection/>
    </xf>
    <xf numFmtId="0" fontId="19" fillId="0" borderId="0" xfId="53" applyFont="1" applyAlignment="1">
      <alignment horizontal="center"/>
      <protection/>
    </xf>
    <xf numFmtId="0" fontId="6" fillId="0" borderId="0" xfId="53" applyFont="1" applyAlignment="1">
      <alignment horizontal="left" vertical="center" wrapText="1"/>
      <protection/>
    </xf>
    <xf numFmtId="0" fontId="17" fillId="0" borderId="0" xfId="53" applyFont="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41"/>
  <sheetViews>
    <sheetView tabSelected="1" zoomScale="75" zoomScaleNormal="75" zoomScalePageLayoutView="0" workbookViewId="0" topLeftCell="A24">
      <selection activeCell="A1" sqref="A1:G33"/>
    </sheetView>
  </sheetViews>
  <sheetFormatPr defaultColWidth="9.140625" defaultRowHeight="12.75"/>
  <cols>
    <col min="1" max="1" width="6.57421875" style="391" customWidth="1"/>
    <col min="2" max="2" width="38.57421875" style="391" customWidth="1"/>
    <col min="3" max="3" width="13.421875" style="391" hidden="1" customWidth="1"/>
    <col min="4" max="4" width="16.421875" style="391" customWidth="1"/>
    <col min="5" max="5" width="15.7109375" style="391" customWidth="1"/>
    <col min="6" max="6" width="61.57421875" style="391" customWidth="1"/>
    <col min="7" max="7" width="65.57421875" style="391" customWidth="1"/>
    <col min="8" max="8" width="15.7109375" style="391" customWidth="1"/>
    <col min="9" max="9" width="16.00390625" style="391" customWidth="1"/>
    <col min="10" max="10" width="14.140625" style="391" customWidth="1"/>
    <col min="11" max="11" width="12.421875" style="391" hidden="1" customWidth="1"/>
    <col min="12" max="12" width="14.8515625" style="391" customWidth="1"/>
    <col min="13" max="13" width="14.28125" style="391" customWidth="1"/>
    <col min="14" max="14" width="27.7109375" style="391" customWidth="1"/>
    <col min="15" max="15" width="19.140625" style="391" customWidth="1"/>
    <col min="16" max="16" width="15.140625" style="391" customWidth="1"/>
    <col min="17" max="17" width="14.140625" style="391" customWidth="1"/>
    <col min="18" max="18" width="17.28125" style="391" customWidth="1"/>
    <col min="19" max="19" width="13.8515625" style="391" customWidth="1"/>
  </cols>
  <sheetData>
    <row r="1" spans="1:16" ht="18.75" customHeight="1">
      <c r="A1" s="434"/>
      <c r="B1" s="434"/>
      <c r="C1" s="434"/>
      <c r="D1" s="435"/>
      <c r="E1" s="434"/>
      <c r="F1" s="434"/>
      <c r="G1" s="439" t="s">
        <v>555</v>
      </c>
      <c r="H1" s="439"/>
      <c r="I1" s="439"/>
      <c r="J1" s="439"/>
      <c r="K1" s="439"/>
      <c r="L1" s="412"/>
      <c r="M1" s="412"/>
      <c r="N1" s="412"/>
      <c r="O1" s="412"/>
      <c r="P1" s="412"/>
    </row>
    <row r="2" spans="1:16" ht="18.75">
      <c r="A2" s="434"/>
      <c r="B2" s="434"/>
      <c r="C2" s="434"/>
      <c r="D2" s="435"/>
      <c r="E2" s="434"/>
      <c r="F2" s="434"/>
      <c r="G2" s="206" t="s">
        <v>11</v>
      </c>
      <c r="H2" s="436"/>
      <c r="I2" s="436"/>
      <c r="J2" s="436"/>
      <c r="K2" s="436"/>
      <c r="O2" s="412"/>
      <c r="P2" s="412"/>
    </row>
    <row r="3" spans="1:11" ht="23.25" customHeight="1">
      <c r="A3" s="379"/>
      <c r="B3" s="379"/>
      <c r="C3" s="379"/>
      <c r="D3" s="437"/>
      <c r="E3" s="458"/>
      <c r="F3" s="434"/>
      <c r="G3" s="429" t="s">
        <v>415</v>
      </c>
      <c r="H3" s="438"/>
      <c r="I3" s="436"/>
      <c r="J3" s="436"/>
      <c r="K3" s="436"/>
    </row>
    <row r="4" spans="1:11" s="391" customFormat="1" ht="18.75">
      <c r="A4" s="379"/>
      <c r="B4" s="379"/>
      <c r="C4" s="379"/>
      <c r="D4" s="437"/>
      <c r="E4" s="458"/>
      <c r="F4" s="434"/>
      <c r="G4" s="429" t="s">
        <v>34</v>
      </c>
      <c r="H4" s="438"/>
      <c r="I4" s="436"/>
      <c r="J4" s="436"/>
      <c r="K4" s="436"/>
    </row>
    <row r="5" spans="1:16" s="391" customFormat="1" ht="18.75">
      <c r="A5" s="379"/>
      <c r="B5" s="379"/>
      <c r="C5" s="379"/>
      <c r="D5" s="437"/>
      <c r="E5" s="394"/>
      <c r="F5" s="434"/>
      <c r="G5" s="448" t="s">
        <v>8</v>
      </c>
      <c r="H5" s="448"/>
      <c r="I5" s="436"/>
      <c r="J5" s="436"/>
      <c r="K5" s="436"/>
      <c r="O5" s="412"/>
      <c r="P5" s="412"/>
    </row>
    <row r="6" spans="1:11" s="391" customFormat="1" ht="18.75">
      <c r="A6" s="379"/>
      <c r="B6" s="379"/>
      <c r="C6" s="379"/>
      <c r="D6" s="437"/>
      <c r="E6" s="394"/>
      <c r="F6" s="434"/>
      <c r="G6" s="429" t="s">
        <v>416</v>
      </c>
      <c r="H6" s="438"/>
      <c r="I6" s="439"/>
      <c r="J6" s="439"/>
      <c r="K6" s="439"/>
    </row>
    <row r="7" spans="1:16" s="391" customFormat="1" ht="35.25" customHeight="1">
      <c r="A7" s="379"/>
      <c r="B7" s="379"/>
      <c r="C7" s="379"/>
      <c r="D7" s="437"/>
      <c r="E7" s="394"/>
      <c r="F7" s="434"/>
      <c r="G7" s="23" t="s">
        <v>448</v>
      </c>
      <c r="H7" s="23"/>
      <c r="I7" s="23"/>
      <c r="J7" s="439"/>
      <c r="K7" s="439"/>
      <c r="O7" s="412"/>
      <c r="P7" s="412"/>
    </row>
    <row r="8" spans="1:11" s="391" customFormat="1" ht="18.75">
      <c r="A8" s="379"/>
      <c r="B8" s="379"/>
      <c r="C8" s="379"/>
      <c r="D8" s="437"/>
      <c r="E8" s="394"/>
      <c r="F8" s="434"/>
      <c r="G8" s="440" t="s">
        <v>535</v>
      </c>
      <c r="H8" s="434"/>
      <c r="I8" s="434"/>
      <c r="J8" s="434"/>
      <c r="K8" s="434"/>
    </row>
    <row r="9" spans="1:11" s="391" customFormat="1" ht="7.5" customHeight="1">
      <c r="A9" s="379"/>
      <c r="B9" s="379"/>
      <c r="C9" s="379"/>
      <c r="D9" s="437"/>
      <c r="E9" s="394"/>
      <c r="F9" s="434"/>
      <c r="G9" s="434"/>
      <c r="H9" s="434"/>
      <c r="I9" s="434"/>
      <c r="J9" s="434"/>
      <c r="K9" s="434"/>
    </row>
    <row r="10" spans="1:11" s="391" customFormat="1" ht="54.75" customHeight="1">
      <c r="A10" s="487" t="s">
        <v>441</v>
      </c>
      <c r="B10" s="487"/>
      <c r="C10" s="487"/>
      <c r="D10" s="487"/>
      <c r="E10" s="487"/>
      <c r="F10" s="487"/>
      <c r="G10" s="434"/>
      <c r="H10" s="434"/>
      <c r="I10" s="434"/>
      <c r="J10" s="434"/>
      <c r="K10" s="434"/>
    </row>
    <row r="11" spans="1:11" s="391" customFormat="1" ht="15.75">
      <c r="A11" s="379"/>
      <c r="B11" s="379"/>
      <c r="C11" s="379"/>
      <c r="D11" s="437"/>
      <c r="E11" s="379"/>
      <c r="F11" s="434"/>
      <c r="G11" s="434"/>
      <c r="H11" s="434"/>
      <c r="I11" s="434"/>
      <c r="J11" s="434"/>
      <c r="K11" s="434"/>
    </row>
    <row r="12" spans="1:11" s="391" customFormat="1" ht="3" customHeight="1">
      <c r="A12" s="379"/>
      <c r="B12" s="379"/>
      <c r="C12" s="379"/>
      <c r="D12" s="437"/>
      <c r="E12" s="379"/>
      <c r="F12" s="434"/>
      <c r="G12" s="434"/>
      <c r="H12" s="434"/>
      <c r="I12" s="434"/>
      <c r="J12" s="434"/>
      <c r="K12" s="434"/>
    </row>
    <row r="13" spans="1:11" s="391" customFormat="1" ht="37.5" customHeight="1">
      <c r="A13" s="488" t="s">
        <v>6</v>
      </c>
      <c r="B13" s="488" t="s">
        <v>163</v>
      </c>
      <c r="C13" s="488" t="s">
        <v>13</v>
      </c>
      <c r="D13" s="457" t="s">
        <v>442</v>
      </c>
      <c r="E13" s="441" t="s">
        <v>443</v>
      </c>
      <c r="F13" s="491" t="s">
        <v>444</v>
      </c>
      <c r="G13" s="492"/>
      <c r="H13" s="434"/>
      <c r="I13" s="434"/>
      <c r="J13" s="434"/>
      <c r="K13" s="434"/>
    </row>
    <row r="14" spans="1:11" s="391" customFormat="1" ht="15" customHeight="1">
      <c r="A14" s="489"/>
      <c r="B14" s="489"/>
      <c r="C14" s="489"/>
      <c r="D14" s="488">
        <v>2019</v>
      </c>
      <c r="E14" s="497">
        <v>2019</v>
      </c>
      <c r="F14" s="493"/>
      <c r="G14" s="494"/>
      <c r="H14" s="434"/>
      <c r="I14" s="434"/>
      <c r="J14" s="434"/>
      <c r="K14" s="434"/>
    </row>
    <row r="15" spans="1:11" s="391" customFormat="1" ht="15" customHeight="1">
      <c r="A15" s="490"/>
      <c r="B15" s="490"/>
      <c r="C15" s="490"/>
      <c r="D15" s="490"/>
      <c r="E15" s="498"/>
      <c r="F15" s="495"/>
      <c r="G15" s="496"/>
      <c r="H15" s="434"/>
      <c r="I15" s="434"/>
      <c r="J15" s="434"/>
      <c r="K15" s="434"/>
    </row>
    <row r="16" spans="1:11" s="391" customFormat="1" ht="145.5" customHeight="1">
      <c r="A16" s="461">
        <v>1</v>
      </c>
      <c r="B16" s="465" t="s">
        <v>179</v>
      </c>
      <c r="C16" s="460"/>
      <c r="D16" s="461">
        <v>1500</v>
      </c>
      <c r="E16" s="466">
        <v>1800</v>
      </c>
      <c r="F16" s="177" t="s">
        <v>501</v>
      </c>
      <c r="G16" s="177" t="s">
        <v>527</v>
      </c>
      <c r="H16" s="434"/>
      <c r="I16" s="434"/>
      <c r="J16" s="434"/>
      <c r="K16" s="434"/>
    </row>
    <row r="17" spans="1:11" s="391" customFormat="1" ht="100.5" customHeight="1">
      <c r="A17" s="461">
        <v>2</v>
      </c>
      <c r="B17" s="177" t="s">
        <v>173</v>
      </c>
      <c r="C17" s="461"/>
      <c r="D17" s="461">
        <v>20255</v>
      </c>
      <c r="E17" s="466">
        <v>23183.7</v>
      </c>
      <c r="F17" s="177" t="s">
        <v>498</v>
      </c>
      <c r="G17" s="177" t="s">
        <v>522</v>
      </c>
      <c r="H17" s="434"/>
      <c r="I17" s="434"/>
      <c r="J17" s="434"/>
      <c r="K17" s="434"/>
    </row>
    <row r="18" spans="1:11" s="391" customFormat="1" ht="87.75" customHeight="1">
      <c r="A18" s="461">
        <v>3</v>
      </c>
      <c r="B18" s="177" t="s">
        <v>175</v>
      </c>
      <c r="C18" s="461"/>
      <c r="D18" s="461">
        <v>68000</v>
      </c>
      <c r="E18" s="466">
        <v>68742.6</v>
      </c>
      <c r="F18" s="177" t="s">
        <v>500</v>
      </c>
      <c r="G18" s="177" t="s">
        <v>524</v>
      </c>
      <c r="H18" s="434"/>
      <c r="I18" s="434"/>
      <c r="J18" s="434"/>
      <c r="K18" s="434"/>
    </row>
    <row r="19" spans="1:11" s="391" customFormat="1" ht="69.75" customHeight="1">
      <c r="A19" s="472">
        <v>4</v>
      </c>
      <c r="B19" s="177" t="s">
        <v>176</v>
      </c>
      <c r="C19" s="461"/>
      <c r="D19" s="461">
        <v>4404.85</v>
      </c>
      <c r="E19" s="466">
        <v>4455.85</v>
      </c>
      <c r="F19" s="177" t="s">
        <v>499</v>
      </c>
      <c r="G19" s="177" t="s">
        <v>526</v>
      </c>
      <c r="H19" s="434"/>
      <c r="I19" s="434"/>
      <c r="J19" s="434"/>
      <c r="K19" s="434"/>
    </row>
    <row r="20" spans="1:11" s="391" customFormat="1" ht="90" customHeight="1">
      <c r="A20" s="472">
        <v>5</v>
      </c>
      <c r="B20" s="177" t="s">
        <v>177</v>
      </c>
      <c r="C20" s="179" t="s">
        <v>16</v>
      </c>
      <c r="D20" s="399">
        <v>8580</v>
      </c>
      <c r="E20" s="399">
        <v>11080</v>
      </c>
      <c r="F20" s="447" t="s">
        <v>551</v>
      </c>
      <c r="G20" s="177" t="s">
        <v>508</v>
      </c>
      <c r="H20" s="434"/>
      <c r="I20" s="434"/>
      <c r="J20" s="434"/>
      <c r="K20" s="434"/>
    </row>
    <row r="21" spans="1:11" s="391" customFormat="1" ht="82.5" customHeight="1">
      <c r="A21" s="472">
        <v>6</v>
      </c>
      <c r="B21" s="177" t="s">
        <v>103</v>
      </c>
      <c r="C21" s="179"/>
      <c r="D21" s="399">
        <v>1980</v>
      </c>
      <c r="E21" s="399">
        <v>10000</v>
      </c>
      <c r="F21" s="447" t="s">
        <v>557</v>
      </c>
      <c r="G21" s="177" t="s">
        <v>531</v>
      </c>
      <c r="H21" s="434"/>
      <c r="I21" s="434"/>
      <c r="J21" s="434"/>
      <c r="K21" s="434"/>
    </row>
    <row r="22" spans="1:11" s="391" customFormat="1" ht="77.25" customHeight="1">
      <c r="A22" s="472">
        <v>7</v>
      </c>
      <c r="B22" s="177" t="s">
        <v>496</v>
      </c>
      <c r="C22" s="179"/>
      <c r="D22" s="399">
        <v>0</v>
      </c>
      <c r="E22" s="399">
        <v>3000</v>
      </c>
      <c r="F22" s="447" t="s">
        <v>497</v>
      </c>
      <c r="G22" s="177" t="s">
        <v>533</v>
      </c>
      <c r="H22" s="434"/>
      <c r="I22" s="434"/>
      <c r="J22" s="434"/>
      <c r="K22" s="434"/>
    </row>
    <row r="23" spans="1:11" s="391" customFormat="1" ht="77.25" customHeight="1">
      <c r="A23" s="472">
        <v>8</v>
      </c>
      <c r="B23" s="177" t="s">
        <v>503</v>
      </c>
      <c r="C23" s="179"/>
      <c r="D23" s="399">
        <v>359992</v>
      </c>
      <c r="E23" s="399">
        <v>363642</v>
      </c>
      <c r="F23" s="177" t="s">
        <v>504</v>
      </c>
      <c r="G23" s="177" t="s">
        <v>512</v>
      </c>
      <c r="H23" s="434"/>
      <c r="I23" s="434"/>
      <c r="J23" s="434"/>
      <c r="K23" s="434"/>
    </row>
    <row r="24" spans="1:11" s="391" customFormat="1" ht="149.25" customHeight="1">
      <c r="A24" s="472">
        <v>9</v>
      </c>
      <c r="B24" s="177" t="s">
        <v>505</v>
      </c>
      <c r="C24" s="179"/>
      <c r="D24" s="399">
        <v>0</v>
      </c>
      <c r="E24" s="399">
        <v>68207.87</v>
      </c>
      <c r="F24" s="177" t="s">
        <v>506</v>
      </c>
      <c r="G24" s="177" t="s">
        <v>529</v>
      </c>
      <c r="H24" s="434"/>
      <c r="I24" s="434"/>
      <c r="J24" s="434"/>
      <c r="K24" s="434"/>
    </row>
    <row r="25" spans="1:11" s="391" customFormat="1" ht="80.25" customHeight="1">
      <c r="A25" s="472">
        <v>10</v>
      </c>
      <c r="B25" s="177" t="s">
        <v>170</v>
      </c>
      <c r="C25" s="179"/>
      <c r="D25" s="399">
        <v>43976</v>
      </c>
      <c r="E25" s="399">
        <v>45125</v>
      </c>
      <c r="F25" s="177" t="s">
        <v>507</v>
      </c>
      <c r="G25" s="177" t="s">
        <v>519</v>
      </c>
      <c r="H25" s="434"/>
      <c r="I25" s="434"/>
      <c r="J25" s="434"/>
      <c r="K25" s="434"/>
    </row>
    <row r="26" spans="1:11" s="391" customFormat="1" ht="18.75">
      <c r="A26" s="484" t="s">
        <v>5</v>
      </c>
      <c r="B26" s="484"/>
      <c r="C26" s="457"/>
      <c r="D26" s="139">
        <f>SUM(D16:D25)</f>
        <v>508687.85</v>
      </c>
      <c r="E26" s="139">
        <f>SUM(E16:E25)</f>
        <v>599237.02</v>
      </c>
      <c r="F26" s="442"/>
      <c r="G26" s="442"/>
      <c r="H26" s="434"/>
      <c r="I26" s="434"/>
      <c r="J26" s="434"/>
      <c r="K26" s="434"/>
    </row>
    <row r="27" spans="1:11" s="391" customFormat="1" ht="15.75">
      <c r="A27" s="145"/>
      <c r="B27" s="145"/>
      <c r="C27" s="145"/>
      <c r="D27" s="145"/>
      <c r="E27" s="380"/>
      <c r="F27" s="434"/>
      <c r="G27" s="434"/>
      <c r="H27" s="434"/>
      <c r="I27" s="434"/>
      <c r="J27" s="434"/>
      <c r="K27" s="434"/>
    </row>
    <row r="28" spans="1:11" s="391" customFormat="1" ht="15.75">
      <c r="A28" s="145"/>
      <c r="B28" s="145"/>
      <c r="C28" s="145"/>
      <c r="D28" s="145"/>
      <c r="E28" s="380"/>
      <c r="F28" s="434"/>
      <c r="G28" s="434"/>
      <c r="H28" s="434"/>
      <c r="I28" s="434"/>
      <c r="J28" s="434"/>
      <c r="K28" s="434"/>
    </row>
    <row r="29" spans="1:11" s="391" customFormat="1" ht="15.75">
      <c r="A29" s="145"/>
      <c r="B29" s="145"/>
      <c r="C29" s="145"/>
      <c r="D29" s="145"/>
      <c r="E29" s="146"/>
      <c r="F29" s="434"/>
      <c r="G29" s="434"/>
      <c r="H29" s="434"/>
      <c r="I29" s="434"/>
      <c r="J29" s="434"/>
      <c r="K29" s="434"/>
    </row>
    <row r="30" spans="1:11" s="391" customFormat="1" ht="18.75">
      <c r="A30" s="485" t="s">
        <v>18</v>
      </c>
      <c r="B30" s="485"/>
      <c r="C30" s="443"/>
      <c r="D30" s="22"/>
      <c r="E30" s="208"/>
      <c r="F30" s="68"/>
      <c r="G30" s="267" t="s">
        <v>7</v>
      </c>
      <c r="H30" s="434"/>
      <c r="I30" s="434"/>
      <c r="J30" s="434"/>
      <c r="K30" s="434"/>
    </row>
    <row r="31" spans="1:11" s="391" customFormat="1" ht="18.75">
      <c r="A31" s="444"/>
      <c r="B31" s="444"/>
      <c r="C31" s="444"/>
      <c r="D31" s="445"/>
      <c r="E31" s="146"/>
      <c r="F31" s="387"/>
      <c r="G31" s="434"/>
      <c r="H31" s="434"/>
      <c r="I31" s="434"/>
      <c r="J31" s="434"/>
      <c r="K31" s="434"/>
    </row>
    <row r="32" spans="1:11" s="391" customFormat="1" ht="18.75">
      <c r="A32" s="486" t="s">
        <v>17</v>
      </c>
      <c r="B32" s="486"/>
      <c r="C32" s="456"/>
      <c r="D32" s="180"/>
      <c r="E32" s="446"/>
      <c r="F32" s="434"/>
      <c r="G32" s="434"/>
      <c r="H32" s="434"/>
      <c r="I32" s="434"/>
      <c r="J32" s="434"/>
      <c r="K32" s="434"/>
    </row>
    <row r="33" s="391" customFormat="1" ht="15">
      <c r="A33" s="417"/>
    </row>
    <row r="34" s="391" customFormat="1" ht="15">
      <c r="A34" s="417"/>
    </row>
    <row r="35" s="391" customFormat="1" ht="15">
      <c r="A35" s="417"/>
    </row>
    <row r="36" s="391" customFormat="1" ht="15">
      <c r="A36" s="417"/>
    </row>
    <row r="37" s="391" customFormat="1" ht="15">
      <c r="A37" s="417"/>
    </row>
    <row r="38" s="391" customFormat="1" ht="15">
      <c r="A38" s="417"/>
    </row>
    <row r="39" s="391" customFormat="1" ht="15">
      <c r="A39" s="417"/>
    </row>
    <row r="40" s="391" customFormat="1" ht="15">
      <c r="A40" s="417"/>
    </row>
    <row r="41" s="391" customFormat="1" ht="15">
      <c r="A41" s="417"/>
    </row>
    <row r="42" s="391" customFormat="1" ht="15"/>
  </sheetData>
  <sheetProtection/>
  <mergeCells count="10">
    <mergeCell ref="A26:B26"/>
    <mergeCell ref="A30:B30"/>
    <mergeCell ref="A32:B32"/>
    <mergeCell ref="A10:F10"/>
    <mergeCell ref="A13:A15"/>
    <mergeCell ref="B13:B15"/>
    <mergeCell ref="C13:C15"/>
    <mergeCell ref="F13:G15"/>
    <mergeCell ref="D14:D15"/>
    <mergeCell ref="E14:E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A28" sqref="A28:IV28"/>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571" t="s">
        <v>306</v>
      </c>
      <c r="K1" s="571"/>
      <c r="L1" s="2" t="s">
        <v>19</v>
      </c>
    </row>
    <row r="2" spans="2:12" ht="15.75">
      <c r="B2" s="1"/>
      <c r="C2" s="1"/>
      <c r="D2" s="1"/>
      <c r="E2" s="1"/>
      <c r="F2" s="1"/>
      <c r="G2" s="1"/>
      <c r="H2" s="1"/>
      <c r="I2" s="3" t="s">
        <v>11</v>
      </c>
      <c r="J2" s="566" t="s">
        <v>11</v>
      </c>
      <c r="K2" s="566"/>
      <c r="L2" s="3" t="s">
        <v>11</v>
      </c>
    </row>
    <row r="3" spans="2:12" ht="15.75">
      <c r="B3" s="1"/>
      <c r="C3" s="1"/>
      <c r="D3" s="1"/>
      <c r="E3" s="1"/>
      <c r="F3" s="1"/>
      <c r="G3" s="1"/>
      <c r="H3" s="1"/>
      <c r="I3" s="3" t="s">
        <v>20</v>
      </c>
      <c r="J3" s="3" t="s">
        <v>183</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263</v>
      </c>
      <c r="K6" s="3"/>
      <c r="L6" s="3" t="s">
        <v>25</v>
      </c>
    </row>
    <row r="7" spans="2:15" ht="15.75" customHeight="1">
      <c r="B7" s="1"/>
      <c r="C7" s="1"/>
      <c r="D7" s="1"/>
      <c r="E7" s="1"/>
      <c r="F7" s="1"/>
      <c r="G7" s="1"/>
      <c r="H7" s="9"/>
      <c r="I7" s="3" t="s">
        <v>26</v>
      </c>
      <c r="J7" s="565" t="s">
        <v>333</v>
      </c>
      <c r="K7" s="566"/>
      <c r="L7" s="188"/>
      <c r="M7" s="188"/>
      <c r="N7" s="188"/>
      <c r="O7" s="188"/>
    </row>
    <row r="8" spans="2:12" ht="15.75">
      <c r="B8" s="1"/>
      <c r="C8" s="1"/>
      <c r="D8" s="1"/>
      <c r="E8" s="1"/>
      <c r="F8" s="1"/>
      <c r="G8" s="1"/>
      <c r="H8" s="1"/>
      <c r="I8" s="1"/>
      <c r="J8" s="1"/>
      <c r="K8" s="1"/>
      <c r="L8" s="1"/>
    </row>
    <row r="9" spans="2:12" ht="35.25" customHeight="1">
      <c r="B9" s="525" t="s">
        <v>243</v>
      </c>
      <c r="C9" s="525"/>
      <c r="D9" s="525"/>
      <c r="E9" s="525"/>
      <c r="F9" s="525"/>
      <c r="G9" s="525"/>
      <c r="H9" s="525"/>
      <c r="I9" s="525"/>
      <c r="J9" s="525"/>
      <c r="K9" s="525"/>
      <c r="L9" s="1"/>
    </row>
    <row r="10" spans="2:12" ht="15.75">
      <c r="B10" s="1"/>
      <c r="C10" s="1"/>
      <c r="D10" s="572"/>
      <c r="E10" s="572"/>
      <c r="F10" s="572"/>
      <c r="G10" s="572"/>
      <c r="H10" s="572"/>
      <c r="I10" s="1"/>
      <c r="J10" s="1"/>
      <c r="K10" s="1"/>
      <c r="L10" s="1"/>
    </row>
    <row r="11" spans="1:12" ht="15.75" customHeight="1">
      <c r="A11" s="573" t="s">
        <v>33</v>
      </c>
      <c r="B11" s="573" t="s">
        <v>12</v>
      </c>
      <c r="C11" s="573" t="s">
        <v>13</v>
      </c>
      <c r="D11" s="573" t="s">
        <v>14</v>
      </c>
      <c r="E11" s="576" t="s">
        <v>9</v>
      </c>
      <c r="F11" s="576"/>
      <c r="G11" s="576"/>
      <c r="H11" s="576"/>
      <c r="I11" s="576"/>
      <c r="J11" s="577"/>
      <c r="K11" s="580" t="s">
        <v>15</v>
      </c>
      <c r="L11" s="1"/>
    </row>
    <row r="12" spans="1:12" ht="15.75">
      <c r="A12" s="574"/>
      <c r="B12" s="574"/>
      <c r="C12" s="574"/>
      <c r="D12" s="574"/>
      <c r="E12" s="573">
        <v>2018</v>
      </c>
      <c r="F12" s="573">
        <v>2019</v>
      </c>
      <c r="G12" s="573" t="s">
        <v>28</v>
      </c>
      <c r="H12" s="573" t="s">
        <v>29</v>
      </c>
      <c r="I12" s="573" t="s">
        <v>30</v>
      </c>
      <c r="J12" s="580">
        <v>2020</v>
      </c>
      <c r="K12" s="580"/>
      <c r="L12" s="1"/>
    </row>
    <row r="13" spans="1:12" ht="15.75">
      <c r="A13" s="575"/>
      <c r="B13" s="575"/>
      <c r="C13" s="575"/>
      <c r="D13" s="575"/>
      <c r="E13" s="575"/>
      <c r="F13" s="575"/>
      <c r="G13" s="575"/>
      <c r="H13" s="575"/>
      <c r="I13" s="575"/>
      <c r="J13" s="580"/>
      <c r="K13" s="580"/>
      <c r="L13" s="1"/>
    </row>
    <row r="14" spans="1:12" ht="63">
      <c r="A14" s="47">
        <v>1</v>
      </c>
      <c r="B14" s="190" t="s">
        <v>310</v>
      </c>
      <c r="C14" s="190" t="s">
        <v>16</v>
      </c>
      <c r="D14" s="191">
        <f>E14+F14+J14</f>
        <v>3600</v>
      </c>
      <c r="E14" s="192">
        <v>1000</v>
      </c>
      <c r="F14" s="193">
        <v>1200</v>
      </c>
      <c r="G14" s="194"/>
      <c r="H14" s="194"/>
      <c r="I14" s="194"/>
      <c r="J14" s="194">
        <v>1400</v>
      </c>
      <c r="K14" s="190" t="s">
        <v>244</v>
      </c>
      <c r="L14" s="1"/>
    </row>
    <row r="15" spans="1:14" ht="47.25" hidden="1">
      <c r="A15" s="47">
        <v>2</v>
      </c>
      <c r="B15" s="195" t="s">
        <v>61</v>
      </c>
      <c r="C15" s="190" t="s">
        <v>16</v>
      </c>
      <c r="D15" s="191">
        <f>SUM(E15:J15)</f>
        <v>0</v>
      </c>
      <c r="E15" s="196">
        <v>0</v>
      </c>
      <c r="F15" s="194"/>
      <c r="G15" s="194"/>
      <c r="H15" s="194"/>
      <c r="I15" s="194"/>
      <c r="J15" s="194"/>
      <c r="K15" s="190" t="s">
        <v>53</v>
      </c>
      <c r="L15" s="1"/>
      <c r="N15" s="197">
        <v>441</v>
      </c>
    </row>
    <row r="16" spans="1:14" ht="54" customHeight="1" hidden="1">
      <c r="A16" s="47">
        <v>3</v>
      </c>
      <c r="B16" s="198" t="s">
        <v>62</v>
      </c>
      <c r="C16" s="199" t="s">
        <v>16</v>
      </c>
      <c r="D16" s="200">
        <f>SUM(E16:J16)</f>
        <v>0</v>
      </c>
      <c r="E16" s="201">
        <v>0</v>
      </c>
      <c r="F16" s="194"/>
      <c r="G16" s="194"/>
      <c r="H16" s="194"/>
      <c r="I16" s="194"/>
      <c r="J16" s="194"/>
      <c r="K16" s="190" t="s">
        <v>98</v>
      </c>
      <c r="L16" s="1"/>
      <c r="N16" s="197"/>
    </row>
    <row r="17" spans="1:12" ht="32.25" customHeight="1">
      <c r="A17" s="202"/>
      <c r="B17" s="189" t="s">
        <v>5</v>
      </c>
      <c r="C17" s="203"/>
      <c r="D17" s="191">
        <f>D14</f>
        <v>3600</v>
      </c>
      <c r="E17" s="191">
        <f aca="true" t="shared" si="0" ref="E17:J17">E14</f>
        <v>1000</v>
      </c>
      <c r="F17" s="191">
        <f t="shared" si="0"/>
        <v>1200</v>
      </c>
      <c r="G17" s="191">
        <f t="shared" si="0"/>
        <v>0</v>
      </c>
      <c r="H17" s="191">
        <f t="shared" si="0"/>
        <v>0</v>
      </c>
      <c r="I17" s="191">
        <f t="shared" si="0"/>
        <v>0</v>
      </c>
      <c r="J17" s="191">
        <f t="shared" si="0"/>
        <v>1400</v>
      </c>
      <c r="K17" s="204"/>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61"/>
      <c r="C20" s="162"/>
      <c r="E20" s="6"/>
      <c r="F20" s="6"/>
      <c r="G20" s="6"/>
      <c r="H20" s="6"/>
      <c r="I20" s="6"/>
      <c r="J20" s="6"/>
      <c r="K20" s="162"/>
      <c r="L20" s="1"/>
    </row>
    <row r="21" spans="2:12" ht="48" customHeight="1">
      <c r="B21" s="578" t="s">
        <v>18</v>
      </c>
      <c r="C21" s="578"/>
      <c r="D21" s="11"/>
      <c r="E21" s="8"/>
      <c r="F21" s="8"/>
      <c r="J21" s="48"/>
      <c r="K21" s="205" t="s">
        <v>7</v>
      </c>
      <c r="L21" s="48"/>
    </row>
    <row r="22" spans="2:12" ht="31.5" customHeight="1">
      <c r="B22" s="156"/>
      <c r="C22" s="156"/>
      <c r="D22" s="11"/>
      <c r="E22" s="8"/>
      <c r="F22" s="8"/>
      <c r="J22" s="48"/>
      <c r="K22" s="205"/>
      <c r="L22" s="48"/>
    </row>
    <row r="23" spans="2:12" ht="30.75" customHeight="1">
      <c r="B23" s="156"/>
      <c r="C23" s="156"/>
      <c r="D23" s="11"/>
      <c r="E23" s="8"/>
      <c r="F23" s="8"/>
      <c r="J23" s="48"/>
      <c r="K23" s="205"/>
      <c r="L23" s="48"/>
    </row>
    <row r="24" spans="2:11" ht="18.75">
      <c r="B24" s="579" t="s">
        <v>17</v>
      </c>
      <c r="C24" s="57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19">
    <mergeCell ref="B21:C21"/>
    <mergeCell ref="B24:C2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3385826771653544" bottom="0" header="0" footer="0"/>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J14" sqref="J14"/>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582" t="s">
        <v>307</v>
      </c>
      <c r="K1" s="582"/>
      <c r="L1" s="13" t="s">
        <v>19</v>
      </c>
    </row>
    <row r="2" spans="2:12" ht="18.75">
      <c r="B2" s="15"/>
      <c r="C2" s="15"/>
      <c r="D2" s="15"/>
      <c r="E2" s="15"/>
      <c r="F2" s="15"/>
      <c r="G2" s="15"/>
      <c r="H2" s="15"/>
      <c r="I2" s="12" t="s">
        <v>11</v>
      </c>
      <c r="J2" s="511" t="s">
        <v>11</v>
      </c>
      <c r="K2" s="511"/>
      <c r="L2" s="12" t="s">
        <v>11</v>
      </c>
    </row>
    <row r="3" spans="2:12" ht="18.75">
      <c r="B3" s="15"/>
      <c r="C3" s="15"/>
      <c r="D3" s="15"/>
      <c r="E3" s="15"/>
      <c r="F3" s="15"/>
      <c r="G3" s="15"/>
      <c r="H3" s="15"/>
      <c r="I3" s="12" t="s">
        <v>20</v>
      </c>
      <c r="J3" s="59" t="s">
        <v>183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24</v>
      </c>
      <c r="K5" s="59"/>
      <c r="L5" s="12" t="s">
        <v>23</v>
      </c>
    </row>
    <row r="6" spans="2:12" ht="18.75">
      <c r="B6" s="15"/>
      <c r="C6" s="15"/>
      <c r="D6" s="15"/>
      <c r="E6" s="15"/>
      <c r="F6" s="15"/>
      <c r="G6" s="15"/>
      <c r="H6" s="16"/>
      <c r="I6" s="12" t="s">
        <v>25</v>
      </c>
      <c r="J6" s="59" t="s">
        <v>263</v>
      </c>
      <c r="K6" s="59"/>
      <c r="L6" s="12" t="s">
        <v>25</v>
      </c>
    </row>
    <row r="7" spans="2:15" ht="15.75" customHeight="1">
      <c r="B7" s="15"/>
      <c r="C7" s="15"/>
      <c r="D7" s="15"/>
      <c r="E7" s="15"/>
      <c r="F7" s="15"/>
      <c r="G7" s="15"/>
      <c r="H7" s="16"/>
      <c r="I7" s="12" t="s">
        <v>26</v>
      </c>
      <c r="J7" s="512" t="s">
        <v>333</v>
      </c>
      <c r="K7" s="513"/>
      <c r="L7" s="17"/>
      <c r="M7" s="17"/>
      <c r="N7" s="17"/>
      <c r="O7" s="17"/>
    </row>
    <row r="8" spans="2:12" ht="15.75">
      <c r="B8" s="15"/>
      <c r="C8" s="15"/>
      <c r="D8" s="15"/>
      <c r="E8" s="15"/>
      <c r="F8" s="15"/>
      <c r="G8" s="15"/>
      <c r="H8" s="15"/>
      <c r="I8" s="15"/>
      <c r="J8" s="15"/>
      <c r="K8" s="15"/>
      <c r="L8" s="15"/>
    </row>
    <row r="9" spans="2:12" ht="42" customHeight="1">
      <c r="B9" s="514" t="s">
        <v>316</v>
      </c>
      <c r="C9" s="514"/>
      <c r="D9" s="514"/>
      <c r="E9" s="514"/>
      <c r="F9" s="514"/>
      <c r="G9" s="514"/>
      <c r="H9" s="514"/>
      <c r="I9" s="514"/>
      <c r="J9" s="514"/>
      <c r="K9" s="514"/>
      <c r="L9" s="15"/>
    </row>
    <row r="10" spans="2:12" ht="37.5" customHeight="1">
      <c r="B10" s="15"/>
      <c r="C10" s="15"/>
      <c r="D10" s="520"/>
      <c r="E10" s="520"/>
      <c r="F10" s="520"/>
      <c r="G10" s="520"/>
      <c r="H10" s="520"/>
      <c r="I10" s="15"/>
      <c r="J10" s="15"/>
      <c r="K10" s="35"/>
      <c r="L10" s="15"/>
    </row>
    <row r="11" spans="1:12" ht="15.75" customHeight="1">
      <c r="A11" s="515" t="s">
        <v>6</v>
      </c>
      <c r="B11" s="515" t="s">
        <v>12</v>
      </c>
      <c r="C11" s="515" t="s">
        <v>13</v>
      </c>
      <c r="D11" s="515" t="s">
        <v>14</v>
      </c>
      <c r="E11" s="521" t="s">
        <v>9</v>
      </c>
      <c r="F11" s="521"/>
      <c r="G11" s="521"/>
      <c r="H11" s="521"/>
      <c r="I11" s="521"/>
      <c r="J11" s="581"/>
      <c r="K11" s="518" t="s">
        <v>15</v>
      </c>
      <c r="L11" s="15"/>
    </row>
    <row r="12" spans="1:12" ht="15.75">
      <c r="A12" s="516"/>
      <c r="B12" s="516"/>
      <c r="C12" s="516"/>
      <c r="D12" s="516"/>
      <c r="E12" s="515">
        <v>2018</v>
      </c>
      <c r="F12" s="515">
        <v>2019</v>
      </c>
      <c r="G12" s="515" t="s">
        <v>28</v>
      </c>
      <c r="H12" s="515" t="s">
        <v>29</v>
      </c>
      <c r="I12" s="515" t="s">
        <v>30</v>
      </c>
      <c r="J12" s="518">
        <v>2020</v>
      </c>
      <c r="K12" s="518"/>
      <c r="L12" s="15"/>
    </row>
    <row r="13" spans="1:12" ht="15.75">
      <c r="A13" s="517"/>
      <c r="B13" s="517"/>
      <c r="C13" s="517"/>
      <c r="D13" s="517"/>
      <c r="E13" s="517"/>
      <c r="F13" s="517"/>
      <c r="G13" s="517"/>
      <c r="H13" s="517"/>
      <c r="I13" s="517"/>
      <c r="J13" s="518"/>
      <c r="K13" s="518"/>
      <c r="L13" s="15"/>
    </row>
    <row r="14" spans="1:12" ht="39" customHeight="1">
      <c r="A14" s="523">
        <v>1</v>
      </c>
      <c r="B14" s="523" t="s">
        <v>242</v>
      </c>
      <c r="C14" s="36" t="s">
        <v>16</v>
      </c>
      <c r="D14" s="62">
        <f>SUM(E14:J14)</f>
        <v>35880</v>
      </c>
      <c r="E14" s="63">
        <v>11780</v>
      </c>
      <c r="F14" s="64">
        <v>12000</v>
      </c>
      <c r="G14" s="63"/>
      <c r="H14" s="63"/>
      <c r="I14" s="63"/>
      <c r="J14" s="63">
        <v>12100</v>
      </c>
      <c r="K14" s="523" t="s">
        <v>32</v>
      </c>
      <c r="L14" s="15"/>
    </row>
    <row r="15" spans="1:12" ht="37.5">
      <c r="A15" s="524"/>
      <c r="B15" s="524"/>
      <c r="C15" s="274" t="s">
        <v>77</v>
      </c>
      <c r="D15" s="62">
        <f>SUM(E15:J15)</f>
        <v>0</v>
      </c>
      <c r="E15" s="63"/>
      <c r="F15" s="64"/>
      <c r="G15" s="63"/>
      <c r="H15" s="63"/>
      <c r="I15" s="63"/>
      <c r="J15" s="63"/>
      <c r="K15" s="524"/>
      <c r="L15" s="15"/>
    </row>
    <row r="16" spans="1:12" ht="27.75" customHeight="1">
      <c r="A16" s="70"/>
      <c r="B16" s="60" t="s">
        <v>5</v>
      </c>
      <c r="C16" s="71"/>
      <c r="D16" s="62">
        <f>D15+D14</f>
        <v>35880</v>
      </c>
      <c r="E16" s="62">
        <f aca="true" t="shared" si="0" ref="E16:J16">E14</f>
        <v>11780</v>
      </c>
      <c r="F16" s="62">
        <f t="shared" si="0"/>
        <v>12000</v>
      </c>
      <c r="G16" s="62">
        <f t="shared" si="0"/>
        <v>0</v>
      </c>
      <c r="H16" s="62">
        <f t="shared" si="0"/>
        <v>0</v>
      </c>
      <c r="I16" s="62">
        <f t="shared" si="0"/>
        <v>0</v>
      </c>
      <c r="J16" s="62">
        <f t="shared" si="0"/>
        <v>12100</v>
      </c>
      <c r="K16" s="72"/>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4" t="s">
        <v>17</v>
      </c>
      <c r="C21" s="54"/>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B14:B15"/>
    <mergeCell ref="A14:A15"/>
    <mergeCell ref="K14:K15"/>
    <mergeCell ref="J1:K1"/>
    <mergeCell ref="J2:K2"/>
    <mergeCell ref="J7:K7"/>
    <mergeCell ref="B9:K9"/>
    <mergeCell ref="K11:K13"/>
    <mergeCell ref="E12:E13"/>
    <mergeCell ref="F12:F13"/>
    <mergeCell ref="G12:G13"/>
    <mergeCell ref="D10:H10"/>
    <mergeCell ref="A11:A13"/>
    <mergeCell ref="B11:B13"/>
    <mergeCell ref="C11:C13"/>
    <mergeCell ref="D11:D13"/>
    <mergeCell ref="E11:J11"/>
    <mergeCell ref="H12:H13"/>
    <mergeCell ref="I12:I13"/>
    <mergeCell ref="J12:J13"/>
  </mergeCells>
  <printOptions horizontalCentered="1"/>
  <pageMargins left="0" right="0" top="1.1811023622047245" bottom="0" header="0" footer="0"/>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K38"/>
  <sheetViews>
    <sheetView view="pageBreakPreview" zoomScale="82" zoomScaleSheetLayoutView="82" zoomScalePageLayoutView="0" workbookViewId="0" topLeftCell="A1">
      <selection activeCell="C1" sqref="C1"/>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584" t="s">
        <v>447</v>
      </c>
      <c r="K1" s="584"/>
    </row>
    <row r="2" spans="2:11" ht="18.75">
      <c r="B2" s="15"/>
      <c r="C2" s="15"/>
      <c r="D2" s="15"/>
      <c r="E2" s="15"/>
      <c r="F2" s="15"/>
      <c r="G2" s="15"/>
      <c r="H2" s="15"/>
      <c r="I2" s="12" t="s">
        <v>11</v>
      </c>
      <c r="J2" s="511" t="s">
        <v>11</v>
      </c>
      <c r="K2" s="511"/>
    </row>
    <row r="3" spans="2:11" ht="18.75">
      <c r="B3" s="15"/>
      <c r="C3" s="15"/>
      <c r="D3" s="15"/>
      <c r="E3" s="15"/>
      <c r="F3" s="15"/>
      <c r="G3" s="15"/>
      <c r="H3" s="15"/>
      <c r="I3" s="12" t="s">
        <v>20</v>
      </c>
      <c r="J3" s="59" t="s">
        <v>183</v>
      </c>
      <c r="K3" s="59"/>
    </row>
    <row r="4" spans="2:11" ht="18.75">
      <c r="B4" s="15"/>
      <c r="C4" s="15"/>
      <c r="D4" s="15"/>
      <c r="E4" s="15"/>
      <c r="F4" s="15"/>
      <c r="G4" s="15"/>
      <c r="H4" s="15"/>
      <c r="I4" s="12" t="s">
        <v>21</v>
      </c>
      <c r="J4" s="59" t="s">
        <v>22</v>
      </c>
      <c r="K4" s="59"/>
    </row>
    <row r="5" spans="2:11" ht="18.75">
      <c r="B5" s="15"/>
      <c r="C5" s="15"/>
      <c r="D5" s="15"/>
      <c r="E5" s="15"/>
      <c r="F5" s="15"/>
      <c r="G5" s="15"/>
      <c r="H5" s="15"/>
      <c r="I5" s="12" t="s">
        <v>23</v>
      </c>
      <c r="J5" s="59" t="s">
        <v>46</v>
      </c>
      <c r="K5" s="59"/>
    </row>
    <row r="6" spans="2:11" ht="18.75">
      <c r="B6" s="15"/>
      <c r="C6" s="15"/>
      <c r="D6" s="15"/>
      <c r="E6" s="15"/>
      <c r="F6" s="15"/>
      <c r="G6" s="15"/>
      <c r="H6" s="16"/>
      <c r="I6" s="12" t="s">
        <v>25</v>
      </c>
      <c r="J6" s="59" t="s">
        <v>265</v>
      </c>
      <c r="K6" s="59"/>
    </row>
    <row r="7" spans="2:11" ht="15.75" customHeight="1">
      <c r="B7" s="15"/>
      <c r="C7" s="15"/>
      <c r="D7" s="15"/>
      <c r="E7" s="15"/>
      <c r="F7" s="15"/>
      <c r="G7" s="15"/>
      <c r="H7" s="16"/>
      <c r="I7" s="12" t="s">
        <v>26</v>
      </c>
      <c r="J7" s="512" t="s">
        <v>445</v>
      </c>
      <c r="K7" s="513"/>
    </row>
    <row r="8" spans="2:11" ht="15.75">
      <c r="B8" s="15"/>
      <c r="C8" s="15"/>
      <c r="D8" s="15"/>
      <c r="E8" s="15"/>
      <c r="F8" s="15"/>
      <c r="G8" s="15"/>
      <c r="H8" s="15"/>
      <c r="I8" s="15"/>
      <c r="J8" s="15" t="s">
        <v>523</v>
      </c>
      <c r="K8" s="15"/>
    </row>
    <row r="9" spans="2:11" ht="18.75">
      <c r="B9" s="514" t="s">
        <v>241</v>
      </c>
      <c r="C9" s="514"/>
      <c r="D9" s="514"/>
      <c r="E9" s="514"/>
      <c r="F9" s="514"/>
      <c r="G9" s="514"/>
      <c r="H9" s="514"/>
      <c r="I9" s="514"/>
      <c r="J9" s="514"/>
      <c r="K9" s="514"/>
    </row>
    <row r="10" spans="2:11" ht="15.75">
      <c r="B10" s="15"/>
      <c r="C10" s="15"/>
      <c r="D10" s="520"/>
      <c r="E10" s="520"/>
      <c r="F10" s="520"/>
      <c r="G10" s="520"/>
      <c r="H10" s="520"/>
      <c r="I10" s="15"/>
      <c r="J10" s="15"/>
      <c r="K10" s="15"/>
    </row>
    <row r="11" spans="1:11" ht="18.75">
      <c r="A11" s="585" t="s">
        <v>6</v>
      </c>
      <c r="B11" s="515" t="s">
        <v>12</v>
      </c>
      <c r="C11" s="515" t="s">
        <v>13</v>
      </c>
      <c r="D11" s="515" t="s">
        <v>47</v>
      </c>
      <c r="E11" s="521" t="s">
        <v>9</v>
      </c>
      <c r="F11" s="521"/>
      <c r="G11" s="521"/>
      <c r="H11" s="521"/>
      <c r="I11" s="521"/>
      <c r="J11" s="581"/>
      <c r="K11" s="518" t="s">
        <v>15</v>
      </c>
    </row>
    <row r="12" spans="1:11" ht="17.25" customHeight="1">
      <c r="A12" s="586"/>
      <c r="B12" s="516"/>
      <c r="C12" s="516"/>
      <c r="D12" s="516"/>
      <c r="E12" s="515">
        <v>2018</v>
      </c>
      <c r="F12" s="515">
        <v>2019</v>
      </c>
      <c r="G12" s="515" t="s">
        <v>28</v>
      </c>
      <c r="H12" s="515" t="s">
        <v>29</v>
      </c>
      <c r="I12" s="515" t="s">
        <v>30</v>
      </c>
      <c r="J12" s="518">
        <v>2020</v>
      </c>
      <c r="K12" s="518"/>
    </row>
    <row r="13" spans="1:11" ht="27" customHeight="1">
      <c r="A13" s="587"/>
      <c r="B13" s="517"/>
      <c r="C13" s="517"/>
      <c r="D13" s="517"/>
      <c r="E13" s="517"/>
      <c r="F13" s="517"/>
      <c r="G13" s="517"/>
      <c r="H13" s="517"/>
      <c r="I13" s="517"/>
      <c r="J13" s="518"/>
      <c r="K13" s="518"/>
    </row>
    <row r="14" spans="1:11" ht="40.5" customHeight="1">
      <c r="A14" s="326"/>
      <c r="B14" s="323" t="s">
        <v>343</v>
      </c>
      <c r="C14" s="324"/>
      <c r="D14" s="339">
        <f>SUM(E14:J14)</f>
        <v>146470.3</v>
      </c>
      <c r="E14" s="339">
        <f>45960+1522+245.7</f>
        <v>47727.7</v>
      </c>
      <c r="F14" s="339">
        <f>48000+742.6</f>
        <v>48742.6</v>
      </c>
      <c r="G14" s="339"/>
      <c r="H14" s="339"/>
      <c r="I14" s="339"/>
      <c r="J14" s="339">
        <v>50000</v>
      </c>
      <c r="K14" s="322"/>
    </row>
    <row r="15" spans="1:11" ht="56.25">
      <c r="A15" s="433" t="s">
        <v>344</v>
      </c>
      <c r="B15" s="337" t="s">
        <v>345</v>
      </c>
      <c r="C15" s="264" t="s">
        <v>16</v>
      </c>
      <c r="D15" s="271">
        <v>143800</v>
      </c>
      <c r="E15" s="64">
        <f>45000+800</f>
        <v>45800</v>
      </c>
      <c r="F15" s="136">
        <f>48000+742.6</f>
        <v>48742.6</v>
      </c>
      <c r="G15" s="136"/>
      <c r="H15" s="136"/>
      <c r="I15" s="136"/>
      <c r="J15" s="136">
        <v>50000</v>
      </c>
      <c r="K15" s="337" t="s">
        <v>44</v>
      </c>
    </row>
    <row r="16" spans="1:11" ht="75">
      <c r="A16" s="433" t="s">
        <v>360</v>
      </c>
      <c r="B16" s="338" t="s">
        <v>437</v>
      </c>
      <c r="C16" s="264" t="s">
        <v>77</v>
      </c>
      <c r="D16" s="271">
        <f aca="true" t="shared" si="0" ref="D16:D24">E16+F16+J16</f>
        <v>160</v>
      </c>
      <c r="E16" s="136">
        <f>160</f>
        <v>160</v>
      </c>
      <c r="F16" s="136">
        <v>0</v>
      </c>
      <c r="G16" s="136"/>
      <c r="H16" s="136"/>
      <c r="I16" s="136"/>
      <c r="J16" s="136">
        <v>0</v>
      </c>
      <c r="K16" s="337" t="s">
        <v>44</v>
      </c>
    </row>
    <row r="17" spans="1:11" ht="51.75" customHeight="1">
      <c r="A17" s="590" t="s">
        <v>362</v>
      </c>
      <c r="B17" s="592" t="s">
        <v>438</v>
      </c>
      <c r="C17" s="264" t="s">
        <v>77</v>
      </c>
      <c r="D17" s="271">
        <f t="shared" si="0"/>
        <v>548</v>
      </c>
      <c r="E17" s="136">
        <v>548</v>
      </c>
      <c r="F17" s="136">
        <v>0</v>
      </c>
      <c r="G17" s="136"/>
      <c r="H17" s="136"/>
      <c r="I17" s="136"/>
      <c r="J17" s="136">
        <v>0</v>
      </c>
      <c r="K17" s="588" t="s">
        <v>44</v>
      </c>
    </row>
    <row r="18" spans="1:11" ht="24" customHeight="1">
      <c r="A18" s="591"/>
      <c r="B18" s="593"/>
      <c r="C18" s="264" t="s">
        <v>16</v>
      </c>
      <c r="D18" s="271">
        <f t="shared" si="0"/>
        <v>16.5</v>
      </c>
      <c r="E18" s="136">
        <v>16.5</v>
      </c>
      <c r="F18" s="136">
        <v>0</v>
      </c>
      <c r="G18" s="136"/>
      <c r="H18" s="136"/>
      <c r="I18" s="136"/>
      <c r="J18" s="136">
        <v>0</v>
      </c>
      <c r="K18" s="589"/>
    </row>
    <row r="19" spans="1:11" ht="34.5" customHeight="1">
      <c r="A19" s="590" t="s">
        <v>363</v>
      </c>
      <c r="B19" s="592" t="s">
        <v>440</v>
      </c>
      <c r="C19" s="264" t="s">
        <v>77</v>
      </c>
      <c r="D19" s="271">
        <f t="shared" si="0"/>
        <v>344</v>
      </c>
      <c r="E19" s="136">
        <v>344</v>
      </c>
      <c r="F19" s="136">
        <v>0</v>
      </c>
      <c r="G19" s="136"/>
      <c r="H19" s="136"/>
      <c r="I19" s="136"/>
      <c r="J19" s="136">
        <v>0</v>
      </c>
      <c r="K19" s="588" t="s">
        <v>44</v>
      </c>
    </row>
    <row r="20" spans="1:11" ht="20.25" customHeight="1">
      <c r="A20" s="591"/>
      <c r="B20" s="593"/>
      <c r="C20" s="264" t="s">
        <v>16</v>
      </c>
      <c r="D20" s="271">
        <f t="shared" si="0"/>
        <v>210.3</v>
      </c>
      <c r="E20" s="136">
        <v>210.3</v>
      </c>
      <c r="F20" s="136">
        <v>0</v>
      </c>
      <c r="G20" s="136"/>
      <c r="H20" s="136"/>
      <c r="I20" s="136"/>
      <c r="J20" s="136">
        <v>0</v>
      </c>
      <c r="K20" s="589"/>
    </row>
    <row r="21" spans="1:11" ht="47.25" customHeight="1">
      <c r="A21" s="590" t="s">
        <v>365</v>
      </c>
      <c r="B21" s="592" t="s">
        <v>439</v>
      </c>
      <c r="C21" s="264" t="s">
        <v>77</v>
      </c>
      <c r="D21" s="271">
        <f t="shared" si="0"/>
        <v>630</v>
      </c>
      <c r="E21" s="136">
        <v>630</v>
      </c>
      <c r="F21" s="136">
        <v>0</v>
      </c>
      <c r="G21" s="136"/>
      <c r="H21" s="136"/>
      <c r="I21" s="136"/>
      <c r="J21" s="136">
        <v>0</v>
      </c>
      <c r="K21" s="588" t="s">
        <v>44</v>
      </c>
    </row>
    <row r="22" spans="1:11" ht="24.75" customHeight="1">
      <c r="A22" s="591"/>
      <c r="B22" s="593"/>
      <c r="C22" s="264" t="s">
        <v>16</v>
      </c>
      <c r="D22" s="271">
        <f t="shared" si="0"/>
        <v>18.9</v>
      </c>
      <c r="E22" s="136">
        <v>18.9</v>
      </c>
      <c r="F22" s="136">
        <v>0</v>
      </c>
      <c r="G22" s="136"/>
      <c r="H22" s="136"/>
      <c r="I22" s="136"/>
      <c r="J22" s="136">
        <v>0</v>
      </c>
      <c r="K22" s="589"/>
    </row>
    <row r="23" spans="1:11" ht="56.25">
      <c r="A23" s="336">
        <v>2</v>
      </c>
      <c r="B23" s="186" t="s">
        <v>346</v>
      </c>
      <c r="C23" s="264" t="s">
        <v>16</v>
      </c>
      <c r="D23" s="271">
        <f t="shared" si="0"/>
        <v>42000</v>
      </c>
      <c r="E23" s="136">
        <v>15000</v>
      </c>
      <c r="F23" s="136">
        <v>14000</v>
      </c>
      <c r="G23" s="136"/>
      <c r="H23" s="136"/>
      <c r="I23" s="136"/>
      <c r="J23" s="136">
        <v>13000</v>
      </c>
      <c r="K23" s="264" t="s">
        <v>44</v>
      </c>
    </row>
    <row r="24" spans="1:11" ht="56.25">
      <c r="A24" s="336">
        <v>3</v>
      </c>
      <c r="B24" s="273" t="s">
        <v>347</v>
      </c>
      <c r="C24" s="264" t="s">
        <v>16</v>
      </c>
      <c r="D24" s="271">
        <f t="shared" si="0"/>
        <v>18000</v>
      </c>
      <c r="E24" s="136">
        <v>5000</v>
      </c>
      <c r="F24" s="136">
        <v>6000</v>
      </c>
      <c r="G24" s="136"/>
      <c r="H24" s="136"/>
      <c r="I24" s="136"/>
      <c r="J24" s="136">
        <v>7000</v>
      </c>
      <c r="K24" s="264" t="s">
        <v>92</v>
      </c>
    </row>
    <row r="25" spans="1:11" ht="18.75">
      <c r="A25" s="77"/>
      <c r="B25" s="60" t="s">
        <v>5</v>
      </c>
      <c r="C25" s="60"/>
      <c r="D25" s="62">
        <f aca="true" t="shared" si="1" ref="D25:J25">D24+D23+D14</f>
        <v>206470.3</v>
      </c>
      <c r="E25" s="62">
        <f t="shared" si="1"/>
        <v>67727.7</v>
      </c>
      <c r="F25" s="62">
        <f t="shared" si="1"/>
        <v>68742.6</v>
      </c>
      <c r="G25" s="62">
        <f t="shared" si="1"/>
        <v>0</v>
      </c>
      <c r="H25" s="62">
        <f t="shared" si="1"/>
        <v>0</v>
      </c>
      <c r="I25" s="62">
        <f t="shared" si="1"/>
        <v>0</v>
      </c>
      <c r="J25" s="62">
        <f t="shared" si="1"/>
        <v>70000</v>
      </c>
      <c r="K25" s="72"/>
    </row>
    <row r="26" spans="1:11" ht="18.75">
      <c r="A26" s="95"/>
      <c r="B26" s="152"/>
      <c r="C26" s="18"/>
      <c r="D26" s="19"/>
      <c r="E26" s="19"/>
      <c r="F26" s="19"/>
      <c r="G26" s="19"/>
      <c r="H26" s="19"/>
      <c r="I26" s="19"/>
      <c r="J26" s="19"/>
      <c r="K26" s="98"/>
    </row>
    <row r="27" spans="1:11" ht="0.75" customHeight="1">
      <c r="A27" s="95"/>
      <c r="B27" s="18"/>
      <c r="C27" s="18"/>
      <c r="D27" s="19"/>
      <c r="E27" s="19"/>
      <c r="F27" s="19"/>
      <c r="G27" s="19"/>
      <c r="H27" s="19"/>
      <c r="I27" s="19"/>
      <c r="J27" s="19"/>
      <c r="K27" s="103"/>
    </row>
    <row r="28" spans="1:11" ht="3" customHeight="1">
      <c r="A28" s="95"/>
      <c r="B28" s="18"/>
      <c r="C28" s="18"/>
      <c r="D28" s="19"/>
      <c r="E28" s="19"/>
      <c r="F28" s="19"/>
      <c r="G28" s="19"/>
      <c r="H28" s="19"/>
      <c r="I28" s="19"/>
      <c r="J28" s="19"/>
      <c r="K28" s="103"/>
    </row>
    <row r="29" spans="2:11" ht="18.75">
      <c r="B29" s="52"/>
      <c r="C29" s="53"/>
      <c r="E29" s="19"/>
      <c r="F29" s="19"/>
      <c r="G29" s="19"/>
      <c r="H29" s="19"/>
      <c r="I29" s="19"/>
      <c r="J29" s="19"/>
      <c r="K29" s="15"/>
    </row>
    <row r="30" spans="2:10" ht="18.75">
      <c r="B30" s="450" t="s">
        <v>18</v>
      </c>
      <c r="C30" s="450"/>
      <c r="D30" s="95"/>
      <c r="E30" s="450"/>
      <c r="F30" s="583" t="s">
        <v>7</v>
      </c>
      <c r="G30" s="583"/>
      <c r="H30" s="583"/>
      <c r="I30" s="583"/>
      <c r="J30" s="583"/>
    </row>
    <row r="31" spans="2:10" ht="18.75">
      <c r="B31" s="450"/>
      <c r="C31" s="450"/>
      <c r="D31" s="95"/>
      <c r="E31" s="450"/>
      <c r="F31" s="451"/>
      <c r="G31" s="451"/>
      <c r="H31" s="451"/>
      <c r="I31" s="451"/>
      <c r="J31" s="451"/>
    </row>
    <row r="32" spans="2:10" ht="18.75">
      <c r="B32" s="100" t="s">
        <v>48</v>
      </c>
      <c r="C32" s="100"/>
      <c r="D32" s="95"/>
      <c r="E32" s="101"/>
      <c r="F32" s="102"/>
      <c r="G32" s="102"/>
      <c r="H32" s="102"/>
      <c r="I32" s="102"/>
      <c r="J32" s="102"/>
    </row>
    <row r="33" spans="2:10" ht="15.75">
      <c r="B33" s="104" t="s">
        <v>10</v>
      </c>
      <c r="C33" s="95"/>
      <c r="D33" s="104"/>
      <c r="E33" s="102"/>
      <c r="F33" s="102"/>
      <c r="G33" s="102"/>
      <c r="H33" s="102"/>
      <c r="I33" s="102"/>
      <c r="J33" s="102"/>
    </row>
    <row r="34" spans="2:10" ht="15.75">
      <c r="B34" s="28"/>
      <c r="C34" s="29"/>
      <c r="D34" s="30"/>
      <c r="E34" s="26"/>
      <c r="F34" s="26"/>
      <c r="G34" s="26"/>
      <c r="H34" s="26"/>
      <c r="I34" s="26"/>
      <c r="J34" s="15"/>
    </row>
    <row r="35" spans="3:10" ht="15.75">
      <c r="C35" s="30"/>
      <c r="D35" s="26"/>
      <c r="E35" s="26"/>
      <c r="F35" s="26"/>
      <c r="G35" s="26"/>
      <c r="H35" s="26"/>
      <c r="I35" s="26"/>
      <c r="J35" s="26"/>
    </row>
    <row r="36" spans="3:10" ht="15.75">
      <c r="C36" s="31"/>
      <c r="D36" s="26"/>
      <c r="E36" s="26"/>
      <c r="F36" s="26"/>
      <c r="G36" s="26"/>
      <c r="H36" s="26"/>
      <c r="I36" s="26"/>
      <c r="J36" s="26"/>
    </row>
    <row r="38" ht="12.75">
      <c r="H38" s="32"/>
    </row>
  </sheetData>
  <sheetProtection/>
  <mergeCells count="27">
    <mergeCell ref="K21:K22"/>
    <mergeCell ref="A21:A22"/>
    <mergeCell ref="B21:B22"/>
    <mergeCell ref="A17:A18"/>
    <mergeCell ref="B17:B18"/>
    <mergeCell ref="K17:K18"/>
    <mergeCell ref="A19:A20"/>
    <mergeCell ref="B19:B20"/>
    <mergeCell ref="K19:K20"/>
    <mergeCell ref="A11:A13"/>
    <mergeCell ref="J12:J13"/>
    <mergeCell ref="K11:K13"/>
    <mergeCell ref="E12:E13"/>
    <mergeCell ref="F12:F13"/>
    <mergeCell ref="G12:G13"/>
    <mergeCell ref="J1:K1"/>
    <mergeCell ref="J2:K2"/>
    <mergeCell ref="J7:K7"/>
    <mergeCell ref="B9:K9"/>
    <mergeCell ref="D10:H10"/>
    <mergeCell ref="I12:I13"/>
    <mergeCell ref="F30:J30"/>
    <mergeCell ref="B11:B13"/>
    <mergeCell ref="C11:C13"/>
    <mergeCell ref="D11:D13"/>
    <mergeCell ref="E11:J11"/>
    <mergeCell ref="H12:H13"/>
  </mergeCells>
  <printOptions horizontalCentered="1"/>
  <pageMargins left="0" right="0" top="1.1811023622047245" bottom="0" header="0" footer="0"/>
  <pageSetup fitToHeight="1" fitToWidth="1" horizontalDpi="600" verticalDpi="600" orientation="landscape" paperSize="9" scale="59" r:id="rId1"/>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O42"/>
  <sheetViews>
    <sheetView view="pageBreakPreview" zoomScale="80" zoomScaleSheetLayoutView="80" zoomScalePageLayoutView="0" workbookViewId="0" topLeftCell="A25">
      <selection activeCell="A1" sqref="A1:K36"/>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582" t="s">
        <v>451</v>
      </c>
      <c r="K1" s="582"/>
      <c r="L1" s="13" t="s">
        <v>19</v>
      </c>
    </row>
    <row r="2" spans="2:12" ht="18.75">
      <c r="B2" s="15"/>
      <c r="C2" s="15"/>
      <c r="D2" s="15"/>
      <c r="E2" s="15"/>
      <c r="F2" s="15"/>
      <c r="G2" s="15"/>
      <c r="H2" s="15"/>
      <c r="I2" s="12" t="s">
        <v>11</v>
      </c>
      <c r="J2" s="511" t="s">
        <v>11</v>
      </c>
      <c r="K2" s="511"/>
      <c r="L2" s="12" t="s">
        <v>11</v>
      </c>
    </row>
    <row r="3" spans="2:12" ht="18.75">
      <c r="B3" s="15"/>
      <c r="C3" s="15"/>
      <c r="D3" s="15"/>
      <c r="E3" s="15"/>
      <c r="F3" s="15"/>
      <c r="G3" s="15"/>
      <c r="H3" s="15"/>
      <c r="I3" s="12" t="s">
        <v>20</v>
      </c>
      <c r="J3" s="59" t="s">
        <v>183</v>
      </c>
      <c r="K3" s="59"/>
      <c r="L3" s="12" t="s">
        <v>20</v>
      </c>
    </row>
    <row r="4" spans="2:12" ht="18.75">
      <c r="B4" s="15"/>
      <c r="C4" s="15"/>
      <c r="D4" s="15"/>
      <c r="E4" s="15"/>
      <c r="F4" s="15"/>
      <c r="G4" s="15"/>
      <c r="H4" s="15"/>
      <c r="I4" s="12" t="s">
        <v>21</v>
      </c>
      <c r="J4" s="59" t="s">
        <v>22</v>
      </c>
      <c r="K4" s="59"/>
      <c r="L4" s="12" t="s">
        <v>21</v>
      </c>
    </row>
    <row r="5" spans="2:12" ht="18.75">
      <c r="B5" s="15"/>
      <c r="C5" s="15"/>
      <c r="D5" s="15"/>
      <c r="E5" s="15"/>
      <c r="F5" s="15"/>
      <c r="G5" s="15"/>
      <c r="H5" s="15"/>
      <c r="I5" s="12" t="s">
        <v>23</v>
      </c>
      <c r="J5" s="59" t="s">
        <v>46</v>
      </c>
      <c r="K5" s="59"/>
      <c r="L5" s="12" t="s">
        <v>23</v>
      </c>
    </row>
    <row r="6" spans="2:12" ht="18.75">
      <c r="B6" s="15"/>
      <c r="C6" s="15"/>
      <c r="D6" s="15"/>
      <c r="E6" s="15"/>
      <c r="F6" s="15"/>
      <c r="G6" s="15"/>
      <c r="H6" s="16"/>
      <c r="I6" s="12" t="s">
        <v>25</v>
      </c>
      <c r="J6" s="59" t="s">
        <v>265</v>
      </c>
      <c r="K6" s="59"/>
      <c r="L6" s="12" t="s">
        <v>25</v>
      </c>
    </row>
    <row r="7" spans="2:15" ht="15.75" customHeight="1">
      <c r="B7" s="15"/>
      <c r="C7" s="15"/>
      <c r="D7" s="15"/>
      <c r="E7" s="15"/>
      <c r="F7" s="15"/>
      <c r="G7" s="15"/>
      <c r="H7" s="16"/>
      <c r="I7" s="12" t="s">
        <v>26</v>
      </c>
      <c r="J7" s="565" t="s">
        <v>445</v>
      </c>
      <c r="K7" s="566"/>
      <c r="L7" s="17"/>
      <c r="M7" s="17"/>
      <c r="N7" s="17"/>
      <c r="O7" s="17"/>
    </row>
    <row r="8" spans="2:12" ht="15.75">
      <c r="B8" s="15"/>
      <c r="C8" s="15"/>
      <c r="D8" s="15"/>
      <c r="E8" s="15"/>
      <c r="F8" s="15"/>
      <c r="G8" s="15"/>
      <c r="H8" s="15"/>
      <c r="I8" s="15"/>
      <c r="J8" s="15" t="s">
        <v>525</v>
      </c>
      <c r="K8" s="15"/>
      <c r="L8" s="15"/>
    </row>
    <row r="9" spans="2:12" ht="36" customHeight="1">
      <c r="B9" s="514" t="s">
        <v>237</v>
      </c>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5.75" customHeight="1">
      <c r="A11" s="585" t="s">
        <v>6</v>
      </c>
      <c r="B11" s="515" t="s">
        <v>12</v>
      </c>
      <c r="C11" s="515" t="s">
        <v>13</v>
      </c>
      <c r="D11" s="515" t="s">
        <v>47</v>
      </c>
      <c r="E11" s="521" t="s">
        <v>9</v>
      </c>
      <c r="F11" s="521"/>
      <c r="G11" s="521"/>
      <c r="H11" s="521"/>
      <c r="I11" s="521"/>
      <c r="J11" s="581"/>
      <c r="K11" s="518" t="s">
        <v>15</v>
      </c>
      <c r="L11" s="15"/>
    </row>
    <row r="12" spans="1:12" ht="15.75">
      <c r="A12" s="586"/>
      <c r="B12" s="516"/>
      <c r="C12" s="516"/>
      <c r="D12" s="516"/>
      <c r="E12" s="515">
        <v>2018</v>
      </c>
      <c r="F12" s="515">
        <v>2019</v>
      </c>
      <c r="G12" s="515" t="s">
        <v>28</v>
      </c>
      <c r="H12" s="515" t="s">
        <v>29</v>
      </c>
      <c r="I12" s="515" t="s">
        <v>30</v>
      </c>
      <c r="J12" s="518">
        <v>2020</v>
      </c>
      <c r="K12" s="518"/>
      <c r="L12" s="15"/>
    </row>
    <row r="13" spans="1:12" ht="21.75" customHeight="1">
      <c r="A13" s="587"/>
      <c r="B13" s="517"/>
      <c r="C13" s="517"/>
      <c r="D13" s="517"/>
      <c r="E13" s="517"/>
      <c r="F13" s="517"/>
      <c r="G13" s="517"/>
      <c r="H13" s="517"/>
      <c r="I13" s="517"/>
      <c r="J13" s="518"/>
      <c r="K13" s="518"/>
      <c r="L13" s="15"/>
    </row>
    <row r="14" spans="1:12" ht="64.5" customHeight="1">
      <c r="A14" s="88">
        <v>1</v>
      </c>
      <c r="B14" s="270" t="s">
        <v>332</v>
      </c>
      <c r="C14" s="264" t="s">
        <v>16</v>
      </c>
      <c r="D14" s="271">
        <v>6000</v>
      </c>
      <c r="E14" s="136">
        <v>2000</v>
      </c>
      <c r="F14" s="136">
        <v>2000</v>
      </c>
      <c r="G14" s="136"/>
      <c r="H14" s="136"/>
      <c r="I14" s="136"/>
      <c r="J14" s="136">
        <v>2000</v>
      </c>
      <c r="K14" s="264" t="s">
        <v>67</v>
      </c>
      <c r="L14" s="15"/>
    </row>
    <row r="15" spans="1:12" ht="75" hidden="1">
      <c r="A15" s="88"/>
      <c r="B15" s="270" t="s">
        <v>68</v>
      </c>
      <c r="C15" s="264" t="s">
        <v>16</v>
      </c>
      <c r="D15" s="271">
        <f aca="true" t="shared" si="0" ref="D15:D22">E15+F15+J15</f>
        <v>0</v>
      </c>
      <c r="E15" s="136"/>
      <c r="F15" s="136"/>
      <c r="G15" s="136"/>
      <c r="H15" s="136"/>
      <c r="I15" s="136"/>
      <c r="J15" s="136"/>
      <c r="K15" s="264" t="s">
        <v>69</v>
      </c>
      <c r="L15" s="15"/>
    </row>
    <row r="16" spans="1:12" ht="62.25" customHeight="1">
      <c r="A16" s="89">
        <v>2</v>
      </c>
      <c r="B16" s="270" t="s">
        <v>70</v>
      </c>
      <c r="C16" s="264" t="s">
        <v>16</v>
      </c>
      <c r="D16" s="271">
        <f t="shared" si="0"/>
        <v>2400</v>
      </c>
      <c r="E16" s="136">
        <f>700</f>
        <v>700</v>
      </c>
      <c r="F16" s="136">
        <v>800</v>
      </c>
      <c r="G16" s="136"/>
      <c r="H16" s="136"/>
      <c r="I16" s="136"/>
      <c r="J16" s="136">
        <v>900</v>
      </c>
      <c r="K16" s="264" t="s">
        <v>71</v>
      </c>
      <c r="L16" s="15"/>
    </row>
    <row r="17" spans="1:12" ht="75">
      <c r="A17" s="89">
        <v>3</v>
      </c>
      <c r="B17" s="270" t="s">
        <v>76</v>
      </c>
      <c r="C17" s="264" t="s">
        <v>16</v>
      </c>
      <c r="D17" s="271">
        <f t="shared" si="0"/>
        <v>813</v>
      </c>
      <c r="E17" s="136">
        <f>250-87</f>
        <v>163</v>
      </c>
      <c r="F17" s="136">
        <v>300</v>
      </c>
      <c r="G17" s="136"/>
      <c r="H17" s="136"/>
      <c r="I17" s="136"/>
      <c r="J17" s="136">
        <v>350</v>
      </c>
      <c r="K17" s="264" t="s">
        <v>32</v>
      </c>
      <c r="L17" s="15"/>
    </row>
    <row r="18" spans="1:12" ht="69" customHeight="1">
      <c r="A18" s="89">
        <v>4</v>
      </c>
      <c r="B18" s="186" t="s">
        <v>72</v>
      </c>
      <c r="C18" s="264" t="s">
        <v>16</v>
      </c>
      <c r="D18" s="139">
        <f t="shared" si="0"/>
        <v>670.605</v>
      </c>
      <c r="E18" s="135">
        <v>209</v>
      </c>
      <c r="F18" s="135">
        <v>224.075</v>
      </c>
      <c r="G18" s="135"/>
      <c r="H18" s="135"/>
      <c r="I18" s="135"/>
      <c r="J18" s="135">
        <v>237.53</v>
      </c>
      <c r="K18" s="588" t="s">
        <v>74</v>
      </c>
      <c r="L18" s="15"/>
    </row>
    <row r="19" spans="1:12" ht="56.25">
      <c r="A19" s="90">
        <v>5</v>
      </c>
      <c r="B19" s="186" t="s">
        <v>73</v>
      </c>
      <c r="C19" s="264" t="s">
        <v>16</v>
      </c>
      <c r="D19" s="139">
        <f>E19+F19+J19</f>
        <v>329.55</v>
      </c>
      <c r="E19" s="135">
        <v>103.38</v>
      </c>
      <c r="F19" s="135">
        <v>111.18</v>
      </c>
      <c r="G19" s="135"/>
      <c r="H19" s="135"/>
      <c r="I19" s="135"/>
      <c r="J19" s="135">
        <v>114.99</v>
      </c>
      <c r="K19" s="594"/>
      <c r="L19" s="15"/>
    </row>
    <row r="20" spans="1:12" ht="150">
      <c r="A20" s="91">
        <v>6</v>
      </c>
      <c r="B20" s="186" t="s">
        <v>240</v>
      </c>
      <c r="C20" s="264" t="s">
        <v>16</v>
      </c>
      <c r="D20" s="139">
        <f t="shared" si="0"/>
        <v>1375.58</v>
      </c>
      <c r="E20" s="135">
        <v>428.84</v>
      </c>
      <c r="F20" s="135">
        <v>459.4</v>
      </c>
      <c r="G20" s="135"/>
      <c r="H20" s="135"/>
      <c r="I20" s="135"/>
      <c r="J20" s="135">
        <v>487.34</v>
      </c>
      <c r="K20" s="594"/>
      <c r="L20" s="15"/>
    </row>
    <row r="21" spans="1:12" ht="75">
      <c r="A21" s="91">
        <v>7</v>
      </c>
      <c r="B21" s="186" t="s">
        <v>239</v>
      </c>
      <c r="C21" s="264" t="s">
        <v>16</v>
      </c>
      <c r="D21" s="142">
        <f t="shared" si="0"/>
        <v>847.392</v>
      </c>
      <c r="E21" s="135">
        <v>264</v>
      </c>
      <c r="F21" s="135">
        <v>283.2</v>
      </c>
      <c r="G21" s="135"/>
      <c r="H21" s="135"/>
      <c r="I21" s="135"/>
      <c r="J21" s="452">
        <v>300.192</v>
      </c>
      <c r="K21" s="589"/>
      <c r="L21" s="15"/>
    </row>
    <row r="22" spans="1:12" ht="93.75">
      <c r="A22" s="91">
        <v>8</v>
      </c>
      <c r="B22" s="453" t="s">
        <v>449</v>
      </c>
      <c r="C22" s="449" t="s">
        <v>16</v>
      </c>
      <c r="D22" s="142">
        <f t="shared" si="0"/>
        <v>250</v>
      </c>
      <c r="E22" s="135">
        <v>150</v>
      </c>
      <c r="F22" s="135">
        <v>100</v>
      </c>
      <c r="G22" s="135"/>
      <c r="H22" s="135"/>
      <c r="I22" s="135"/>
      <c r="J22" s="452">
        <v>0</v>
      </c>
      <c r="K22" s="454" t="s">
        <v>450</v>
      </c>
      <c r="L22" s="15"/>
    </row>
    <row r="23" spans="1:12" ht="75.75" customHeight="1">
      <c r="A23" s="89">
        <v>9</v>
      </c>
      <c r="B23" s="186" t="s">
        <v>75</v>
      </c>
      <c r="C23" s="264" t="s">
        <v>16</v>
      </c>
      <c r="D23" s="271">
        <f>E23+F23+J23</f>
        <v>37</v>
      </c>
      <c r="E23" s="136">
        <v>10</v>
      </c>
      <c r="F23" s="136">
        <v>12</v>
      </c>
      <c r="G23" s="136"/>
      <c r="H23" s="136"/>
      <c r="I23" s="136"/>
      <c r="J23" s="136">
        <v>15</v>
      </c>
      <c r="K23" s="264" t="s">
        <v>44</v>
      </c>
      <c r="L23" s="15"/>
    </row>
    <row r="24" spans="1:12" ht="56.25">
      <c r="A24" s="89">
        <v>10</v>
      </c>
      <c r="B24" s="186" t="s">
        <v>238</v>
      </c>
      <c r="C24" s="264" t="s">
        <v>16</v>
      </c>
      <c r="D24" s="271">
        <f>E24+F24+J24</f>
        <v>210</v>
      </c>
      <c r="E24" s="136">
        <v>65</v>
      </c>
      <c r="F24" s="136">
        <v>70</v>
      </c>
      <c r="G24" s="136"/>
      <c r="H24" s="136"/>
      <c r="I24" s="136"/>
      <c r="J24" s="136">
        <v>75</v>
      </c>
      <c r="K24" s="272" t="s">
        <v>44</v>
      </c>
      <c r="L24" s="15"/>
    </row>
    <row r="25" spans="1:12" ht="93.75">
      <c r="A25" s="89">
        <v>11</v>
      </c>
      <c r="B25" s="186" t="s">
        <v>339</v>
      </c>
      <c r="C25" s="264" t="s">
        <v>16</v>
      </c>
      <c r="D25" s="271">
        <f>E25+F25+J25</f>
        <v>304</v>
      </c>
      <c r="E25" s="136">
        <f>42+80+87</f>
        <v>209</v>
      </c>
      <c r="F25" s="136">
        <v>45</v>
      </c>
      <c r="G25" s="136"/>
      <c r="H25" s="136"/>
      <c r="I25" s="136"/>
      <c r="J25" s="136">
        <v>50</v>
      </c>
      <c r="K25" s="272" t="s">
        <v>44</v>
      </c>
      <c r="L25" s="15"/>
    </row>
    <row r="26" spans="1:12" ht="37.5">
      <c r="A26" s="89">
        <v>12</v>
      </c>
      <c r="B26" s="186" t="s">
        <v>348</v>
      </c>
      <c r="C26" s="340" t="s">
        <v>16</v>
      </c>
      <c r="D26" s="271">
        <v>150</v>
      </c>
      <c r="E26" s="64">
        <v>150</v>
      </c>
      <c r="F26" s="136">
        <v>0</v>
      </c>
      <c r="G26" s="136">
        <v>0</v>
      </c>
      <c r="H26" s="136">
        <v>0</v>
      </c>
      <c r="I26" s="136">
        <v>0</v>
      </c>
      <c r="J26" s="136">
        <v>0</v>
      </c>
      <c r="K26" s="325" t="s">
        <v>44</v>
      </c>
      <c r="L26" s="15"/>
    </row>
    <row r="27" spans="1:12" ht="37.5">
      <c r="A27" s="89">
        <v>13</v>
      </c>
      <c r="B27" s="186" t="s">
        <v>349</v>
      </c>
      <c r="C27" s="340" t="s">
        <v>16</v>
      </c>
      <c r="D27" s="271">
        <v>1</v>
      </c>
      <c r="E27" s="64">
        <v>1</v>
      </c>
      <c r="F27" s="136">
        <v>0</v>
      </c>
      <c r="G27" s="136"/>
      <c r="H27" s="136"/>
      <c r="I27" s="136"/>
      <c r="J27" s="136">
        <v>0</v>
      </c>
      <c r="K27" s="325" t="s">
        <v>44</v>
      </c>
      <c r="L27" s="15"/>
    </row>
    <row r="28" spans="1:12" ht="56.25">
      <c r="A28" s="89">
        <v>14</v>
      </c>
      <c r="B28" s="186" t="s">
        <v>436</v>
      </c>
      <c r="C28" s="340" t="s">
        <v>16</v>
      </c>
      <c r="D28" s="271">
        <f>E28+F28</f>
        <v>85</v>
      </c>
      <c r="E28" s="64">
        <v>34</v>
      </c>
      <c r="F28" s="136">
        <v>51</v>
      </c>
      <c r="G28" s="136"/>
      <c r="H28" s="136"/>
      <c r="I28" s="136"/>
      <c r="J28" s="136">
        <v>0</v>
      </c>
      <c r="K28" s="427" t="s">
        <v>44</v>
      </c>
      <c r="L28" s="15"/>
    </row>
    <row r="29" spans="1:12" ht="21.75" customHeight="1">
      <c r="A29" s="77"/>
      <c r="B29" s="60" t="s">
        <v>5</v>
      </c>
      <c r="C29" s="71"/>
      <c r="D29" s="342">
        <f>D14+D16+D17+D18+D19+D20+D21+D22+D23+D24+D25+D26+D27+D28</f>
        <v>13473.126999999999</v>
      </c>
      <c r="E29" s="342">
        <f>E14+E16+E17+E18+E19+E20+E21+E22+E23+E24+E25+E26+E27+E28</f>
        <v>4487.22</v>
      </c>
      <c r="F29" s="342">
        <f>F14+F16+F17+F18+F19+F20+F21+F22+F23+F24+F25+F26+F27+F28</f>
        <v>4455.855</v>
      </c>
      <c r="G29" s="342">
        <f>G14+G16+G17+G18+G19+G20+G21+G23+G24+G25+G26+G27</f>
        <v>0</v>
      </c>
      <c r="H29" s="342">
        <f>H14+H16+H17+H18+H19+H20+H21+H23+H24+H25+H26+H27</f>
        <v>0</v>
      </c>
      <c r="I29" s="342">
        <f>I14+I16+I17+I18+I19+I20+I21+I23+I24+I25+I26+I27</f>
        <v>0</v>
      </c>
      <c r="J29" s="342">
        <f>J14+J16+J17+J18+J19+J20+J21+J23+J24+J25+J26+J27</f>
        <v>4530.052</v>
      </c>
      <c r="K29" s="72"/>
      <c r="L29" s="15"/>
    </row>
    <row r="30" spans="1:12" ht="15.75">
      <c r="A30" s="41"/>
      <c r="B30" s="18"/>
      <c r="C30" s="18"/>
      <c r="D30" s="94"/>
      <c r="E30" s="94"/>
      <c r="F30" s="94"/>
      <c r="G30" s="94"/>
      <c r="H30" s="94"/>
      <c r="I30" s="94"/>
      <c r="J30" s="94"/>
      <c r="K30" s="20"/>
      <c r="L30" s="15"/>
    </row>
    <row r="31" spans="1:12" ht="15.75" hidden="1">
      <c r="A31" s="41"/>
      <c r="B31" s="18"/>
      <c r="C31" s="18"/>
      <c r="D31" s="94"/>
      <c r="E31" s="94"/>
      <c r="F31" s="94"/>
      <c r="G31" s="94"/>
      <c r="H31" s="94"/>
      <c r="I31" s="94"/>
      <c r="J31" s="94"/>
      <c r="K31" s="20"/>
      <c r="L31" s="15"/>
    </row>
    <row r="32" spans="1:13" s="95" customFormat="1" ht="18.75" customHeight="1">
      <c r="A32" s="14"/>
      <c r="B32" s="18"/>
      <c r="C32" s="18"/>
      <c r="D32" s="19"/>
      <c r="E32" s="19"/>
      <c r="F32" s="19"/>
      <c r="G32" s="19"/>
      <c r="H32" s="19"/>
      <c r="I32" s="19"/>
      <c r="J32" s="19"/>
      <c r="K32" s="20"/>
      <c r="L32" s="99" t="s">
        <v>7</v>
      </c>
      <c r="M32" s="98"/>
    </row>
    <row r="33" spans="1:13" s="95" customFormat="1" ht="18.75" customHeight="1">
      <c r="A33" s="14"/>
      <c r="B33" s="52"/>
      <c r="C33" s="53"/>
      <c r="D33" s="14"/>
      <c r="E33" s="19"/>
      <c r="F33" s="19"/>
      <c r="G33" s="19"/>
      <c r="H33" s="19"/>
      <c r="I33" s="19"/>
      <c r="J33" s="19"/>
      <c r="K33" s="53"/>
      <c r="L33" s="99"/>
      <c r="M33" s="98"/>
    </row>
    <row r="34" spans="2:12" s="95" customFormat="1" ht="25.5" customHeight="1">
      <c r="B34" s="450" t="s">
        <v>18</v>
      </c>
      <c r="C34" s="450"/>
      <c r="E34" s="450"/>
      <c r="F34" s="583" t="s">
        <v>7</v>
      </c>
      <c r="G34" s="583"/>
      <c r="H34" s="583"/>
      <c r="I34" s="583"/>
      <c r="J34" s="583"/>
      <c r="K34" s="98"/>
      <c r="L34" s="103"/>
    </row>
    <row r="35" spans="2:14" s="95" customFormat="1" ht="13.5" customHeight="1">
      <c r="B35" s="96"/>
      <c r="C35" s="96"/>
      <c r="E35" s="96"/>
      <c r="F35" s="97"/>
      <c r="G35" s="97"/>
      <c r="H35" s="97"/>
      <c r="I35" s="97"/>
      <c r="J35" s="97"/>
      <c r="K35" s="98"/>
      <c r="L35" s="103"/>
      <c r="N35" s="105"/>
    </row>
    <row r="36" spans="1:11" ht="18.75">
      <c r="A36" s="95"/>
      <c r="B36" s="151" t="s">
        <v>48</v>
      </c>
      <c r="C36" s="100"/>
      <c r="D36" s="95"/>
      <c r="E36" s="101"/>
      <c r="F36" s="102"/>
      <c r="G36" s="102"/>
      <c r="H36" s="102"/>
      <c r="I36" s="102"/>
      <c r="J36" s="102"/>
      <c r="K36" s="103"/>
    </row>
    <row r="37" spans="1:11" ht="15.75">
      <c r="A37" s="95"/>
      <c r="B37" s="150"/>
      <c r="C37" s="95"/>
      <c r="D37" s="104"/>
      <c r="E37" s="102"/>
      <c r="F37" s="102"/>
      <c r="G37" s="102"/>
      <c r="H37" s="102"/>
      <c r="I37" s="102"/>
      <c r="J37" s="102"/>
      <c r="K37" s="103"/>
    </row>
    <row r="38" spans="2:11" ht="15.75">
      <c r="B38" s="28"/>
      <c r="C38" s="29"/>
      <c r="D38" s="30"/>
      <c r="E38" s="26"/>
      <c r="F38" s="26"/>
      <c r="G38" s="26"/>
      <c r="H38" s="26"/>
      <c r="I38" s="26"/>
      <c r="J38" s="15"/>
      <c r="K38" s="15"/>
    </row>
    <row r="39" spans="3:10" ht="15.75">
      <c r="C39" s="30"/>
      <c r="D39" s="26"/>
      <c r="E39" s="26"/>
      <c r="F39" s="26"/>
      <c r="G39" s="26"/>
      <c r="H39" s="26"/>
      <c r="I39" s="26"/>
      <c r="J39" s="26"/>
    </row>
    <row r="40" spans="3:10" ht="15.75">
      <c r="C40" s="31"/>
      <c r="D40" s="26"/>
      <c r="E40" s="26"/>
      <c r="F40" s="26"/>
      <c r="G40" s="26"/>
      <c r="H40" s="26"/>
      <c r="I40" s="26"/>
      <c r="J40" s="26"/>
    </row>
    <row r="42" ht="12.75">
      <c r="H42" s="32"/>
    </row>
  </sheetData>
  <sheetProtection/>
  <mergeCells count="19">
    <mergeCell ref="K18:K21"/>
    <mergeCell ref="F34:J34"/>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2" fitToWidth="1" horizontalDpi="600" verticalDpi="600" orientation="landscape" paperSize="9" scale="70" r:id="rId1"/>
  <rowBreaks count="1" manualBreakCount="1">
    <brk id="36" max="10" man="1"/>
  </rowBreaks>
</worksheet>
</file>

<file path=xl/worksheets/sheet14.xml><?xml version="1.0" encoding="utf-8"?>
<worksheet xmlns="http://schemas.openxmlformats.org/spreadsheetml/2006/main" xmlns:r="http://schemas.openxmlformats.org/officeDocument/2006/relationships">
  <sheetPr>
    <tabColor rgb="FF0070C0"/>
  </sheetPr>
  <dimension ref="A1:K41"/>
  <sheetViews>
    <sheetView zoomScaleSheetLayoutView="83" zoomScalePageLayoutView="75" workbookViewId="0" topLeftCell="A25">
      <selection activeCell="A1" sqref="A1:K37"/>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596" t="s">
        <v>554</v>
      </c>
      <c r="K1" s="596"/>
    </row>
    <row r="2" spans="2:11" ht="18.75">
      <c r="B2" s="1"/>
      <c r="C2" s="1"/>
      <c r="D2" s="1"/>
      <c r="E2" s="1"/>
      <c r="F2" s="1"/>
      <c r="G2" s="1"/>
      <c r="H2" s="1"/>
      <c r="I2" s="3" t="s">
        <v>11</v>
      </c>
      <c r="J2" s="513" t="s">
        <v>11</v>
      </c>
      <c r="K2" s="513"/>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24</v>
      </c>
      <c r="K5" s="56"/>
    </row>
    <row r="6" spans="2:11" ht="18.75">
      <c r="B6" s="1"/>
      <c r="C6" s="1"/>
      <c r="D6" s="1"/>
      <c r="E6" s="1"/>
      <c r="F6" s="1"/>
      <c r="G6" s="1"/>
      <c r="H6" s="9"/>
      <c r="I6" s="3" t="s">
        <v>25</v>
      </c>
      <c r="J6" s="56" t="s">
        <v>263</v>
      </c>
      <c r="K6" s="56"/>
    </row>
    <row r="7" spans="2:11" ht="15.75" customHeight="1">
      <c r="B7" s="1"/>
      <c r="C7" s="1"/>
      <c r="D7" s="1"/>
      <c r="E7" s="1"/>
      <c r="F7" s="1"/>
      <c r="G7" s="1"/>
      <c r="H7" s="9"/>
      <c r="I7" s="3" t="s">
        <v>26</v>
      </c>
      <c r="J7" s="512" t="s">
        <v>445</v>
      </c>
      <c r="K7" s="513"/>
    </row>
    <row r="8" spans="2:11" ht="15.75">
      <c r="B8" s="1"/>
      <c r="C8" s="1"/>
      <c r="D8" s="1"/>
      <c r="E8" s="1"/>
      <c r="F8" s="1"/>
      <c r="G8" s="1"/>
      <c r="H8" s="1"/>
      <c r="I8" s="1"/>
      <c r="J8" s="1" t="s">
        <v>513</v>
      </c>
      <c r="K8" s="1"/>
    </row>
    <row r="9" spans="2:11" ht="18.75">
      <c r="B9" s="525" t="s">
        <v>230</v>
      </c>
      <c r="C9" s="525"/>
      <c r="D9" s="525"/>
      <c r="E9" s="525"/>
      <c r="F9" s="525"/>
      <c r="G9" s="525"/>
      <c r="H9" s="525"/>
      <c r="I9" s="525"/>
      <c r="J9" s="525"/>
      <c r="K9" s="525"/>
    </row>
    <row r="10" spans="2:11" ht="15.75">
      <c r="B10" s="1"/>
      <c r="C10" s="1"/>
      <c r="D10" s="572"/>
      <c r="E10" s="572"/>
      <c r="F10" s="572"/>
      <c r="G10" s="572"/>
      <c r="H10" s="572"/>
      <c r="I10" s="1"/>
      <c r="J10" s="1"/>
      <c r="K10" s="46"/>
    </row>
    <row r="11" spans="1:11" ht="18.75">
      <c r="A11" s="515" t="s">
        <v>6</v>
      </c>
      <c r="B11" s="515" t="s">
        <v>12</v>
      </c>
      <c r="C11" s="515" t="s">
        <v>13</v>
      </c>
      <c r="D11" s="515" t="s">
        <v>14</v>
      </c>
      <c r="E11" s="521" t="s">
        <v>9</v>
      </c>
      <c r="F11" s="521"/>
      <c r="G11" s="521"/>
      <c r="H11" s="521"/>
      <c r="I11" s="521"/>
      <c r="J11" s="581"/>
      <c r="K11" s="518" t="s">
        <v>15</v>
      </c>
    </row>
    <row r="12" spans="1:11" ht="12.75">
      <c r="A12" s="516"/>
      <c r="B12" s="516"/>
      <c r="C12" s="516"/>
      <c r="D12" s="516"/>
      <c r="E12" s="515">
        <v>2018</v>
      </c>
      <c r="F12" s="515">
        <v>2019</v>
      </c>
      <c r="G12" s="515" t="s">
        <v>28</v>
      </c>
      <c r="H12" s="515" t="s">
        <v>29</v>
      </c>
      <c r="I12" s="515" t="s">
        <v>30</v>
      </c>
      <c r="J12" s="518">
        <v>2020</v>
      </c>
      <c r="K12" s="518"/>
    </row>
    <row r="13" spans="1:11" ht="22.5" customHeight="1">
      <c r="A13" s="517"/>
      <c r="B13" s="517"/>
      <c r="C13" s="517"/>
      <c r="D13" s="517"/>
      <c r="E13" s="517"/>
      <c r="F13" s="517"/>
      <c r="G13" s="517"/>
      <c r="H13" s="517"/>
      <c r="I13" s="517"/>
      <c r="J13" s="518"/>
      <c r="K13" s="518"/>
    </row>
    <row r="14" spans="1:11" ht="75">
      <c r="A14" s="36">
        <v>1</v>
      </c>
      <c r="B14" s="186" t="s">
        <v>63</v>
      </c>
      <c r="C14" s="264" t="s">
        <v>16</v>
      </c>
      <c r="D14" s="139">
        <f aca="true" t="shared" si="0" ref="D14:D19">SUM(E14:J14)</f>
        <v>70</v>
      </c>
      <c r="E14" s="136">
        <v>70</v>
      </c>
      <c r="F14" s="136"/>
      <c r="G14" s="136"/>
      <c r="H14" s="136"/>
      <c r="I14" s="136"/>
      <c r="J14" s="136"/>
      <c r="K14" s="36" t="s">
        <v>59</v>
      </c>
    </row>
    <row r="15" spans="1:11" ht="75">
      <c r="A15" s="36">
        <v>2</v>
      </c>
      <c r="B15" s="186" t="s">
        <v>321</v>
      </c>
      <c r="C15" s="264" t="s">
        <v>16</v>
      </c>
      <c r="D15" s="139">
        <f t="shared" si="0"/>
        <v>19000</v>
      </c>
      <c r="E15" s="64">
        <f>6000-320-180</f>
        <v>5500</v>
      </c>
      <c r="F15" s="136">
        <v>6500</v>
      </c>
      <c r="G15" s="136"/>
      <c r="H15" s="136"/>
      <c r="I15" s="136"/>
      <c r="J15" s="136">
        <v>7000</v>
      </c>
      <c r="K15" s="36" t="s">
        <v>59</v>
      </c>
    </row>
    <row r="16" spans="1:11" ht="75">
      <c r="A16" s="36">
        <v>3</v>
      </c>
      <c r="B16" s="186" t="s">
        <v>64</v>
      </c>
      <c r="C16" s="264" t="s">
        <v>16</v>
      </c>
      <c r="D16" s="139">
        <f t="shared" si="0"/>
        <v>350.4</v>
      </c>
      <c r="E16" s="136">
        <v>150.4</v>
      </c>
      <c r="F16" s="136">
        <v>200</v>
      </c>
      <c r="G16" s="136"/>
      <c r="H16" s="136"/>
      <c r="I16" s="136"/>
      <c r="J16" s="136"/>
      <c r="K16" s="36" t="s">
        <v>59</v>
      </c>
    </row>
    <row r="17" spans="1:11" ht="75">
      <c r="A17" s="36">
        <v>4</v>
      </c>
      <c r="B17" s="186" t="s">
        <v>65</v>
      </c>
      <c r="C17" s="264" t="s">
        <v>16</v>
      </c>
      <c r="D17" s="139">
        <f t="shared" si="0"/>
        <v>380</v>
      </c>
      <c r="E17" s="136">
        <v>100</v>
      </c>
      <c r="F17" s="136">
        <v>130</v>
      </c>
      <c r="G17" s="136"/>
      <c r="H17" s="136"/>
      <c r="I17" s="136"/>
      <c r="J17" s="136">
        <v>150</v>
      </c>
      <c r="K17" s="36" t="s">
        <v>59</v>
      </c>
    </row>
    <row r="18" spans="1:11" ht="75">
      <c r="A18" s="262">
        <v>5</v>
      </c>
      <c r="B18" s="372" t="s">
        <v>60</v>
      </c>
      <c r="C18" s="334" t="s">
        <v>16</v>
      </c>
      <c r="D18" s="373">
        <f t="shared" si="0"/>
        <v>1350</v>
      </c>
      <c r="E18" s="374">
        <v>400</v>
      </c>
      <c r="F18" s="374">
        <v>450</v>
      </c>
      <c r="G18" s="374"/>
      <c r="H18" s="374"/>
      <c r="I18" s="374"/>
      <c r="J18" s="374">
        <f>200+100+200</f>
        <v>500</v>
      </c>
      <c r="K18" s="262" t="s">
        <v>59</v>
      </c>
    </row>
    <row r="19" spans="1:11" ht="75">
      <c r="A19" s="36">
        <v>8</v>
      </c>
      <c r="B19" s="186" t="s">
        <v>66</v>
      </c>
      <c r="C19" s="264" t="s">
        <v>16</v>
      </c>
      <c r="D19" s="139">
        <f t="shared" si="0"/>
        <v>5200</v>
      </c>
      <c r="E19" s="37">
        <f>1000+700</f>
        <v>1700</v>
      </c>
      <c r="F19" s="135">
        <v>1500</v>
      </c>
      <c r="G19" s="135"/>
      <c r="H19" s="135"/>
      <c r="I19" s="135"/>
      <c r="J19" s="135">
        <v>2000</v>
      </c>
      <c r="K19" s="36" t="s">
        <v>59</v>
      </c>
    </row>
    <row r="20" spans="1:11" ht="75">
      <c r="A20" s="321">
        <v>9</v>
      </c>
      <c r="B20" s="270" t="s">
        <v>350</v>
      </c>
      <c r="C20" s="335" t="s">
        <v>16</v>
      </c>
      <c r="D20" s="271">
        <f>E20+F20+J20</f>
        <v>50</v>
      </c>
      <c r="E20" s="64">
        <v>50</v>
      </c>
      <c r="F20" s="136"/>
      <c r="G20" s="136"/>
      <c r="H20" s="136"/>
      <c r="I20" s="136"/>
      <c r="J20" s="136"/>
      <c r="K20" s="321" t="s">
        <v>59</v>
      </c>
    </row>
    <row r="21" spans="1:11" ht="75">
      <c r="A21" s="36">
        <v>10</v>
      </c>
      <c r="B21" s="186" t="s">
        <v>410</v>
      </c>
      <c r="C21" s="264" t="s">
        <v>16</v>
      </c>
      <c r="D21" s="139">
        <f>E21+F21+J21</f>
        <v>790</v>
      </c>
      <c r="E21" s="64">
        <v>790</v>
      </c>
      <c r="F21" s="136"/>
      <c r="G21" s="136"/>
      <c r="H21" s="136"/>
      <c r="I21" s="136"/>
      <c r="J21" s="136"/>
      <c r="K21" s="36" t="s">
        <v>59</v>
      </c>
    </row>
    <row r="22" spans="1:11" ht="75">
      <c r="A22" s="36">
        <v>11</v>
      </c>
      <c r="B22" s="186" t="s">
        <v>351</v>
      </c>
      <c r="C22" s="340" t="s">
        <v>16</v>
      </c>
      <c r="D22" s="139">
        <v>320</v>
      </c>
      <c r="E22" s="64">
        <v>320</v>
      </c>
      <c r="F22" s="136"/>
      <c r="G22" s="136"/>
      <c r="H22" s="136"/>
      <c r="I22" s="136"/>
      <c r="J22" s="136"/>
      <c r="K22" s="36" t="s">
        <v>59</v>
      </c>
    </row>
    <row r="23" spans="1:11" ht="75">
      <c r="A23" s="36">
        <v>12</v>
      </c>
      <c r="B23" s="186" t="s">
        <v>352</v>
      </c>
      <c r="C23" s="340" t="s">
        <v>16</v>
      </c>
      <c r="D23" s="139">
        <f>E23</f>
        <v>330</v>
      </c>
      <c r="E23" s="64">
        <f>240+90</f>
        <v>330</v>
      </c>
      <c r="F23" s="136"/>
      <c r="G23" s="136"/>
      <c r="H23" s="136"/>
      <c r="I23" s="136"/>
      <c r="J23" s="136"/>
      <c r="K23" s="36" t="s">
        <v>59</v>
      </c>
    </row>
    <row r="24" spans="1:11" ht="56.25">
      <c r="A24" s="36">
        <v>13</v>
      </c>
      <c r="B24" s="186" t="s">
        <v>353</v>
      </c>
      <c r="C24" s="340" t="s">
        <v>16</v>
      </c>
      <c r="D24" s="139">
        <f>E24</f>
        <v>12000</v>
      </c>
      <c r="E24" s="64">
        <f>3000+2000+3000+1000+3000</f>
        <v>12000</v>
      </c>
      <c r="F24" s="136"/>
      <c r="G24" s="136"/>
      <c r="H24" s="136"/>
      <c r="I24" s="136"/>
      <c r="J24" s="136"/>
      <c r="K24" s="36" t="s">
        <v>354</v>
      </c>
    </row>
    <row r="25" spans="1:11" ht="93.75">
      <c r="A25" s="36">
        <v>14</v>
      </c>
      <c r="B25" s="186" t="s">
        <v>399</v>
      </c>
      <c r="C25" s="340" t="s">
        <v>16</v>
      </c>
      <c r="D25" s="139">
        <v>35</v>
      </c>
      <c r="E25" s="64">
        <v>35</v>
      </c>
      <c r="F25" s="136"/>
      <c r="G25" s="136"/>
      <c r="H25" s="136"/>
      <c r="I25" s="136"/>
      <c r="J25" s="136"/>
      <c r="K25" s="36" t="s">
        <v>354</v>
      </c>
    </row>
    <row r="26" spans="1:11" ht="57" customHeight="1">
      <c r="A26" s="36">
        <v>15</v>
      </c>
      <c r="B26" s="186" t="s">
        <v>456</v>
      </c>
      <c r="C26" s="340" t="s">
        <v>16</v>
      </c>
      <c r="D26" s="139">
        <f>F26</f>
        <v>2300</v>
      </c>
      <c r="E26" s="64"/>
      <c r="F26" s="136">
        <v>2300</v>
      </c>
      <c r="G26" s="136"/>
      <c r="H26" s="136"/>
      <c r="I26" s="136"/>
      <c r="J26" s="136"/>
      <c r="K26" s="36" t="s">
        <v>354</v>
      </c>
    </row>
    <row r="27" spans="1:11" ht="18.75">
      <c r="A27" s="82"/>
      <c r="B27" s="57" t="s">
        <v>5</v>
      </c>
      <c r="C27" s="58"/>
      <c r="D27" s="80">
        <f>D14+D15+D16+D17+D19+D20+D21+D22+D23+D24+D25+D18+D26</f>
        <v>42175.4</v>
      </c>
      <c r="E27" s="80">
        <f aca="true" t="shared" si="1" ref="E27:J27">E14+E15+E16+E17+E19+E20+E21+E22+E23+E24+E25+E18</f>
        <v>21445.4</v>
      </c>
      <c r="F27" s="80">
        <f>F14+F15+F16+F17+F19+F20+F21+F22+F23+F24+F25+F18+F26</f>
        <v>11080</v>
      </c>
      <c r="G27" s="80">
        <f t="shared" si="1"/>
        <v>0</v>
      </c>
      <c r="H27" s="80">
        <f t="shared" si="1"/>
        <v>0</v>
      </c>
      <c r="I27" s="80">
        <f t="shared" si="1"/>
        <v>0</v>
      </c>
      <c r="J27" s="80">
        <f t="shared" si="1"/>
        <v>9650</v>
      </c>
      <c r="K27" s="81"/>
    </row>
    <row r="28" spans="1:11" ht="15.75">
      <c r="A28" s="51"/>
      <c r="B28" s="4"/>
      <c r="C28" s="4"/>
      <c r="D28" s="6"/>
      <c r="E28" s="6"/>
      <c r="F28" s="6"/>
      <c r="G28" s="6"/>
      <c r="H28" s="6"/>
      <c r="I28" s="6"/>
      <c r="J28" s="6"/>
      <c r="K28" s="42"/>
    </row>
    <row r="29" spans="1:11" ht="15.75">
      <c r="A29" s="51"/>
      <c r="B29" s="4"/>
      <c r="C29" s="4"/>
      <c r="D29" s="6"/>
      <c r="E29" s="6"/>
      <c r="F29" s="6"/>
      <c r="G29" s="6"/>
      <c r="H29" s="6"/>
      <c r="I29" s="6"/>
      <c r="J29" s="6"/>
      <c r="K29" s="42"/>
    </row>
    <row r="30" spans="1:11" ht="15.75">
      <c r="A30" s="51"/>
      <c r="B30" s="4"/>
      <c r="C30" s="4"/>
      <c r="D30" s="6"/>
      <c r="E30" s="6"/>
      <c r="F30" s="6"/>
      <c r="G30" s="6"/>
      <c r="H30" s="6"/>
      <c r="I30" s="6"/>
      <c r="J30" s="6"/>
      <c r="K30" s="42"/>
    </row>
    <row r="31" spans="2:11" ht="15.75">
      <c r="B31" s="4"/>
      <c r="C31" s="4"/>
      <c r="D31" s="6"/>
      <c r="E31" s="6"/>
      <c r="F31" s="6"/>
      <c r="G31" s="6"/>
      <c r="H31" s="6"/>
      <c r="I31" s="6"/>
      <c r="J31" s="6"/>
      <c r="K31" s="42"/>
    </row>
    <row r="32" spans="2:11" ht="18.75">
      <c r="B32" s="597" t="s">
        <v>18</v>
      </c>
      <c r="C32" s="597"/>
      <c r="D32" s="455"/>
      <c r="E32" s="8"/>
      <c r="F32" s="8"/>
      <c r="G32" s="9"/>
      <c r="H32" s="9"/>
      <c r="I32" s="9"/>
      <c r="J32" s="48"/>
      <c r="K32" s="48" t="s">
        <v>31</v>
      </c>
    </row>
    <row r="33" spans="2:11" ht="18.75">
      <c r="B33" s="455"/>
      <c r="C33" s="455"/>
      <c r="D33" s="455"/>
      <c r="E33" s="8"/>
      <c r="F33" s="8"/>
      <c r="G33" s="9"/>
      <c r="H33" s="9"/>
      <c r="I33" s="9"/>
      <c r="J33" s="48"/>
      <c r="K33" s="48"/>
    </row>
    <row r="34" spans="2:11" ht="18.75">
      <c r="B34" s="455"/>
      <c r="C34" s="455"/>
      <c r="D34" s="455"/>
      <c r="E34" s="8"/>
      <c r="F34" s="8"/>
      <c r="G34" s="9"/>
      <c r="H34" s="9"/>
      <c r="I34" s="9"/>
      <c r="J34" s="48"/>
      <c r="K34" s="48"/>
    </row>
    <row r="35" spans="2:11" ht="18.75">
      <c r="B35" s="595" t="s">
        <v>17</v>
      </c>
      <c r="C35" s="595"/>
      <c r="D35" s="49"/>
      <c r="E35" s="7"/>
      <c r="F35" s="7"/>
      <c r="G35" s="7"/>
      <c r="H35" s="7"/>
      <c r="I35" s="7"/>
      <c r="J35" s="1"/>
      <c r="K35" s="1"/>
    </row>
    <row r="36" spans="2:11" ht="15.75">
      <c r="B36" s="188" t="s">
        <v>10</v>
      </c>
      <c r="C36" s="188"/>
      <c r="D36" s="7"/>
      <c r="E36" s="7"/>
      <c r="F36" s="7"/>
      <c r="G36" s="7"/>
      <c r="H36" s="7"/>
      <c r="I36" s="7"/>
      <c r="J36" s="1"/>
      <c r="K36" s="1"/>
    </row>
    <row r="37" spans="2:11" ht="15.75">
      <c r="B37" s="43"/>
      <c r="C37" s="10"/>
      <c r="D37" s="44"/>
      <c r="E37" s="7"/>
      <c r="F37" s="7"/>
      <c r="G37" s="7"/>
      <c r="H37" s="7"/>
      <c r="I37" s="7"/>
      <c r="J37" s="1"/>
      <c r="K37" s="1"/>
    </row>
    <row r="38" spans="3:10" ht="15.75">
      <c r="C38" s="44"/>
      <c r="D38" s="7"/>
      <c r="E38" s="7"/>
      <c r="F38" s="7"/>
      <c r="G38" s="7"/>
      <c r="H38" s="7"/>
      <c r="I38" s="7"/>
      <c r="J38" s="7"/>
    </row>
    <row r="39" spans="3:10" ht="15.75">
      <c r="C39" s="45"/>
      <c r="D39" s="7"/>
      <c r="E39" s="7"/>
      <c r="F39" s="7"/>
      <c r="G39" s="7"/>
      <c r="H39" s="7"/>
      <c r="I39" s="7"/>
      <c r="J39" s="7"/>
    </row>
    <row r="41" ht="12.75">
      <c r="H41" s="5"/>
    </row>
  </sheetData>
  <sheetProtection/>
  <mergeCells count="19">
    <mergeCell ref="H12:H13"/>
    <mergeCell ref="B32:C32"/>
    <mergeCell ref="I12:I13"/>
    <mergeCell ref="J12:J13"/>
    <mergeCell ref="A11:A13"/>
    <mergeCell ref="B11:B13"/>
    <mergeCell ref="C11:C13"/>
    <mergeCell ref="D11:D13"/>
    <mergeCell ref="E11:J11"/>
    <mergeCell ref="B35:C35"/>
    <mergeCell ref="J1:K1"/>
    <mergeCell ref="J2:K2"/>
    <mergeCell ref="J7:K7"/>
    <mergeCell ref="B9:K9"/>
    <mergeCell ref="D10:H10"/>
    <mergeCell ref="K11:K13"/>
    <mergeCell ref="E12:E13"/>
    <mergeCell ref="F12:F13"/>
    <mergeCell ref="G12:G13"/>
  </mergeCells>
  <printOptions horizontalCentered="1"/>
  <pageMargins left="0" right="0" top="1.1811023622047245" bottom="0" header="0" footer="0"/>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M31"/>
  <sheetViews>
    <sheetView view="pageBreakPreview" zoomScale="76" zoomScaleSheetLayoutView="76" zoomScalePageLayoutView="0" workbookViewId="0" topLeftCell="A1">
      <selection activeCell="D17" sqref="D17"/>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584" t="s">
        <v>446</v>
      </c>
      <c r="K1" s="584"/>
      <c r="L1" s="13"/>
    </row>
    <row r="2" spans="2:12" ht="18.75">
      <c r="B2" s="15"/>
      <c r="C2" s="15"/>
      <c r="D2" s="15"/>
      <c r="E2" s="15"/>
      <c r="F2" s="15"/>
      <c r="G2" s="15"/>
      <c r="H2" s="15"/>
      <c r="I2" s="12" t="s">
        <v>11</v>
      </c>
      <c r="J2" s="511" t="s">
        <v>11</v>
      </c>
      <c r="K2" s="511"/>
      <c r="L2" s="12"/>
    </row>
    <row r="3" spans="2:12" ht="18.75">
      <c r="B3" s="15"/>
      <c r="C3" s="15"/>
      <c r="D3" s="15"/>
      <c r="E3" s="15"/>
      <c r="F3" s="15"/>
      <c r="G3" s="15"/>
      <c r="H3" s="15"/>
      <c r="I3" s="12" t="s">
        <v>20</v>
      </c>
      <c r="J3" s="59" t="s">
        <v>183</v>
      </c>
      <c r="K3" s="59"/>
      <c r="L3" s="12"/>
    </row>
    <row r="4" spans="2:12" ht="18.75">
      <c r="B4" s="15"/>
      <c r="C4" s="15"/>
      <c r="D4" s="15"/>
      <c r="E4" s="15"/>
      <c r="F4" s="15"/>
      <c r="G4" s="15"/>
      <c r="H4" s="15"/>
      <c r="I4" s="12" t="s">
        <v>21</v>
      </c>
      <c r="J4" s="59" t="s">
        <v>22</v>
      </c>
      <c r="K4" s="59"/>
      <c r="L4" s="12"/>
    </row>
    <row r="5" spans="2:12" ht="18.75">
      <c r="B5" s="15"/>
      <c r="C5" s="15"/>
      <c r="D5" s="15"/>
      <c r="E5" s="15"/>
      <c r="F5" s="15"/>
      <c r="G5" s="15"/>
      <c r="H5" s="15"/>
      <c r="I5" s="12" t="s">
        <v>23</v>
      </c>
      <c r="J5" s="59" t="s">
        <v>24</v>
      </c>
      <c r="K5" s="59"/>
      <c r="L5" s="12"/>
    </row>
    <row r="6" spans="2:12" ht="18.75">
      <c r="B6" s="15"/>
      <c r="C6" s="15"/>
      <c r="D6" s="15"/>
      <c r="E6" s="15"/>
      <c r="F6" s="15"/>
      <c r="G6" s="15"/>
      <c r="H6" s="16"/>
      <c r="I6" s="12" t="s">
        <v>25</v>
      </c>
      <c r="J6" s="59" t="s">
        <v>515</v>
      </c>
      <c r="K6" s="59"/>
      <c r="L6" s="12"/>
    </row>
    <row r="7" spans="2:13" ht="21" customHeight="1">
      <c r="B7" s="15"/>
      <c r="C7" s="15"/>
      <c r="D7" s="15"/>
      <c r="E7" s="15"/>
      <c r="F7" s="15"/>
      <c r="G7" s="15"/>
      <c r="H7" s="16"/>
      <c r="I7" s="12" t="s">
        <v>26</v>
      </c>
      <c r="J7" s="15" t="s">
        <v>514</v>
      </c>
      <c r="K7" s="15"/>
      <c r="L7" s="17"/>
      <c r="M7" s="17"/>
    </row>
    <row r="8" spans="2:12" ht="15.75">
      <c r="B8" s="15"/>
      <c r="C8" s="15"/>
      <c r="D8" s="15"/>
      <c r="E8" s="15"/>
      <c r="F8" s="15"/>
      <c r="G8" s="15"/>
      <c r="H8" s="15"/>
      <c r="I8" s="15"/>
      <c r="J8" s="15"/>
      <c r="K8" s="15"/>
      <c r="L8" s="15"/>
    </row>
    <row r="9" spans="1:12" ht="18.75">
      <c r="A9" s="514" t="s">
        <v>231</v>
      </c>
      <c r="B9" s="514"/>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8.75">
      <c r="A11" s="515" t="s">
        <v>33</v>
      </c>
      <c r="B11" s="515" t="s">
        <v>12</v>
      </c>
      <c r="C11" s="515" t="s">
        <v>13</v>
      </c>
      <c r="D11" s="515" t="s">
        <v>14</v>
      </c>
      <c r="E11" s="521" t="s">
        <v>9</v>
      </c>
      <c r="F11" s="521"/>
      <c r="G11" s="521"/>
      <c r="H11" s="521"/>
      <c r="I11" s="521"/>
      <c r="J11" s="581"/>
      <c r="K11" s="518" t="s">
        <v>15</v>
      </c>
      <c r="L11" s="15"/>
    </row>
    <row r="12" spans="1:12" ht="15.75">
      <c r="A12" s="516"/>
      <c r="B12" s="516"/>
      <c r="C12" s="516"/>
      <c r="D12" s="516"/>
      <c r="E12" s="515">
        <v>2018</v>
      </c>
      <c r="F12" s="515">
        <v>2019</v>
      </c>
      <c r="G12" s="515" t="s">
        <v>28</v>
      </c>
      <c r="H12" s="515" t="s">
        <v>29</v>
      </c>
      <c r="I12" s="515" t="s">
        <v>30</v>
      </c>
      <c r="J12" s="518">
        <v>2020</v>
      </c>
      <c r="K12" s="518"/>
      <c r="L12" s="15"/>
    </row>
    <row r="13" spans="1:12" ht="15.75">
      <c r="A13" s="517"/>
      <c r="B13" s="517"/>
      <c r="C13" s="517"/>
      <c r="D13" s="517"/>
      <c r="E13" s="517"/>
      <c r="F13" s="517"/>
      <c r="G13" s="517"/>
      <c r="H13" s="517"/>
      <c r="I13" s="517"/>
      <c r="J13" s="518"/>
      <c r="K13" s="518"/>
      <c r="L13" s="15"/>
    </row>
    <row r="14" spans="1:12" ht="75">
      <c r="A14" s="36">
        <v>1</v>
      </c>
      <c r="B14" s="65" t="s">
        <v>228</v>
      </c>
      <c r="C14" s="66" t="s">
        <v>16</v>
      </c>
      <c r="D14" s="184">
        <f>F14+E14+J14</f>
        <v>4771.7</v>
      </c>
      <c r="E14" s="185">
        <v>1521.7</v>
      </c>
      <c r="F14" s="183">
        <v>1600</v>
      </c>
      <c r="G14" s="183"/>
      <c r="H14" s="183"/>
      <c r="I14" s="183"/>
      <c r="J14" s="183">
        <v>1650</v>
      </c>
      <c r="K14" s="36" t="s">
        <v>229</v>
      </c>
      <c r="L14" s="15"/>
    </row>
    <row r="15" spans="1:12" ht="56.25">
      <c r="A15" s="36">
        <v>2</v>
      </c>
      <c r="B15" s="65" t="s">
        <v>355</v>
      </c>
      <c r="C15" s="340" t="s">
        <v>16</v>
      </c>
      <c r="D15" s="184">
        <f>F15+E15+J15</f>
        <v>6603</v>
      </c>
      <c r="E15" s="185">
        <f>6103+500</f>
        <v>6603</v>
      </c>
      <c r="F15" s="183"/>
      <c r="G15" s="183"/>
      <c r="H15" s="183"/>
      <c r="I15" s="183"/>
      <c r="J15" s="183"/>
      <c r="K15" s="36" t="s">
        <v>356</v>
      </c>
      <c r="L15" s="15"/>
    </row>
    <row r="16" spans="1:12" ht="409.5">
      <c r="A16" s="36">
        <v>3</v>
      </c>
      <c r="B16" s="65" t="s">
        <v>357</v>
      </c>
      <c r="C16" s="340" t="s">
        <v>77</v>
      </c>
      <c r="D16" s="184">
        <v>13705</v>
      </c>
      <c r="E16" s="343">
        <v>13705</v>
      </c>
      <c r="F16" s="183"/>
      <c r="G16" s="183"/>
      <c r="H16" s="183"/>
      <c r="I16" s="183"/>
      <c r="J16" s="183"/>
      <c r="K16" s="36" t="s">
        <v>358</v>
      </c>
      <c r="L16" s="15"/>
    </row>
    <row r="17" spans="1:12" ht="18.75">
      <c r="A17" s="70"/>
      <c r="B17" s="60" t="s">
        <v>5</v>
      </c>
      <c r="C17" s="71"/>
      <c r="D17" s="182">
        <f>D14+D15+D16</f>
        <v>25079.7</v>
      </c>
      <c r="E17" s="182">
        <f aca="true" t="shared" si="0" ref="E17:J17">E14+E15+E16</f>
        <v>21829.7</v>
      </c>
      <c r="F17" s="182">
        <f t="shared" si="0"/>
        <v>1600</v>
      </c>
      <c r="G17" s="182">
        <f t="shared" si="0"/>
        <v>0</v>
      </c>
      <c r="H17" s="182">
        <f t="shared" si="0"/>
        <v>0</v>
      </c>
      <c r="I17" s="182">
        <f t="shared" si="0"/>
        <v>0</v>
      </c>
      <c r="J17" s="182">
        <f t="shared" si="0"/>
        <v>1650</v>
      </c>
      <c r="K17" s="72"/>
      <c r="L17" s="15"/>
    </row>
    <row r="18" spans="1:12" ht="15.75">
      <c r="A18" s="39"/>
      <c r="B18" s="18"/>
      <c r="C18" s="18"/>
      <c r="D18" s="19"/>
      <c r="E18" s="19"/>
      <c r="F18" s="19"/>
      <c r="G18" s="19"/>
      <c r="H18" s="19"/>
      <c r="I18" s="19"/>
      <c r="J18" s="19"/>
      <c r="K18" s="20"/>
      <c r="L18" s="15"/>
    </row>
    <row r="19" spans="1:12" ht="15.75">
      <c r="A19" s="39"/>
      <c r="B19" s="18"/>
      <c r="C19" s="18"/>
      <c r="D19" s="19"/>
      <c r="E19" s="19"/>
      <c r="F19" s="19"/>
      <c r="G19" s="19"/>
      <c r="H19" s="19"/>
      <c r="I19" s="19"/>
      <c r="J19" s="19"/>
      <c r="K19" s="20"/>
      <c r="L19" s="15"/>
    </row>
    <row r="20" spans="2:12" ht="18.75">
      <c r="B20" s="18"/>
      <c r="C20" s="18"/>
      <c r="D20" s="19"/>
      <c r="E20" s="19"/>
      <c r="F20" s="19"/>
      <c r="G20" s="19"/>
      <c r="H20" s="19"/>
      <c r="I20" s="19"/>
      <c r="J20" s="19"/>
      <c r="K20" s="20"/>
      <c r="L20" s="23"/>
    </row>
    <row r="21" spans="2:12" ht="18.75">
      <c r="B21" s="52"/>
      <c r="C21" s="53"/>
      <c r="E21" s="19"/>
      <c r="F21" s="19"/>
      <c r="G21" s="19"/>
      <c r="H21" s="19"/>
      <c r="I21" s="19"/>
      <c r="J21" s="19"/>
      <c r="K21" s="53"/>
      <c r="L21" s="23"/>
    </row>
    <row r="22" spans="2:12" ht="18.75">
      <c r="B22" s="485" t="s">
        <v>161</v>
      </c>
      <c r="C22" s="485"/>
      <c r="D22" s="443"/>
      <c r="E22" s="22"/>
      <c r="F22" s="22"/>
      <c r="G22" s="16"/>
      <c r="H22" s="16"/>
      <c r="I22" s="16"/>
      <c r="J22" s="23"/>
      <c r="K22" s="23" t="s">
        <v>7</v>
      </c>
      <c r="L22" s="23"/>
    </row>
    <row r="23" spans="2:11" ht="18.75">
      <c r="B23" s="443"/>
      <c r="C23" s="443"/>
      <c r="D23" s="443"/>
      <c r="E23" s="22"/>
      <c r="F23" s="22"/>
      <c r="G23" s="16"/>
      <c r="H23" s="16"/>
      <c r="I23" s="16"/>
      <c r="J23" s="23"/>
      <c r="K23" s="23"/>
    </row>
    <row r="24" spans="2:13" ht="33" customHeight="1">
      <c r="B24" s="443"/>
      <c r="C24" s="443"/>
      <c r="D24" s="443"/>
      <c r="E24" s="22"/>
      <c r="F24" s="22"/>
      <c r="G24" s="16"/>
      <c r="H24" s="16"/>
      <c r="I24" s="16"/>
      <c r="J24" s="23"/>
      <c r="K24" s="23"/>
      <c r="M24" s="12"/>
    </row>
    <row r="25" spans="2:11" ht="18.75">
      <c r="B25" s="510" t="s">
        <v>17</v>
      </c>
      <c r="C25" s="510"/>
      <c r="D25" s="25"/>
      <c r="E25" s="26"/>
      <c r="F25" s="26"/>
      <c r="G25" s="26"/>
      <c r="H25" s="26"/>
      <c r="I25" s="26"/>
      <c r="J25" s="15"/>
      <c r="K25" s="15"/>
    </row>
    <row r="26" spans="2:11" ht="15.75">
      <c r="B26" s="27" t="s">
        <v>10</v>
      </c>
      <c r="C26" s="27"/>
      <c r="D26" s="26"/>
      <c r="E26" s="26"/>
      <c r="F26" s="26"/>
      <c r="G26" s="26"/>
      <c r="H26" s="26"/>
      <c r="I26" s="26"/>
      <c r="J26" s="15"/>
      <c r="K26" s="1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8">
    <mergeCell ref="B22:C22"/>
    <mergeCell ref="B25:C25"/>
    <mergeCell ref="K11:K13"/>
    <mergeCell ref="E12:E13"/>
    <mergeCell ref="F12:F13"/>
    <mergeCell ref="G12:G13"/>
    <mergeCell ref="H12:H13"/>
    <mergeCell ref="I12:I13"/>
    <mergeCell ref="J12:J13"/>
    <mergeCell ref="J1:K1"/>
    <mergeCell ref="J2:K2"/>
    <mergeCell ref="A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7">
      <selection activeCell="B23" sqref="B23:C23"/>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2" t="s">
        <v>453</v>
      </c>
      <c r="K1" s="602"/>
      <c r="L1" s="13" t="s">
        <v>19</v>
      </c>
    </row>
    <row r="2" spans="2:12" ht="15.75">
      <c r="B2" s="15"/>
      <c r="C2" s="15"/>
      <c r="D2" s="15"/>
      <c r="E2" s="15"/>
      <c r="F2" s="15"/>
      <c r="G2" s="15"/>
      <c r="H2" s="15"/>
      <c r="I2" s="12" t="s">
        <v>11</v>
      </c>
      <c r="J2" s="564" t="s">
        <v>11</v>
      </c>
      <c r="K2" s="564"/>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5" t="s">
        <v>445</v>
      </c>
      <c r="K7" s="566"/>
      <c r="L7" s="17"/>
      <c r="M7" s="17"/>
      <c r="N7" s="17"/>
      <c r="O7" s="17"/>
    </row>
    <row r="8" spans="2:12" ht="15.75">
      <c r="B8" s="15"/>
      <c r="C8" s="15"/>
      <c r="D8" s="15"/>
      <c r="E8" s="15"/>
      <c r="F8" s="15"/>
      <c r="G8" s="15"/>
      <c r="H8" s="15"/>
      <c r="I8" s="15"/>
      <c r="J8" s="15" t="s">
        <v>541</v>
      </c>
      <c r="K8" s="15"/>
      <c r="L8" s="15"/>
    </row>
    <row r="9" spans="2:12" ht="21.75" customHeight="1">
      <c r="B9" s="514" t="s">
        <v>232</v>
      </c>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5.75" customHeight="1">
      <c r="A11" s="558" t="s">
        <v>33</v>
      </c>
      <c r="B11" s="558" t="s">
        <v>12</v>
      </c>
      <c r="C11" s="558" t="s">
        <v>13</v>
      </c>
      <c r="D11" s="558" t="s">
        <v>14</v>
      </c>
      <c r="E11" s="567" t="s">
        <v>9</v>
      </c>
      <c r="F11" s="567"/>
      <c r="G11" s="567"/>
      <c r="H11" s="567"/>
      <c r="I11" s="567"/>
      <c r="J11" s="568"/>
      <c r="K11" s="562" t="s">
        <v>15</v>
      </c>
      <c r="L11" s="15"/>
    </row>
    <row r="12" spans="1:12" ht="15.75">
      <c r="A12" s="559"/>
      <c r="B12" s="559"/>
      <c r="C12" s="559"/>
      <c r="D12" s="559"/>
      <c r="E12" s="558">
        <v>2018</v>
      </c>
      <c r="F12" s="558">
        <v>2019</v>
      </c>
      <c r="G12" s="558" t="s">
        <v>28</v>
      </c>
      <c r="H12" s="558" t="s">
        <v>29</v>
      </c>
      <c r="I12" s="558" t="s">
        <v>30</v>
      </c>
      <c r="J12" s="562">
        <v>2020</v>
      </c>
      <c r="K12" s="562"/>
      <c r="L12" s="15"/>
    </row>
    <row r="13" spans="1:12" ht="15.75">
      <c r="A13" s="560"/>
      <c r="B13" s="560"/>
      <c r="C13" s="560"/>
      <c r="D13" s="560"/>
      <c r="E13" s="560"/>
      <c r="F13" s="560"/>
      <c r="G13" s="560"/>
      <c r="H13" s="560"/>
      <c r="I13" s="560"/>
      <c r="J13" s="562"/>
      <c r="K13" s="562"/>
      <c r="L13" s="15"/>
    </row>
    <row r="14" spans="1:12" ht="63">
      <c r="A14" s="523">
        <v>1</v>
      </c>
      <c r="B14" s="84" t="s">
        <v>89</v>
      </c>
      <c r="C14" s="599" t="s">
        <v>16</v>
      </c>
      <c r="D14" s="114">
        <f>E14+F14+J14</f>
        <v>4100</v>
      </c>
      <c r="E14" s="115">
        <v>1300</v>
      </c>
      <c r="F14" s="115">
        <f>1300+200</f>
        <v>1500</v>
      </c>
      <c r="G14" s="115">
        <v>1100</v>
      </c>
      <c r="H14" s="115">
        <v>1100</v>
      </c>
      <c r="I14" s="115">
        <v>1100</v>
      </c>
      <c r="J14" s="115">
        <v>1300</v>
      </c>
      <c r="K14" s="599" t="s">
        <v>90</v>
      </c>
      <c r="L14" s="15"/>
    </row>
    <row r="15" spans="1:14" ht="47.25" customHeight="1" hidden="1">
      <c r="A15" s="598"/>
      <c r="B15" s="85" t="s">
        <v>61</v>
      </c>
      <c r="C15" s="600"/>
      <c r="D15" s="114"/>
      <c r="E15" s="116">
        <v>0</v>
      </c>
      <c r="F15" s="115"/>
      <c r="G15" s="115"/>
      <c r="H15" s="115"/>
      <c r="I15" s="115"/>
      <c r="J15" s="115"/>
      <c r="K15" s="600"/>
      <c r="L15" s="15"/>
      <c r="N15" s="55">
        <v>441</v>
      </c>
    </row>
    <row r="16" spans="1:14" ht="54" customHeight="1" hidden="1">
      <c r="A16" s="598"/>
      <c r="B16" s="86" t="s">
        <v>62</v>
      </c>
      <c r="C16" s="600"/>
      <c r="D16" s="114"/>
      <c r="E16" s="117">
        <v>0</v>
      </c>
      <c r="F16" s="115"/>
      <c r="G16" s="115"/>
      <c r="H16" s="115"/>
      <c r="I16" s="115"/>
      <c r="J16" s="115"/>
      <c r="K16" s="600"/>
      <c r="L16" s="15"/>
      <c r="N16" s="55"/>
    </row>
    <row r="17" spans="1:14" ht="94.5">
      <c r="A17" s="524"/>
      <c r="B17" s="84" t="s">
        <v>91</v>
      </c>
      <c r="C17" s="601"/>
      <c r="D17" s="114">
        <f>E17+F17+J17</f>
        <v>700</v>
      </c>
      <c r="E17" s="120">
        <v>200</v>
      </c>
      <c r="F17" s="120">
        <f>200+100</f>
        <v>300</v>
      </c>
      <c r="G17" s="120">
        <v>200</v>
      </c>
      <c r="H17" s="120">
        <v>200</v>
      </c>
      <c r="I17" s="120">
        <v>200</v>
      </c>
      <c r="J17" s="120">
        <v>200</v>
      </c>
      <c r="K17" s="601"/>
      <c r="L17" s="15"/>
      <c r="N17" s="55"/>
    </row>
    <row r="18" spans="1:12" ht="32.25" customHeight="1">
      <c r="A18" s="87"/>
      <c r="B18" s="83" t="s">
        <v>5</v>
      </c>
      <c r="C18" s="118"/>
      <c r="D18" s="114">
        <f>D17+D14</f>
        <v>4800</v>
      </c>
      <c r="E18" s="114">
        <f>E14+E17</f>
        <v>1500</v>
      </c>
      <c r="F18" s="114">
        <f>F17+F14</f>
        <v>1800</v>
      </c>
      <c r="G18" s="114" t="e">
        <f>G14+G15+#REF!</f>
        <v>#REF!</v>
      </c>
      <c r="H18" s="114" t="e">
        <f>H14+H15+#REF!</f>
        <v>#REF!</v>
      </c>
      <c r="I18" s="114" t="e">
        <f>I14+I15+#REF!</f>
        <v>#REF!</v>
      </c>
      <c r="J18" s="114">
        <f>J17+J14</f>
        <v>1500</v>
      </c>
      <c r="K18" s="119"/>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9.75" customHeight="1">
      <c r="B22" s="52"/>
      <c r="C22" s="53"/>
      <c r="E22" s="19"/>
      <c r="F22" s="19"/>
      <c r="G22" s="19"/>
      <c r="H22" s="19"/>
      <c r="I22" s="19"/>
      <c r="J22" s="19"/>
      <c r="K22" s="53"/>
      <c r="L22" s="15"/>
    </row>
    <row r="23" spans="2:12" ht="18.75" customHeight="1">
      <c r="B23" s="597" t="s">
        <v>18</v>
      </c>
      <c r="C23" s="597"/>
      <c r="D23" s="443"/>
      <c r="E23" s="22"/>
      <c r="F23" s="22"/>
      <c r="G23" s="16"/>
      <c r="H23" s="16"/>
      <c r="I23" s="16"/>
      <c r="J23" s="23"/>
      <c r="K23" s="23" t="s">
        <v>7</v>
      </c>
      <c r="L23" s="23"/>
    </row>
    <row r="24" spans="2:12" ht="14.25" customHeight="1">
      <c r="B24" s="443"/>
      <c r="C24" s="443"/>
      <c r="D24" s="443"/>
      <c r="E24" s="22"/>
      <c r="F24" s="22"/>
      <c r="G24" s="16"/>
      <c r="H24" s="16"/>
      <c r="I24" s="16"/>
      <c r="J24" s="23"/>
      <c r="K24" s="23"/>
      <c r="L24" s="23"/>
    </row>
    <row r="25" spans="2:11" ht="18.75">
      <c r="B25" s="510" t="s">
        <v>17</v>
      </c>
      <c r="C25" s="510"/>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2">
    <mergeCell ref="B25:C25"/>
    <mergeCell ref="K11:K13"/>
    <mergeCell ref="E12:E13"/>
    <mergeCell ref="F12:F13"/>
    <mergeCell ref="G12:G13"/>
    <mergeCell ref="H12:H13"/>
    <mergeCell ref="C11:C13"/>
    <mergeCell ref="J1:K1"/>
    <mergeCell ref="J2:K2"/>
    <mergeCell ref="J7:K7"/>
    <mergeCell ref="B9:K9"/>
    <mergeCell ref="D10:H10"/>
    <mergeCell ref="B23:C23"/>
    <mergeCell ref="I12:I13"/>
    <mergeCell ref="J12:J13"/>
    <mergeCell ref="A14:A17"/>
    <mergeCell ref="C14:C17"/>
    <mergeCell ref="K14:K17"/>
    <mergeCell ref="A11:A13"/>
    <mergeCell ref="B11:B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7.xml><?xml version="1.0" encoding="utf-8"?>
<worksheet xmlns="http://schemas.openxmlformats.org/spreadsheetml/2006/main" xmlns:r="http://schemas.openxmlformats.org/officeDocument/2006/relationships">
  <sheetPr>
    <tabColor theme="3" tint="0.5999900102615356"/>
    <pageSetUpPr fitToPage="1"/>
  </sheetPr>
  <dimension ref="A1:N145"/>
  <sheetViews>
    <sheetView view="pageBreakPreview" zoomScale="71" zoomScaleSheetLayoutView="71" zoomScalePageLayoutView="0" workbookViewId="0" topLeftCell="A1">
      <pane xSplit="1" ySplit="14" topLeftCell="B131" activePane="bottomRight" state="frozen"/>
      <selection pane="topLeft" activeCell="A1" sqref="A1"/>
      <selection pane="topRight" activeCell="B1" sqref="B1"/>
      <selection pane="bottomLeft" activeCell="A14" sqref="A14"/>
      <selection pane="bottomRight" activeCell="B136" sqref="B136:C136"/>
    </sheetView>
  </sheetViews>
  <sheetFormatPr defaultColWidth="9.140625" defaultRowHeight="12.75"/>
  <cols>
    <col min="1" max="1" width="4.140625" style="16" customWidth="1"/>
    <col min="2" max="2" width="84.00390625" style="13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3"/>
      <c r="C1" s="15"/>
      <c r="D1" s="15"/>
      <c r="E1" s="15"/>
      <c r="F1" s="15"/>
      <c r="G1" s="15"/>
      <c r="H1" s="15"/>
      <c r="I1" s="509" t="s">
        <v>426</v>
      </c>
      <c r="J1" s="509"/>
      <c r="K1" s="13" t="s">
        <v>19</v>
      </c>
    </row>
    <row r="2" spans="2:11" ht="15.75">
      <c r="B2" s="93"/>
      <c r="C2" s="15"/>
      <c r="D2" s="15"/>
      <c r="E2" s="15"/>
      <c r="F2" s="15"/>
      <c r="G2" s="15"/>
      <c r="H2" s="15"/>
      <c r="I2" s="564" t="s">
        <v>11</v>
      </c>
      <c r="J2" s="564"/>
      <c r="K2" s="12" t="s">
        <v>11</v>
      </c>
    </row>
    <row r="3" spans="2:11" ht="15.75">
      <c r="B3" s="93"/>
      <c r="C3" s="15"/>
      <c r="D3" s="15"/>
      <c r="E3" s="15"/>
      <c r="F3" s="15"/>
      <c r="G3" s="15"/>
      <c r="H3" s="15"/>
      <c r="I3" s="12" t="s">
        <v>183</v>
      </c>
      <c r="J3" s="12"/>
      <c r="K3" s="12" t="s">
        <v>20</v>
      </c>
    </row>
    <row r="4" spans="2:11" ht="15.75">
      <c r="B4" s="93"/>
      <c r="C4" s="15"/>
      <c r="D4" s="15"/>
      <c r="E4" s="15"/>
      <c r="F4" s="15"/>
      <c r="G4" s="15"/>
      <c r="H4" s="15"/>
      <c r="I4" s="12" t="s">
        <v>22</v>
      </c>
      <c r="J4" s="12"/>
      <c r="K4" s="12" t="s">
        <v>21</v>
      </c>
    </row>
    <row r="5" spans="2:11" ht="15.75">
      <c r="B5" s="93"/>
      <c r="C5" s="15"/>
      <c r="D5" s="15"/>
      <c r="E5" s="15"/>
      <c r="F5" s="15"/>
      <c r="G5" s="15"/>
      <c r="H5" s="15"/>
      <c r="I5" s="12" t="s">
        <v>24</v>
      </c>
      <c r="J5" s="12"/>
      <c r="K5" s="12" t="s">
        <v>23</v>
      </c>
    </row>
    <row r="6" spans="2:11" ht="15.75">
      <c r="B6" s="93"/>
      <c r="C6" s="15"/>
      <c r="D6" s="15"/>
      <c r="E6" s="15"/>
      <c r="F6" s="15"/>
      <c r="G6" s="15"/>
      <c r="I6" s="12" t="s">
        <v>263</v>
      </c>
      <c r="J6" s="12"/>
      <c r="K6" s="12" t="s">
        <v>25</v>
      </c>
    </row>
    <row r="7" spans="2:14" ht="15.75" customHeight="1">
      <c r="B7" s="93"/>
      <c r="C7" s="15"/>
      <c r="D7" s="15"/>
      <c r="E7" s="15"/>
      <c r="F7" s="15"/>
      <c r="G7" s="15"/>
      <c r="I7" s="565" t="s">
        <v>528</v>
      </c>
      <c r="J7" s="566"/>
      <c r="K7" s="17"/>
      <c r="L7" s="17"/>
      <c r="M7" s="17"/>
      <c r="N7" s="17"/>
    </row>
    <row r="8" spans="2:14" ht="15.75" customHeight="1">
      <c r="B8" s="93"/>
      <c r="C8" s="15"/>
      <c r="D8" s="15"/>
      <c r="E8" s="15"/>
      <c r="F8" s="15"/>
      <c r="G8" s="15"/>
      <c r="I8" s="459" t="s">
        <v>542</v>
      </c>
      <c r="J8" s="3" t="s">
        <v>543</v>
      </c>
      <c r="K8" s="17"/>
      <c r="L8" s="17"/>
      <c r="M8" s="17"/>
      <c r="N8" s="17"/>
    </row>
    <row r="9" spans="2:11" ht="15.75">
      <c r="B9" s="93"/>
      <c r="C9" s="15"/>
      <c r="D9" s="15"/>
      <c r="E9" s="15"/>
      <c r="F9" s="15"/>
      <c r="G9" s="15"/>
      <c r="H9" s="15"/>
      <c r="I9" s="15"/>
      <c r="J9" s="15"/>
      <c r="K9" s="15"/>
    </row>
    <row r="10" spans="2:11" ht="18.75">
      <c r="B10" s="569" t="s">
        <v>233</v>
      </c>
      <c r="C10" s="569"/>
      <c r="D10" s="569"/>
      <c r="E10" s="569"/>
      <c r="F10" s="569"/>
      <c r="G10" s="569"/>
      <c r="H10" s="569"/>
      <c r="I10" s="569"/>
      <c r="J10" s="569"/>
      <c r="K10" s="15"/>
    </row>
    <row r="11" spans="2:11" ht="15.75">
      <c r="B11" s="93"/>
      <c r="C11" s="15"/>
      <c r="D11" s="520"/>
      <c r="E11" s="520"/>
      <c r="F11" s="520"/>
      <c r="G11" s="520"/>
      <c r="H11" s="520"/>
      <c r="I11" s="15"/>
      <c r="J11" s="35"/>
      <c r="K11" s="15"/>
    </row>
    <row r="12" spans="1:11" ht="15.75" customHeight="1">
      <c r="A12" s="518" t="s">
        <v>6</v>
      </c>
      <c r="B12" s="484" t="s">
        <v>12</v>
      </c>
      <c r="C12" s="603" t="s">
        <v>13</v>
      </c>
      <c r="D12" s="515" t="s">
        <v>303</v>
      </c>
      <c r="E12" s="603" t="s">
        <v>9</v>
      </c>
      <c r="F12" s="521"/>
      <c r="G12" s="521"/>
      <c r="H12" s="521"/>
      <c r="I12" s="521"/>
      <c r="J12" s="518" t="s">
        <v>15</v>
      </c>
      <c r="K12" s="15"/>
    </row>
    <row r="13" spans="1:11" ht="15.75" customHeight="1">
      <c r="A13" s="518"/>
      <c r="B13" s="484"/>
      <c r="C13" s="607"/>
      <c r="D13" s="516"/>
      <c r="E13" s="515">
        <v>2018</v>
      </c>
      <c r="F13" s="603">
        <v>2019</v>
      </c>
      <c r="G13" s="521"/>
      <c r="H13" s="581"/>
      <c r="I13" s="515">
        <v>2020</v>
      </c>
      <c r="J13" s="518"/>
      <c r="K13" s="15"/>
    </row>
    <row r="14" spans="1:11" ht="15.75">
      <c r="A14" s="518"/>
      <c r="B14" s="484"/>
      <c r="C14" s="604"/>
      <c r="D14" s="517"/>
      <c r="E14" s="517"/>
      <c r="F14" s="604"/>
      <c r="G14" s="605"/>
      <c r="H14" s="606"/>
      <c r="I14" s="517"/>
      <c r="J14" s="518"/>
      <c r="K14" s="15"/>
    </row>
    <row r="15" spans="1:13" ht="61.5" customHeight="1">
      <c r="A15" s="36">
        <v>1</v>
      </c>
      <c r="B15" s="123" t="s">
        <v>0</v>
      </c>
      <c r="C15" s="122" t="s">
        <v>167</v>
      </c>
      <c r="D15" s="67">
        <f aca="true" t="shared" si="0" ref="D15:D21">E15</f>
        <v>10230</v>
      </c>
      <c r="E15" s="92">
        <f>E16+E17+E18+E19+E20+E21</f>
        <v>10230</v>
      </c>
      <c r="F15" s="75"/>
      <c r="G15" s="63"/>
      <c r="H15" s="63"/>
      <c r="I15" s="124"/>
      <c r="J15" s="36" t="s">
        <v>51</v>
      </c>
      <c r="K15" s="15"/>
      <c r="M15" s="121"/>
    </row>
    <row r="16" spans="1:13" ht="48" customHeight="1">
      <c r="A16" s="125"/>
      <c r="B16" s="291" t="s">
        <v>272</v>
      </c>
      <c r="C16" s="122" t="s">
        <v>167</v>
      </c>
      <c r="D16" s="67">
        <f t="shared" si="0"/>
        <v>1980</v>
      </c>
      <c r="E16" s="292">
        <v>1980</v>
      </c>
      <c r="F16" s="75"/>
      <c r="G16" s="63"/>
      <c r="H16" s="63"/>
      <c r="I16" s="126"/>
      <c r="J16" s="36"/>
      <c r="K16" s="15"/>
      <c r="M16" s="121"/>
    </row>
    <row r="17" spans="1:13" ht="48" customHeight="1">
      <c r="A17" s="125"/>
      <c r="B17" s="291" t="s">
        <v>273</v>
      </c>
      <c r="C17" s="122" t="s">
        <v>167</v>
      </c>
      <c r="D17" s="67">
        <f t="shared" si="0"/>
        <v>3000</v>
      </c>
      <c r="E17" s="292">
        <v>3000</v>
      </c>
      <c r="F17" s="75"/>
      <c r="G17" s="63"/>
      <c r="H17" s="63"/>
      <c r="I17" s="126"/>
      <c r="J17" s="36"/>
      <c r="K17" s="15"/>
      <c r="M17" s="121"/>
    </row>
    <row r="18" spans="1:13" ht="69" customHeight="1">
      <c r="A18" s="125"/>
      <c r="B18" s="291" t="s">
        <v>274</v>
      </c>
      <c r="C18" s="122" t="s">
        <v>167</v>
      </c>
      <c r="D18" s="67">
        <f t="shared" si="0"/>
        <v>3700</v>
      </c>
      <c r="E18" s="249">
        <v>3700</v>
      </c>
      <c r="F18" s="75"/>
      <c r="G18" s="63"/>
      <c r="H18" s="63"/>
      <c r="I18" s="126"/>
      <c r="J18" s="36"/>
      <c r="K18" s="15"/>
      <c r="M18" s="121"/>
    </row>
    <row r="19" spans="1:13" ht="68.25" customHeight="1">
      <c r="A19" s="68"/>
      <c r="B19" s="291" t="s">
        <v>275</v>
      </c>
      <c r="C19" s="122" t="s">
        <v>167</v>
      </c>
      <c r="D19" s="67">
        <f t="shared" si="0"/>
        <v>350</v>
      </c>
      <c r="E19" s="249">
        <v>350</v>
      </c>
      <c r="F19" s="75"/>
      <c r="G19" s="63"/>
      <c r="H19" s="63"/>
      <c r="I19" s="126"/>
      <c r="J19" s="36"/>
      <c r="K19" s="15"/>
      <c r="M19" s="121"/>
    </row>
    <row r="20" spans="1:13" ht="61.5" customHeight="1">
      <c r="A20" s="36"/>
      <c r="B20" s="291" t="s">
        <v>276</v>
      </c>
      <c r="C20" s="122" t="s">
        <v>167</v>
      </c>
      <c r="D20" s="67">
        <f t="shared" si="0"/>
        <v>500</v>
      </c>
      <c r="E20" s="249">
        <v>500</v>
      </c>
      <c r="F20" s="75"/>
      <c r="G20" s="63"/>
      <c r="H20" s="63"/>
      <c r="I20" s="127"/>
      <c r="J20" s="36"/>
      <c r="K20" s="15"/>
      <c r="M20" s="121"/>
    </row>
    <row r="21" spans="1:13" ht="59.25" customHeight="1">
      <c r="A21" s="36"/>
      <c r="B21" s="291" t="s">
        <v>277</v>
      </c>
      <c r="C21" s="122" t="s">
        <v>167</v>
      </c>
      <c r="D21" s="67">
        <f t="shared" si="0"/>
        <v>700</v>
      </c>
      <c r="E21" s="249">
        <v>700</v>
      </c>
      <c r="F21" s="75"/>
      <c r="G21" s="63"/>
      <c r="H21" s="63"/>
      <c r="I21" s="127"/>
      <c r="J21" s="36"/>
      <c r="K21" s="15"/>
      <c r="M21" s="121"/>
    </row>
    <row r="22" spans="1:13" ht="57" customHeight="1">
      <c r="A22" s="36">
        <v>2</v>
      </c>
      <c r="B22" s="123" t="s">
        <v>1</v>
      </c>
      <c r="C22" s="122" t="s">
        <v>167</v>
      </c>
      <c r="D22" s="67">
        <f>E22+F22</f>
        <v>25400</v>
      </c>
      <c r="E22" s="92">
        <f>E23+E24+E25+E26</f>
        <v>10400</v>
      </c>
      <c r="F22" s="92">
        <f>F23+F24+F25+F26+F27+F28+F29</f>
        <v>15000</v>
      </c>
      <c r="G22" s="63"/>
      <c r="H22" s="63"/>
      <c r="I22" s="128"/>
      <c r="J22" s="36" t="s">
        <v>52</v>
      </c>
      <c r="K22" s="15"/>
      <c r="M22" s="121"/>
    </row>
    <row r="23" spans="1:13" ht="45" customHeight="1">
      <c r="A23" s="36"/>
      <c r="B23" s="291" t="s">
        <v>278</v>
      </c>
      <c r="C23" s="122" t="s">
        <v>167</v>
      </c>
      <c r="D23" s="67">
        <f aca="true" t="shared" si="1" ref="D23:D29">E23+F23</f>
        <v>4000</v>
      </c>
      <c r="E23" s="249">
        <v>4000</v>
      </c>
      <c r="F23" s="75"/>
      <c r="G23" s="63"/>
      <c r="H23" s="63"/>
      <c r="I23" s="126"/>
      <c r="J23" s="36"/>
      <c r="K23" s="15"/>
      <c r="M23" s="121"/>
    </row>
    <row r="24" spans="1:13" ht="56.25" customHeight="1">
      <c r="A24" s="36"/>
      <c r="B24" s="291" t="s">
        <v>279</v>
      </c>
      <c r="C24" s="122" t="s">
        <v>167</v>
      </c>
      <c r="D24" s="67">
        <f t="shared" si="1"/>
        <v>2500</v>
      </c>
      <c r="E24" s="249">
        <v>2500</v>
      </c>
      <c r="F24" s="75"/>
      <c r="G24" s="63"/>
      <c r="H24" s="63"/>
      <c r="I24" s="126"/>
      <c r="J24" s="36"/>
      <c r="K24" s="15"/>
      <c r="M24" s="121"/>
    </row>
    <row r="25" spans="1:13" ht="45.75" customHeight="1">
      <c r="A25" s="36"/>
      <c r="B25" s="291" t="s">
        <v>280</v>
      </c>
      <c r="C25" s="122" t="s">
        <v>167</v>
      </c>
      <c r="D25" s="67">
        <f t="shared" si="1"/>
        <v>3000</v>
      </c>
      <c r="E25" s="249">
        <v>3000</v>
      </c>
      <c r="F25" s="75"/>
      <c r="G25" s="63"/>
      <c r="H25" s="63"/>
      <c r="I25" s="126"/>
      <c r="J25" s="36"/>
      <c r="K25" s="15"/>
      <c r="M25" s="121"/>
    </row>
    <row r="26" spans="1:13" ht="45.75" customHeight="1">
      <c r="A26" s="36"/>
      <c r="B26" s="291" t="s">
        <v>281</v>
      </c>
      <c r="C26" s="122" t="s">
        <v>167</v>
      </c>
      <c r="D26" s="67">
        <f t="shared" si="1"/>
        <v>900</v>
      </c>
      <c r="E26" s="249">
        <v>900</v>
      </c>
      <c r="F26" s="75"/>
      <c r="G26" s="63"/>
      <c r="H26" s="63"/>
      <c r="I26" s="126"/>
      <c r="J26" s="36"/>
      <c r="K26" s="15"/>
      <c r="M26" s="121"/>
    </row>
    <row r="27" spans="1:13" ht="45.75" customHeight="1">
      <c r="A27" s="36"/>
      <c r="B27" s="291" t="s">
        <v>457</v>
      </c>
      <c r="C27" s="122" t="s">
        <v>167</v>
      </c>
      <c r="D27" s="67">
        <f t="shared" si="1"/>
        <v>5000</v>
      </c>
      <c r="E27" s="249"/>
      <c r="F27" s="75">
        <v>5000</v>
      </c>
      <c r="G27" s="63"/>
      <c r="H27" s="63"/>
      <c r="I27" s="126"/>
      <c r="J27" s="36"/>
      <c r="K27" s="15"/>
      <c r="M27" s="121"/>
    </row>
    <row r="28" spans="1:13" ht="45.75" customHeight="1">
      <c r="A28" s="36"/>
      <c r="B28" s="291" t="s">
        <v>458</v>
      </c>
      <c r="C28" s="122" t="s">
        <v>167</v>
      </c>
      <c r="D28" s="67">
        <f t="shared" si="1"/>
        <v>7000</v>
      </c>
      <c r="E28" s="249"/>
      <c r="F28" s="75">
        <v>7000</v>
      </c>
      <c r="G28" s="63"/>
      <c r="H28" s="63"/>
      <c r="I28" s="126"/>
      <c r="J28" s="36"/>
      <c r="K28" s="15"/>
      <c r="M28" s="121"/>
    </row>
    <row r="29" spans="1:13" ht="45.75" customHeight="1">
      <c r="A29" s="36"/>
      <c r="B29" s="291" t="s">
        <v>459</v>
      </c>
      <c r="C29" s="122" t="s">
        <v>167</v>
      </c>
      <c r="D29" s="67">
        <f t="shared" si="1"/>
        <v>3000</v>
      </c>
      <c r="E29" s="249"/>
      <c r="F29" s="75">
        <v>3000</v>
      </c>
      <c r="G29" s="63"/>
      <c r="H29" s="63"/>
      <c r="I29" s="126"/>
      <c r="J29" s="36"/>
      <c r="K29" s="15"/>
      <c r="M29" s="121"/>
    </row>
    <row r="30" spans="1:13" ht="60" customHeight="1">
      <c r="A30" s="36">
        <v>3</v>
      </c>
      <c r="B30" s="123" t="s">
        <v>56</v>
      </c>
      <c r="C30" s="122" t="s">
        <v>167</v>
      </c>
      <c r="D30" s="67">
        <f aca="true" t="shared" si="2" ref="D30:D39">E30</f>
        <v>9073</v>
      </c>
      <c r="E30" s="92">
        <f>E31+E32+E33+E34</f>
        <v>9073</v>
      </c>
      <c r="F30" s="75"/>
      <c r="G30" s="63"/>
      <c r="H30" s="63"/>
      <c r="I30" s="129"/>
      <c r="J30" s="36" t="s">
        <v>57</v>
      </c>
      <c r="K30" s="15"/>
      <c r="M30" s="121"/>
    </row>
    <row r="31" spans="1:13" ht="62.25" customHeight="1">
      <c r="A31" s="36"/>
      <c r="B31" s="293" t="s">
        <v>282</v>
      </c>
      <c r="C31" s="122" t="s">
        <v>167</v>
      </c>
      <c r="D31" s="67">
        <f t="shared" si="2"/>
        <v>454.8</v>
      </c>
      <c r="E31" s="294">
        <v>454.8</v>
      </c>
      <c r="F31" s="75"/>
      <c r="G31" s="63"/>
      <c r="H31" s="63"/>
      <c r="I31" s="130"/>
      <c r="J31" s="36"/>
      <c r="K31" s="15"/>
      <c r="M31" s="121"/>
    </row>
    <row r="32" spans="1:13" ht="42.75" customHeight="1">
      <c r="A32" s="36"/>
      <c r="B32" s="293" t="s">
        <v>283</v>
      </c>
      <c r="C32" s="122" t="s">
        <v>167</v>
      </c>
      <c r="D32" s="67">
        <f t="shared" si="2"/>
        <v>918.2</v>
      </c>
      <c r="E32" s="294">
        <v>918.2</v>
      </c>
      <c r="F32" s="75"/>
      <c r="G32" s="63"/>
      <c r="H32" s="63"/>
      <c r="I32" s="131"/>
      <c r="J32" s="36"/>
      <c r="K32" s="15"/>
      <c r="M32" s="121"/>
    </row>
    <row r="33" spans="1:13" ht="36.75" customHeight="1">
      <c r="A33" s="36"/>
      <c r="B33" s="293" t="s">
        <v>284</v>
      </c>
      <c r="C33" s="122" t="s">
        <v>167</v>
      </c>
      <c r="D33" s="67">
        <f t="shared" si="2"/>
        <v>5000</v>
      </c>
      <c r="E33" s="294">
        <v>5000</v>
      </c>
      <c r="F33" s="75"/>
      <c r="G33" s="63"/>
      <c r="H33" s="63"/>
      <c r="I33" s="131"/>
      <c r="J33" s="36"/>
      <c r="K33" s="15"/>
      <c r="M33" s="121"/>
    </row>
    <row r="34" spans="1:13" ht="51" customHeight="1">
      <c r="A34" s="36"/>
      <c r="B34" s="293" t="s">
        <v>285</v>
      </c>
      <c r="C34" s="122" t="s">
        <v>167</v>
      </c>
      <c r="D34" s="67">
        <f t="shared" si="2"/>
        <v>2700</v>
      </c>
      <c r="E34" s="294">
        <v>2700</v>
      </c>
      <c r="F34" s="75"/>
      <c r="G34" s="63"/>
      <c r="H34" s="63"/>
      <c r="I34" s="131"/>
      <c r="J34" s="36"/>
      <c r="K34" s="15"/>
      <c r="M34" s="121"/>
    </row>
    <row r="35" spans="1:13" ht="67.5" customHeight="1">
      <c r="A35" s="36">
        <v>4</v>
      </c>
      <c r="B35" s="123" t="s">
        <v>2</v>
      </c>
      <c r="C35" s="122" t="s">
        <v>167</v>
      </c>
      <c r="D35" s="67">
        <f t="shared" si="2"/>
        <v>537.8</v>
      </c>
      <c r="E35" s="92">
        <f>E36+E37+E38+E39</f>
        <v>537.8</v>
      </c>
      <c r="F35" s="75"/>
      <c r="G35" s="63"/>
      <c r="H35" s="63"/>
      <c r="I35" s="129"/>
      <c r="J35" s="36" t="s">
        <v>53</v>
      </c>
      <c r="K35" s="15"/>
      <c r="M35" s="121"/>
    </row>
    <row r="36" spans="1:13" ht="67.5" customHeight="1">
      <c r="A36" s="36"/>
      <c r="B36" s="291" t="s">
        <v>286</v>
      </c>
      <c r="C36" s="122" t="s">
        <v>167</v>
      </c>
      <c r="D36" s="67">
        <f t="shared" si="2"/>
        <v>13</v>
      </c>
      <c r="E36" s="295">
        <v>13</v>
      </c>
      <c r="F36" s="75"/>
      <c r="G36" s="63"/>
      <c r="H36" s="63"/>
      <c r="I36" s="129"/>
      <c r="J36" s="36"/>
      <c r="K36" s="15"/>
      <c r="M36" s="121"/>
    </row>
    <row r="37" spans="1:13" ht="67.5" customHeight="1">
      <c r="A37" s="36"/>
      <c r="B37" s="291" t="s">
        <v>287</v>
      </c>
      <c r="C37" s="122" t="s">
        <v>167</v>
      </c>
      <c r="D37" s="67">
        <f t="shared" si="2"/>
        <v>9</v>
      </c>
      <c r="E37" s="295">
        <v>9</v>
      </c>
      <c r="F37" s="75"/>
      <c r="G37" s="63"/>
      <c r="H37" s="63"/>
      <c r="I37" s="129"/>
      <c r="J37" s="36"/>
      <c r="K37" s="15"/>
      <c r="M37" s="121"/>
    </row>
    <row r="38" spans="1:13" ht="67.5" customHeight="1">
      <c r="A38" s="36"/>
      <c r="B38" s="291" t="s">
        <v>317</v>
      </c>
      <c r="C38" s="122" t="s">
        <v>167</v>
      </c>
      <c r="D38" s="67">
        <f t="shared" si="2"/>
        <v>200</v>
      </c>
      <c r="E38" s="295">
        <v>200</v>
      </c>
      <c r="F38" s="75"/>
      <c r="G38" s="63"/>
      <c r="H38" s="63"/>
      <c r="I38" s="129"/>
      <c r="J38" s="36"/>
      <c r="K38" s="15"/>
      <c r="M38" s="121"/>
    </row>
    <row r="39" spans="1:13" ht="63" customHeight="1">
      <c r="A39" s="36"/>
      <c r="B39" s="291" t="s">
        <v>288</v>
      </c>
      <c r="C39" s="122" t="s">
        <v>167</v>
      </c>
      <c r="D39" s="67">
        <f t="shared" si="2"/>
        <v>315.8</v>
      </c>
      <c r="E39" s="295">
        <v>315.8</v>
      </c>
      <c r="F39" s="75"/>
      <c r="G39" s="63"/>
      <c r="H39" s="63"/>
      <c r="I39" s="130"/>
      <c r="J39" s="36"/>
      <c r="K39" s="15"/>
      <c r="M39" s="121"/>
    </row>
    <row r="40" spans="1:13" ht="62.25" customHeight="1">
      <c r="A40" s="36">
        <v>5</v>
      </c>
      <c r="B40" s="123" t="s">
        <v>3</v>
      </c>
      <c r="C40" s="122" t="s">
        <v>167</v>
      </c>
      <c r="D40" s="67">
        <f>E40+F40</f>
        <v>37220</v>
      </c>
      <c r="E40" s="92">
        <f>E41+E42+E43+E44+E45+E52+E53+E54+E55+E56+E57+E58</f>
        <v>11085</v>
      </c>
      <c r="F40" s="92">
        <f>F41+F42+F43+F44+F45+F52+F53+F54+F55+F56+F57+F58+F46+F47+F48+F49+F50+F51</f>
        <v>26135</v>
      </c>
      <c r="G40" s="63"/>
      <c r="H40" s="63"/>
      <c r="I40" s="129"/>
      <c r="J40" s="36" t="s">
        <v>54</v>
      </c>
      <c r="K40" s="15"/>
      <c r="M40" s="121"/>
    </row>
    <row r="41" spans="1:13" ht="39" customHeight="1">
      <c r="A41" s="36"/>
      <c r="B41" s="291" t="s">
        <v>289</v>
      </c>
      <c r="C41" s="122" t="s">
        <v>167</v>
      </c>
      <c r="D41" s="67">
        <f>E41+F41</f>
        <v>2600</v>
      </c>
      <c r="E41" s="259">
        <v>1250</v>
      </c>
      <c r="F41" s="75">
        <v>1350</v>
      </c>
      <c r="G41" s="63"/>
      <c r="H41" s="63"/>
      <c r="I41" s="131"/>
      <c r="J41" s="36"/>
      <c r="K41" s="15"/>
      <c r="M41" s="121"/>
    </row>
    <row r="42" spans="1:13" ht="42" customHeight="1">
      <c r="A42" s="36"/>
      <c r="B42" s="291" t="s">
        <v>290</v>
      </c>
      <c r="C42" s="122" t="s">
        <v>167</v>
      </c>
      <c r="D42" s="67">
        <f aca="true" t="shared" si="3" ref="D42:D55">E42+F42</f>
        <v>2310</v>
      </c>
      <c r="E42" s="259">
        <v>1110</v>
      </c>
      <c r="F42" s="75">
        <v>1200</v>
      </c>
      <c r="G42" s="63"/>
      <c r="H42" s="63"/>
      <c r="I42" s="131"/>
      <c r="J42" s="36"/>
      <c r="K42" s="15"/>
      <c r="M42" s="121"/>
    </row>
    <row r="43" spans="1:13" ht="38.25" customHeight="1">
      <c r="A43" s="36"/>
      <c r="B43" s="291" t="s">
        <v>291</v>
      </c>
      <c r="C43" s="122" t="s">
        <v>167</v>
      </c>
      <c r="D43" s="67">
        <f t="shared" si="3"/>
        <v>7100</v>
      </c>
      <c r="E43" s="259">
        <v>3500</v>
      </c>
      <c r="F43" s="75">
        <v>3600</v>
      </c>
      <c r="G43" s="63"/>
      <c r="H43" s="63"/>
      <c r="I43" s="131"/>
      <c r="J43" s="36"/>
      <c r="K43" s="15"/>
      <c r="M43" s="121"/>
    </row>
    <row r="44" spans="1:13" ht="38.25" customHeight="1">
      <c r="A44" s="36"/>
      <c r="B44" s="291" t="s">
        <v>292</v>
      </c>
      <c r="C44" s="122" t="s">
        <v>167</v>
      </c>
      <c r="D44" s="67">
        <f t="shared" si="3"/>
        <v>6500</v>
      </c>
      <c r="E44" s="259">
        <v>3200</v>
      </c>
      <c r="F44" s="75">
        <v>3300</v>
      </c>
      <c r="G44" s="63"/>
      <c r="H44" s="63"/>
      <c r="I44" s="131"/>
      <c r="J44" s="36"/>
      <c r="K44" s="15"/>
      <c r="M44" s="121"/>
    </row>
    <row r="45" spans="1:13" ht="38.25" customHeight="1">
      <c r="A45" s="36"/>
      <c r="B45" s="291" t="s">
        <v>293</v>
      </c>
      <c r="C45" s="122" t="s">
        <v>167</v>
      </c>
      <c r="D45" s="67">
        <f t="shared" si="3"/>
        <v>1300</v>
      </c>
      <c r="E45" s="259">
        <v>600</v>
      </c>
      <c r="F45" s="75">
        <v>700</v>
      </c>
      <c r="G45" s="63"/>
      <c r="H45" s="63"/>
      <c r="I45" s="131"/>
      <c r="J45" s="36"/>
      <c r="K45" s="15"/>
      <c r="M45" s="121"/>
    </row>
    <row r="46" spans="1:13" ht="38.25" customHeight="1">
      <c r="A46" s="36"/>
      <c r="B46" s="291" t="s">
        <v>460</v>
      </c>
      <c r="C46" s="122" t="s">
        <v>167</v>
      </c>
      <c r="D46" s="67">
        <f t="shared" si="3"/>
        <v>700</v>
      </c>
      <c r="E46" s="259"/>
      <c r="F46" s="75">
        <v>700</v>
      </c>
      <c r="G46" s="63"/>
      <c r="H46" s="63"/>
      <c r="I46" s="131"/>
      <c r="J46" s="36"/>
      <c r="K46" s="15"/>
      <c r="M46" s="121"/>
    </row>
    <row r="47" spans="1:13" ht="38.25" customHeight="1">
      <c r="A47" s="36"/>
      <c r="B47" s="291" t="s">
        <v>461</v>
      </c>
      <c r="C47" s="122" t="s">
        <v>167</v>
      </c>
      <c r="D47" s="67">
        <f t="shared" si="3"/>
        <v>5200</v>
      </c>
      <c r="E47" s="259"/>
      <c r="F47" s="75">
        <v>5200</v>
      </c>
      <c r="G47" s="63"/>
      <c r="H47" s="63"/>
      <c r="I47" s="131"/>
      <c r="J47" s="36"/>
      <c r="K47" s="15"/>
      <c r="M47" s="121"/>
    </row>
    <row r="48" spans="1:13" ht="38.25" customHeight="1">
      <c r="A48" s="36"/>
      <c r="B48" s="291" t="s">
        <v>462</v>
      </c>
      <c r="C48" s="122" t="s">
        <v>167</v>
      </c>
      <c r="D48" s="67">
        <f t="shared" si="3"/>
        <v>3700</v>
      </c>
      <c r="E48" s="259"/>
      <c r="F48" s="75">
        <v>3700</v>
      </c>
      <c r="G48" s="63"/>
      <c r="H48" s="63"/>
      <c r="I48" s="131"/>
      <c r="J48" s="36"/>
      <c r="K48" s="15"/>
      <c r="M48" s="121"/>
    </row>
    <row r="49" spans="1:13" ht="38.25" customHeight="1">
      <c r="A49" s="36"/>
      <c r="B49" s="291" t="s">
        <v>463</v>
      </c>
      <c r="C49" s="122" t="s">
        <v>167</v>
      </c>
      <c r="D49" s="67">
        <f t="shared" si="3"/>
        <v>3100</v>
      </c>
      <c r="E49" s="259"/>
      <c r="F49" s="75">
        <v>3100</v>
      </c>
      <c r="G49" s="63"/>
      <c r="H49" s="63"/>
      <c r="I49" s="131"/>
      <c r="J49" s="36"/>
      <c r="K49" s="15"/>
      <c r="M49" s="121"/>
    </row>
    <row r="50" spans="1:13" ht="38.25" customHeight="1">
      <c r="A50" s="36"/>
      <c r="B50" s="291" t="s">
        <v>464</v>
      </c>
      <c r="C50" s="122" t="s">
        <v>167</v>
      </c>
      <c r="D50" s="67">
        <f t="shared" si="3"/>
        <v>1700</v>
      </c>
      <c r="E50" s="259"/>
      <c r="F50" s="75">
        <v>1700</v>
      </c>
      <c r="G50" s="63"/>
      <c r="H50" s="63"/>
      <c r="I50" s="131"/>
      <c r="J50" s="36"/>
      <c r="K50" s="15"/>
      <c r="M50" s="121"/>
    </row>
    <row r="51" spans="1:13" ht="38.25" customHeight="1">
      <c r="A51" s="36"/>
      <c r="B51" s="291" t="s">
        <v>465</v>
      </c>
      <c r="C51" s="122" t="s">
        <v>167</v>
      </c>
      <c r="D51" s="67">
        <f t="shared" si="3"/>
        <v>300</v>
      </c>
      <c r="E51" s="259"/>
      <c r="F51" s="75">
        <v>300</v>
      </c>
      <c r="G51" s="63"/>
      <c r="H51" s="63"/>
      <c r="I51" s="131"/>
      <c r="J51" s="36"/>
      <c r="K51" s="15"/>
      <c r="M51" s="121"/>
    </row>
    <row r="52" spans="1:13" ht="38.25" customHeight="1">
      <c r="A52" s="36"/>
      <c r="B52" s="291" t="s">
        <v>294</v>
      </c>
      <c r="C52" s="122" t="s">
        <v>167</v>
      </c>
      <c r="D52" s="67">
        <f t="shared" si="3"/>
        <v>160</v>
      </c>
      <c r="E52" s="259">
        <v>75</v>
      </c>
      <c r="F52" s="75">
        <v>85</v>
      </c>
      <c r="G52" s="63"/>
      <c r="H52" s="63"/>
      <c r="I52" s="131"/>
      <c r="J52" s="36"/>
      <c r="K52" s="15"/>
      <c r="M52" s="121"/>
    </row>
    <row r="53" spans="1:13" ht="38.25" customHeight="1">
      <c r="A53" s="36"/>
      <c r="B53" s="291" t="s">
        <v>295</v>
      </c>
      <c r="C53" s="122" t="s">
        <v>167</v>
      </c>
      <c r="D53" s="67">
        <f t="shared" si="3"/>
        <v>36</v>
      </c>
      <c r="E53" s="259">
        <v>36</v>
      </c>
      <c r="F53" s="75"/>
      <c r="G53" s="63"/>
      <c r="H53" s="63"/>
      <c r="I53" s="131"/>
      <c r="J53" s="36"/>
      <c r="K53" s="15"/>
      <c r="M53" s="121"/>
    </row>
    <row r="54" spans="1:13" ht="38.25" customHeight="1">
      <c r="A54" s="36"/>
      <c r="B54" s="291" t="s">
        <v>296</v>
      </c>
      <c r="C54" s="122" t="s">
        <v>167</v>
      </c>
      <c r="D54" s="67">
        <f t="shared" si="3"/>
        <v>710</v>
      </c>
      <c r="E54" s="259">
        <v>110</v>
      </c>
      <c r="F54" s="75">
        <v>600</v>
      </c>
      <c r="G54" s="63"/>
      <c r="H54" s="63"/>
      <c r="I54" s="131"/>
      <c r="J54" s="36"/>
      <c r="K54" s="15"/>
      <c r="M54" s="121"/>
    </row>
    <row r="55" spans="1:13" ht="69" customHeight="1">
      <c r="A55" s="36"/>
      <c r="B55" s="291" t="s">
        <v>297</v>
      </c>
      <c r="C55" s="122" t="s">
        <v>167</v>
      </c>
      <c r="D55" s="67">
        <f t="shared" si="3"/>
        <v>910</v>
      </c>
      <c r="E55" s="259">
        <v>310</v>
      </c>
      <c r="F55" s="75">
        <v>600</v>
      </c>
      <c r="G55" s="63"/>
      <c r="H55" s="63"/>
      <c r="I55" s="131"/>
      <c r="J55" s="36"/>
      <c r="K55" s="15"/>
      <c r="M55" s="121"/>
    </row>
    <row r="56" spans="1:13" ht="44.25" customHeight="1">
      <c r="A56" s="36"/>
      <c r="B56" s="291" t="s">
        <v>298</v>
      </c>
      <c r="C56" s="122" t="s">
        <v>167</v>
      </c>
      <c r="D56" s="67">
        <f aca="true" t="shared" si="4" ref="D56:D62">E56</f>
        <v>175</v>
      </c>
      <c r="E56" s="259">
        <v>175</v>
      </c>
      <c r="F56" s="75"/>
      <c r="G56" s="63"/>
      <c r="H56" s="63"/>
      <c r="I56" s="131"/>
      <c r="J56" s="36"/>
      <c r="K56" s="15"/>
      <c r="M56" s="121"/>
    </row>
    <row r="57" spans="1:13" ht="66" customHeight="1">
      <c r="A57" s="36"/>
      <c r="B57" s="291" t="s">
        <v>299</v>
      </c>
      <c r="C57" s="122" t="s">
        <v>167</v>
      </c>
      <c r="D57" s="67">
        <f t="shared" si="4"/>
        <v>320</v>
      </c>
      <c r="E57" s="259">
        <v>320</v>
      </c>
      <c r="F57" s="75"/>
      <c r="G57" s="63"/>
      <c r="H57" s="63"/>
      <c r="I57" s="131"/>
      <c r="J57" s="36"/>
      <c r="K57" s="15"/>
      <c r="M57" s="121"/>
    </row>
    <row r="58" spans="1:13" ht="38.25" customHeight="1">
      <c r="A58" s="36"/>
      <c r="B58" s="291" t="s">
        <v>300</v>
      </c>
      <c r="C58" s="122" t="s">
        <v>167</v>
      </c>
      <c r="D58" s="67">
        <f t="shared" si="4"/>
        <v>399</v>
      </c>
      <c r="E58" s="259">
        <v>399</v>
      </c>
      <c r="F58" s="75"/>
      <c r="G58" s="63"/>
      <c r="H58" s="63"/>
      <c r="I58" s="131"/>
      <c r="J58" s="36"/>
      <c r="K58" s="15"/>
      <c r="M58" s="121"/>
    </row>
    <row r="59" spans="1:13" ht="63" customHeight="1">
      <c r="A59" s="36">
        <v>6</v>
      </c>
      <c r="B59" s="123" t="s">
        <v>4</v>
      </c>
      <c r="C59" s="122" t="s">
        <v>167</v>
      </c>
      <c r="D59" s="67">
        <f t="shared" si="4"/>
        <v>3006.2</v>
      </c>
      <c r="E59" s="92">
        <f>E60+E61+E62</f>
        <v>3006.2</v>
      </c>
      <c r="F59" s="75"/>
      <c r="G59" s="63"/>
      <c r="H59" s="63"/>
      <c r="I59" s="132"/>
      <c r="J59" s="36" t="s">
        <v>55</v>
      </c>
      <c r="K59" s="15"/>
      <c r="M59" s="121"/>
    </row>
    <row r="60" spans="1:13" ht="56.25" customHeight="1">
      <c r="A60" s="36"/>
      <c r="B60" s="296" t="s">
        <v>194</v>
      </c>
      <c r="C60" s="122" t="s">
        <v>167</v>
      </c>
      <c r="D60" s="67">
        <f t="shared" si="4"/>
        <v>1812</v>
      </c>
      <c r="E60" s="249">
        <v>1812</v>
      </c>
      <c r="F60" s="253"/>
      <c r="G60" s="63"/>
      <c r="H60" s="63"/>
      <c r="I60" s="127"/>
      <c r="J60" s="36"/>
      <c r="K60" s="15"/>
      <c r="M60" s="121"/>
    </row>
    <row r="61" spans="1:13" ht="53.25" customHeight="1">
      <c r="A61" s="36"/>
      <c r="B61" s="296" t="s">
        <v>195</v>
      </c>
      <c r="C61" s="122" t="s">
        <v>167</v>
      </c>
      <c r="D61" s="67">
        <f t="shared" si="4"/>
        <v>597.1</v>
      </c>
      <c r="E61" s="249">
        <v>597.1</v>
      </c>
      <c r="F61" s="253"/>
      <c r="G61" s="63"/>
      <c r="H61" s="63"/>
      <c r="I61" s="127"/>
      <c r="J61" s="36"/>
      <c r="K61" s="15"/>
      <c r="M61" s="121"/>
    </row>
    <row r="62" spans="1:13" ht="60" customHeight="1">
      <c r="A62" s="36"/>
      <c r="B62" s="296" t="s">
        <v>196</v>
      </c>
      <c r="C62" s="122" t="s">
        <v>167</v>
      </c>
      <c r="D62" s="67">
        <f t="shared" si="4"/>
        <v>597.1</v>
      </c>
      <c r="E62" s="249">
        <v>597.1</v>
      </c>
      <c r="F62" s="253"/>
      <c r="G62" s="63"/>
      <c r="H62" s="63"/>
      <c r="I62" s="127"/>
      <c r="J62" s="36"/>
      <c r="K62" s="15"/>
      <c r="M62" s="121"/>
    </row>
    <row r="63" spans="1:13" ht="58.5" customHeight="1">
      <c r="A63" s="36">
        <v>7</v>
      </c>
      <c r="B63" s="297" t="s">
        <v>49</v>
      </c>
      <c r="C63" s="122" t="s">
        <v>167</v>
      </c>
      <c r="D63" s="67">
        <f>E63+F63+I63</f>
        <v>76633.072</v>
      </c>
      <c r="E63" s="92">
        <f>E64+E65+E66+E67+E68+E69+E70+E71+E72+E73+E74+E75+E76+E77+E78+E79+E80+E81+E82+E83+E84+E85+E86+E87+E88+E89+E90+E91+E92+E93+E94+E95</f>
        <v>50100.2</v>
      </c>
      <c r="F63" s="92">
        <f>F64+F65+F66+F67+F68+F69+F70+F71+F72+F73+F74+F75+F76+F77+F78+F79+F80+F81+F82+F83+F84+F85+F86+F87+F88+F89+F90+F91+F92+F93+F94+F95+F96+F97+F98+F99+F100+F101+F102+F103+F104+F105+F106+F107+F108+F109+F110+F111+F112+F113+F114+F115</f>
        <v>26532.872000000007</v>
      </c>
      <c r="G63" s="63"/>
      <c r="H63" s="63"/>
      <c r="I63" s="132"/>
      <c r="J63" s="36" t="s">
        <v>50</v>
      </c>
      <c r="K63" s="15"/>
      <c r="M63" s="121"/>
    </row>
    <row r="64" spans="1:13" ht="86.25" customHeight="1">
      <c r="A64" s="36"/>
      <c r="B64" s="298" t="s">
        <v>197</v>
      </c>
      <c r="C64" s="122" t="s">
        <v>167</v>
      </c>
      <c r="D64" s="260">
        <f>E64+F64+I64</f>
        <v>55</v>
      </c>
      <c r="E64" s="249">
        <v>55</v>
      </c>
      <c r="F64" s="257"/>
      <c r="G64" s="63"/>
      <c r="H64" s="63"/>
      <c r="I64" s="132"/>
      <c r="J64" s="36"/>
      <c r="K64" s="15"/>
      <c r="M64" s="121"/>
    </row>
    <row r="65" spans="1:13" ht="58.5" customHeight="1">
      <c r="A65" s="36"/>
      <c r="B65" s="298" t="s">
        <v>315</v>
      </c>
      <c r="C65" s="122" t="s">
        <v>167</v>
      </c>
      <c r="D65" s="260">
        <f aca="true" t="shared" si="5" ref="D65:D94">E65+F65+I65</f>
        <v>1500</v>
      </c>
      <c r="E65" s="249">
        <v>1500</v>
      </c>
      <c r="F65" s="257"/>
      <c r="G65" s="63"/>
      <c r="H65" s="63"/>
      <c r="I65" s="132"/>
      <c r="J65" s="36"/>
      <c r="K65" s="15"/>
      <c r="M65" s="121"/>
    </row>
    <row r="66" spans="1:13" ht="79.5" customHeight="1">
      <c r="A66" s="36"/>
      <c r="B66" s="299" t="s">
        <v>198</v>
      </c>
      <c r="C66" s="122" t="s">
        <v>167</v>
      </c>
      <c r="D66" s="260">
        <f t="shared" si="5"/>
        <v>1308</v>
      </c>
      <c r="E66" s="249">
        <v>1308</v>
      </c>
      <c r="F66" s="257"/>
      <c r="G66" s="63"/>
      <c r="H66" s="63"/>
      <c r="I66" s="132"/>
      <c r="J66" s="36"/>
      <c r="K66" s="15"/>
      <c r="M66" s="121"/>
    </row>
    <row r="67" spans="1:13" ht="58.5" customHeight="1">
      <c r="A67" s="36"/>
      <c r="B67" s="300" t="s">
        <v>199</v>
      </c>
      <c r="C67" s="122" t="s">
        <v>167</v>
      </c>
      <c r="D67" s="260">
        <f t="shared" si="5"/>
        <v>650</v>
      </c>
      <c r="E67" s="249">
        <v>650</v>
      </c>
      <c r="F67" s="257"/>
      <c r="G67" s="63"/>
      <c r="H67" s="63"/>
      <c r="I67" s="132"/>
      <c r="J67" s="36"/>
      <c r="K67" s="15"/>
      <c r="M67" s="121"/>
    </row>
    <row r="68" spans="1:13" ht="38.25" customHeight="1">
      <c r="A68" s="36"/>
      <c r="B68" s="300" t="s">
        <v>200</v>
      </c>
      <c r="C68" s="122" t="s">
        <v>167</v>
      </c>
      <c r="D68" s="260">
        <f t="shared" si="5"/>
        <v>1100</v>
      </c>
      <c r="E68" s="249">
        <v>1100</v>
      </c>
      <c r="F68" s="257"/>
      <c r="G68" s="63"/>
      <c r="H68" s="63"/>
      <c r="I68" s="132"/>
      <c r="J68" s="36"/>
      <c r="K68" s="15"/>
      <c r="M68" s="121"/>
    </row>
    <row r="69" spans="1:13" ht="93" customHeight="1">
      <c r="A69" s="36"/>
      <c r="B69" s="301" t="s">
        <v>201</v>
      </c>
      <c r="C69" s="122" t="s">
        <v>167</v>
      </c>
      <c r="D69" s="260">
        <f t="shared" si="5"/>
        <v>30</v>
      </c>
      <c r="E69" s="258">
        <v>30</v>
      </c>
      <c r="F69" s="257"/>
      <c r="G69" s="63"/>
      <c r="H69" s="63"/>
      <c r="I69" s="132"/>
      <c r="J69" s="36"/>
      <c r="K69" s="15"/>
      <c r="M69" s="121"/>
    </row>
    <row r="70" spans="1:13" ht="58.5" customHeight="1">
      <c r="A70" s="36"/>
      <c r="B70" s="301" t="s">
        <v>202</v>
      </c>
      <c r="C70" s="122" t="s">
        <v>167</v>
      </c>
      <c r="D70" s="260">
        <f t="shared" si="5"/>
        <v>6500</v>
      </c>
      <c r="E70" s="259">
        <v>6500</v>
      </c>
      <c r="F70" s="257"/>
      <c r="G70" s="63"/>
      <c r="H70" s="63"/>
      <c r="I70" s="132"/>
      <c r="J70" s="36"/>
      <c r="K70" s="15"/>
      <c r="M70" s="121"/>
    </row>
    <row r="71" spans="1:13" ht="58.5" customHeight="1">
      <c r="A71" s="36"/>
      <c r="B71" s="303" t="s">
        <v>203</v>
      </c>
      <c r="C71" s="122" t="s">
        <v>167</v>
      </c>
      <c r="D71" s="260">
        <f t="shared" si="5"/>
        <v>1535</v>
      </c>
      <c r="E71" s="259">
        <v>1535</v>
      </c>
      <c r="F71" s="257"/>
      <c r="G71" s="63"/>
      <c r="H71" s="63"/>
      <c r="I71" s="132"/>
      <c r="J71" s="36"/>
      <c r="K71" s="15"/>
      <c r="M71" s="121"/>
    </row>
    <row r="72" spans="1:13" ht="58.5" customHeight="1">
      <c r="A72" s="36"/>
      <c r="B72" s="304" t="s">
        <v>204</v>
      </c>
      <c r="C72" s="122" t="s">
        <v>167</v>
      </c>
      <c r="D72" s="260">
        <f t="shared" si="5"/>
        <v>70</v>
      </c>
      <c r="E72" s="259">
        <v>70</v>
      </c>
      <c r="F72" s="257"/>
      <c r="G72" s="63"/>
      <c r="H72" s="63"/>
      <c r="I72" s="132"/>
      <c r="J72" s="36"/>
      <c r="K72" s="15"/>
      <c r="M72" s="121"/>
    </row>
    <row r="73" spans="1:13" ht="55.5" customHeight="1">
      <c r="A73" s="36"/>
      <c r="B73" s="304" t="s">
        <v>205</v>
      </c>
      <c r="C73" s="122" t="s">
        <v>167</v>
      </c>
      <c r="D73" s="260">
        <f t="shared" si="5"/>
        <v>850</v>
      </c>
      <c r="E73" s="259">
        <v>850</v>
      </c>
      <c r="F73" s="257"/>
      <c r="G73" s="63"/>
      <c r="H73" s="63"/>
      <c r="I73" s="132"/>
      <c r="J73" s="36"/>
      <c r="K73" s="15"/>
      <c r="M73" s="121"/>
    </row>
    <row r="74" spans="1:13" ht="77.25" customHeight="1">
      <c r="A74" s="36"/>
      <c r="B74" s="304" t="s">
        <v>206</v>
      </c>
      <c r="C74" s="122" t="s">
        <v>167</v>
      </c>
      <c r="D74" s="260">
        <f t="shared" si="5"/>
        <v>300</v>
      </c>
      <c r="E74" s="259">
        <v>300</v>
      </c>
      <c r="F74" s="257"/>
      <c r="G74" s="63"/>
      <c r="H74" s="63"/>
      <c r="I74" s="132"/>
      <c r="J74" s="36"/>
      <c r="K74" s="15"/>
      <c r="M74" s="121"/>
    </row>
    <row r="75" spans="1:13" ht="100.5" customHeight="1">
      <c r="A75" s="36"/>
      <c r="B75" s="304" t="s">
        <v>207</v>
      </c>
      <c r="C75" s="122" t="s">
        <v>167</v>
      </c>
      <c r="D75" s="260">
        <f t="shared" si="5"/>
        <v>280</v>
      </c>
      <c r="E75" s="259">
        <v>280</v>
      </c>
      <c r="F75" s="257"/>
      <c r="G75" s="63"/>
      <c r="H75" s="63"/>
      <c r="I75" s="132"/>
      <c r="J75" s="36"/>
      <c r="K75" s="15"/>
      <c r="M75" s="121"/>
    </row>
    <row r="76" spans="1:13" ht="79.5" customHeight="1">
      <c r="A76" s="36"/>
      <c r="B76" s="304" t="s">
        <v>208</v>
      </c>
      <c r="C76" s="122" t="s">
        <v>167</v>
      </c>
      <c r="D76" s="260">
        <f t="shared" si="5"/>
        <v>80</v>
      </c>
      <c r="E76" s="259">
        <v>80</v>
      </c>
      <c r="F76" s="257"/>
      <c r="G76" s="63"/>
      <c r="H76" s="63"/>
      <c r="I76" s="132"/>
      <c r="J76" s="36"/>
      <c r="K76" s="15"/>
      <c r="M76" s="121"/>
    </row>
    <row r="77" spans="1:13" ht="58.5" customHeight="1">
      <c r="A77" s="36"/>
      <c r="B77" s="304" t="s">
        <v>209</v>
      </c>
      <c r="C77" s="122" t="s">
        <v>167</v>
      </c>
      <c r="D77" s="260">
        <f t="shared" si="5"/>
        <v>350</v>
      </c>
      <c r="E77" s="259">
        <v>350</v>
      </c>
      <c r="F77" s="257"/>
      <c r="G77" s="63"/>
      <c r="H77" s="63"/>
      <c r="I77" s="132"/>
      <c r="J77" s="36"/>
      <c r="K77" s="15"/>
      <c r="M77" s="121"/>
    </row>
    <row r="78" spans="1:13" ht="84" customHeight="1">
      <c r="A78" s="36"/>
      <c r="B78" s="304" t="s">
        <v>210</v>
      </c>
      <c r="C78" s="122" t="s">
        <v>167</v>
      </c>
      <c r="D78" s="260">
        <f t="shared" si="5"/>
        <v>80</v>
      </c>
      <c r="E78" s="259">
        <v>80</v>
      </c>
      <c r="F78" s="257"/>
      <c r="G78" s="63"/>
      <c r="H78" s="63"/>
      <c r="I78" s="132"/>
      <c r="J78" s="36"/>
      <c r="K78" s="15"/>
      <c r="M78" s="121"/>
    </row>
    <row r="79" spans="1:13" ht="58.5" customHeight="1">
      <c r="A79" s="36"/>
      <c r="B79" s="304" t="s">
        <v>211</v>
      </c>
      <c r="C79" s="122" t="s">
        <v>167</v>
      </c>
      <c r="D79" s="260">
        <f t="shared" si="5"/>
        <v>550</v>
      </c>
      <c r="E79" s="259">
        <v>550</v>
      </c>
      <c r="F79" s="257"/>
      <c r="G79" s="63"/>
      <c r="H79" s="63"/>
      <c r="I79" s="132"/>
      <c r="J79" s="36"/>
      <c r="K79" s="15"/>
      <c r="M79" s="121"/>
    </row>
    <row r="80" spans="1:13" ht="97.5" customHeight="1">
      <c r="A80" s="36"/>
      <c r="B80" s="304" t="s">
        <v>212</v>
      </c>
      <c r="C80" s="122" t="s">
        <v>167</v>
      </c>
      <c r="D80" s="260">
        <f t="shared" si="5"/>
        <v>80</v>
      </c>
      <c r="E80" s="259">
        <v>80</v>
      </c>
      <c r="F80" s="257"/>
      <c r="G80" s="63"/>
      <c r="H80" s="63"/>
      <c r="I80" s="132"/>
      <c r="J80" s="36"/>
      <c r="K80" s="15"/>
      <c r="M80" s="121"/>
    </row>
    <row r="81" spans="1:13" ht="77.25" customHeight="1">
      <c r="A81" s="36"/>
      <c r="B81" s="304" t="s">
        <v>213</v>
      </c>
      <c r="C81" s="122" t="s">
        <v>167</v>
      </c>
      <c r="D81" s="260">
        <f t="shared" si="5"/>
        <v>320</v>
      </c>
      <c r="E81" s="259">
        <v>320</v>
      </c>
      <c r="F81" s="257"/>
      <c r="G81" s="63"/>
      <c r="H81" s="63"/>
      <c r="I81" s="132"/>
      <c r="J81" s="36"/>
      <c r="K81" s="15"/>
      <c r="M81" s="121"/>
    </row>
    <row r="82" spans="1:13" ht="72.75" customHeight="1">
      <c r="A82" s="36"/>
      <c r="B82" s="304" t="s">
        <v>214</v>
      </c>
      <c r="C82" s="122" t="s">
        <v>167</v>
      </c>
      <c r="D82" s="260">
        <f t="shared" si="5"/>
        <v>210</v>
      </c>
      <c r="E82" s="259">
        <v>210</v>
      </c>
      <c r="F82" s="257"/>
      <c r="G82" s="63"/>
      <c r="H82" s="63"/>
      <c r="I82" s="132"/>
      <c r="J82" s="36"/>
      <c r="K82" s="15"/>
      <c r="M82" s="121"/>
    </row>
    <row r="83" spans="1:13" ht="86.25" customHeight="1">
      <c r="A83" s="36"/>
      <c r="B83" s="304" t="s">
        <v>215</v>
      </c>
      <c r="C83" s="122" t="s">
        <v>167</v>
      </c>
      <c r="D83" s="260">
        <f t="shared" si="5"/>
        <v>215</v>
      </c>
      <c r="E83" s="259">
        <v>215</v>
      </c>
      <c r="F83" s="257"/>
      <c r="G83" s="63"/>
      <c r="H83" s="63"/>
      <c r="I83" s="132"/>
      <c r="J83" s="36"/>
      <c r="K83" s="15"/>
      <c r="M83" s="121"/>
    </row>
    <row r="84" spans="1:13" ht="81" customHeight="1">
      <c r="A84" s="36"/>
      <c r="B84" s="304" t="s">
        <v>216</v>
      </c>
      <c r="C84" s="122" t="s">
        <v>167</v>
      </c>
      <c r="D84" s="260">
        <f t="shared" si="5"/>
        <v>205.2</v>
      </c>
      <c r="E84" s="259">
        <v>205.2</v>
      </c>
      <c r="F84" s="257"/>
      <c r="G84" s="63"/>
      <c r="H84" s="63"/>
      <c r="I84" s="132"/>
      <c r="J84" s="36"/>
      <c r="K84" s="15"/>
      <c r="M84" s="121"/>
    </row>
    <row r="85" spans="1:13" ht="58.5" customHeight="1">
      <c r="A85" s="36"/>
      <c r="B85" s="304" t="s">
        <v>217</v>
      </c>
      <c r="C85" s="122" t="s">
        <v>167</v>
      </c>
      <c r="D85" s="260">
        <f t="shared" si="5"/>
        <v>8950</v>
      </c>
      <c r="E85" s="259">
        <v>8950</v>
      </c>
      <c r="F85" s="257"/>
      <c r="G85" s="63"/>
      <c r="H85" s="63"/>
      <c r="I85" s="132"/>
      <c r="J85" s="36"/>
      <c r="K85" s="15"/>
      <c r="M85" s="121"/>
    </row>
    <row r="86" spans="1:13" ht="58.5" customHeight="1">
      <c r="A86" s="36"/>
      <c r="B86" s="304" t="s">
        <v>218</v>
      </c>
      <c r="C86" s="122" t="s">
        <v>167</v>
      </c>
      <c r="D86" s="260">
        <f t="shared" si="5"/>
        <v>2100</v>
      </c>
      <c r="E86" s="259">
        <v>2100</v>
      </c>
      <c r="F86" s="257"/>
      <c r="G86" s="63"/>
      <c r="H86" s="63"/>
      <c r="I86" s="132"/>
      <c r="J86" s="36"/>
      <c r="K86" s="15"/>
      <c r="M86" s="121"/>
    </row>
    <row r="87" spans="1:13" ht="58.5" customHeight="1">
      <c r="A87" s="36"/>
      <c r="B87" s="305" t="s">
        <v>219</v>
      </c>
      <c r="C87" s="122" t="s">
        <v>167</v>
      </c>
      <c r="D87" s="260">
        <f t="shared" si="5"/>
        <v>3000</v>
      </c>
      <c r="E87" s="259">
        <v>3000</v>
      </c>
      <c r="F87" s="257"/>
      <c r="G87" s="63"/>
      <c r="H87" s="63"/>
      <c r="I87" s="132"/>
      <c r="J87" s="36"/>
      <c r="K87" s="15"/>
      <c r="M87" s="121"/>
    </row>
    <row r="88" spans="1:13" ht="43.5" customHeight="1">
      <c r="A88" s="36"/>
      <c r="B88" s="305" t="s">
        <v>220</v>
      </c>
      <c r="C88" s="122" t="s">
        <v>167</v>
      </c>
      <c r="D88" s="260">
        <f t="shared" si="5"/>
        <v>4475</v>
      </c>
      <c r="E88" s="259">
        <v>4475</v>
      </c>
      <c r="F88" s="257"/>
      <c r="G88" s="63"/>
      <c r="H88" s="63"/>
      <c r="I88" s="132"/>
      <c r="J88" s="36"/>
      <c r="K88" s="15"/>
      <c r="M88" s="121"/>
    </row>
    <row r="89" spans="1:13" ht="35.25" customHeight="1">
      <c r="A89" s="36"/>
      <c r="B89" s="305" t="s">
        <v>221</v>
      </c>
      <c r="C89" s="122" t="s">
        <v>167</v>
      </c>
      <c r="D89" s="260">
        <f t="shared" si="5"/>
        <v>2300</v>
      </c>
      <c r="E89" s="259">
        <v>2300</v>
      </c>
      <c r="F89" s="257"/>
      <c r="G89" s="63"/>
      <c r="H89" s="63"/>
      <c r="I89" s="132"/>
      <c r="J89" s="36"/>
      <c r="K89" s="15"/>
      <c r="M89" s="121"/>
    </row>
    <row r="90" spans="1:13" ht="37.5" customHeight="1">
      <c r="A90" s="36"/>
      <c r="B90" s="305" t="s">
        <v>222</v>
      </c>
      <c r="C90" s="122" t="s">
        <v>167</v>
      </c>
      <c r="D90" s="260">
        <f t="shared" si="5"/>
        <v>4806</v>
      </c>
      <c r="E90" s="259">
        <v>2403</v>
      </c>
      <c r="F90" s="257">
        <v>2403</v>
      </c>
      <c r="G90" s="63"/>
      <c r="H90" s="63"/>
      <c r="I90" s="133"/>
      <c r="J90" s="36"/>
      <c r="K90" s="15"/>
      <c r="M90" s="121"/>
    </row>
    <row r="91" spans="1:13" ht="36.75" customHeight="1">
      <c r="A91" s="36"/>
      <c r="B91" s="304" t="s">
        <v>223</v>
      </c>
      <c r="C91" s="122" t="s">
        <v>167</v>
      </c>
      <c r="D91" s="260">
        <f t="shared" si="5"/>
        <v>3429</v>
      </c>
      <c r="E91" s="259">
        <v>3429</v>
      </c>
      <c r="F91" s="257"/>
      <c r="G91" s="63"/>
      <c r="H91" s="63"/>
      <c r="I91" s="133"/>
      <c r="J91" s="36"/>
      <c r="K91" s="15"/>
      <c r="M91" s="121"/>
    </row>
    <row r="92" spans="1:13" ht="39" customHeight="1">
      <c r="A92" s="36"/>
      <c r="B92" s="304" t="s">
        <v>224</v>
      </c>
      <c r="C92" s="122" t="s">
        <v>167</v>
      </c>
      <c r="D92" s="260">
        <f t="shared" si="5"/>
        <v>1950</v>
      </c>
      <c r="E92" s="259">
        <v>1950</v>
      </c>
      <c r="F92" s="257"/>
      <c r="G92" s="63"/>
      <c r="H92" s="63"/>
      <c r="I92" s="133"/>
      <c r="J92" s="36"/>
      <c r="K92" s="15"/>
      <c r="M92" s="121"/>
    </row>
    <row r="93" spans="1:13" ht="40.5" customHeight="1">
      <c r="A93" s="36"/>
      <c r="B93" s="304" t="s">
        <v>225</v>
      </c>
      <c r="C93" s="122" t="s">
        <v>167</v>
      </c>
      <c r="D93" s="260">
        <f t="shared" si="5"/>
        <v>2100</v>
      </c>
      <c r="E93" s="259">
        <v>2100</v>
      </c>
      <c r="F93" s="252"/>
      <c r="G93" s="63"/>
      <c r="H93" s="63"/>
      <c r="I93" s="38"/>
      <c r="J93" s="36"/>
      <c r="K93" s="15"/>
      <c r="M93" s="121"/>
    </row>
    <row r="94" spans="1:13" ht="38.25" customHeight="1">
      <c r="A94" s="36"/>
      <c r="B94" s="304" t="s">
        <v>226</v>
      </c>
      <c r="C94" s="122" t="s">
        <v>167</v>
      </c>
      <c r="D94" s="260">
        <f t="shared" si="5"/>
        <v>2500</v>
      </c>
      <c r="E94" s="259">
        <v>2500</v>
      </c>
      <c r="F94" s="252"/>
      <c r="G94" s="134"/>
      <c r="H94" s="134"/>
      <c r="I94" s="135"/>
      <c r="J94" s="36"/>
      <c r="K94" s="15"/>
      <c r="M94" s="121"/>
    </row>
    <row r="95" spans="1:13" ht="65.25" customHeight="1">
      <c r="A95" s="36"/>
      <c r="B95" s="302" t="s">
        <v>227</v>
      </c>
      <c r="C95" s="122" t="s">
        <v>167</v>
      </c>
      <c r="D95" s="260">
        <f>E95+F95+I95</f>
        <v>625</v>
      </c>
      <c r="E95" s="259">
        <v>625</v>
      </c>
      <c r="F95" s="252"/>
      <c r="G95" s="134"/>
      <c r="H95" s="134"/>
      <c r="I95" s="135"/>
      <c r="J95" s="36"/>
      <c r="K95" s="15"/>
      <c r="M95" s="121"/>
    </row>
    <row r="96" spans="1:13" ht="55.5" customHeight="1">
      <c r="A96" s="36"/>
      <c r="B96" s="302" t="s">
        <v>467</v>
      </c>
      <c r="C96" s="122" t="s">
        <v>167</v>
      </c>
      <c r="D96" s="260">
        <f aca="true" t="shared" si="6" ref="D96:D115">E96+F96+I96</f>
        <v>4800</v>
      </c>
      <c r="E96" s="259"/>
      <c r="F96" s="252">
        <v>4800</v>
      </c>
      <c r="G96" s="134"/>
      <c r="H96" s="134"/>
      <c r="I96" s="135"/>
      <c r="J96" s="36"/>
      <c r="K96" s="15"/>
      <c r="M96" s="121"/>
    </row>
    <row r="97" spans="1:13" ht="34.5" customHeight="1">
      <c r="A97" s="36"/>
      <c r="B97" s="302" t="s">
        <v>468</v>
      </c>
      <c r="C97" s="122" t="s">
        <v>167</v>
      </c>
      <c r="D97" s="260">
        <f t="shared" si="6"/>
        <v>2600</v>
      </c>
      <c r="E97" s="259"/>
      <c r="F97" s="252">
        <v>2600</v>
      </c>
      <c r="G97" s="134"/>
      <c r="H97" s="134"/>
      <c r="I97" s="135"/>
      <c r="J97" s="36"/>
      <c r="K97" s="15"/>
      <c r="M97" s="121"/>
    </row>
    <row r="98" spans="1:13" ht="37.5" customHeight="1">
      <c r="A98" s="36"/>
      <c r="B98" s="302" t="s">
        <v>469</v>
      </c>
      <c r="C98" s="122" t="s">
        <v>167</v>
      </c>
      <c r="D98" s="260">
        <f t="shared" si="6"/>
        <v>2800</v>
      </c>
      <c r="E98" s="259"/>
      <c r="F98" s="252">
        <v>2800</v>
      </c>
      <c r="G98" s="134"/>
      <c r="H98" s="134"/>
      <c r="I98" s="135"/>
      <c r="J98" s="36"/>
      <c r="K98" s="15"/>
      <c r="M98" s="121"/>
    </row>
    <row r="99" spans="1:13" ht="36.75" customHeight="1">
      <c r="A99" s="36"/>
      <c r="B99" s="302" t="s">
        <v>470</v>
      </c>
      <c r="C99" s="122" t="s">
        <v>167</v>
      </c>
      <c r="D99" s="260">
        <f t="shared" si="6"/>
        <v>1755</v>
      </c>
      <c r="E99" s="259"/>
      <c r="F99" s="252">
        <v>1755</v>
      </c>
      <c r="G99" s="134"/>
      <c r="H99" s="134"/>
      <c r="I99" s="135"/>
      <c r="J99" s="36"/>
      <c r="K99" s="15"/>
      <c r="M99" s="121"/>
    </row>
    <row r="100" spans="1:13" ht="36" customHeight="1">
      <c r="A100" s="36"/>
      <c r="B100" s="302" t="s">
        <v>471</v>
      </c>
      <c r="C100" s="122" t="s">
        <v>167</v>
      </c>
      <c r="D100" s="260">
        <f t="shared" si="6"/>
        <v>3511</v>
      </c>
      <c r="E100" s="259"/>
      <c r="F100" s="252">
        <v>3511</v>
      </c>
      <c r="G100" s="134"/>
      <c r="H100" s="134"/>
      <c r="I100" s="135"/>
      <c r="J100" s="36"/>
      <c r="K100" s="15"/>
      <c r="M100" s="121"/>
    </row>
    <row r="101" spans="1:13" ht="52.5" customHeight="1">
      <c r="A101" s="36"/>
      <c r="B101" s="302" t="s">
        <v>472</v>
      </c>
      <c r="C101" s="122" t="s">
        <v>167</v>
      </c>
      <c r="D101" s="260">
        <f t="shared" si="6"/>
        <v>1260</v>
      </c>
      <c r="E101" s="259"/>
      <c r="F101" s="252">
        <v>1260</v>
      </c>
      <c r="G101" s="134"/>
      <c r="H101" s="134"/>
      <c r="I101" s="135"/>
      <c r="J101" s="36"/>
      <c r="K101" s="15"/>
      <c r="M101" s="121"/>
    </row>
    <row r="102" spans="1:13" ht="36.75" customHeight="1">
      <c r="A102" s="36"/>
      <c r="B102" s="302" t="s">
        <v>473</v>
      </c>
      <c r="C102" s="122" t="s">
        <v>167</v>
      </c>
      <c r="D102" s="260">
        <f t="shared" si="6"/>
        <v>667</v>
      </c>
      <c r="E102" s="259"/>
      <c r="F102" s="252">
        <v>667</v>
      </c>
      <c r="G102" s="134"/>
      <c r="H102" s="134"/>
      <c r="I102" s="135"/>
      <c r="J102" s="36"/>
      <c r="K102" s="15"/>
      <c r="M102" s="121"/>
    </row>
    <row r="103" spans="1:13" ht="35.25" customHeight="1">
      <c r="A103" s="36"/>
      <c r="B103" s="302" t="s">
        <v>474</v>
      </c>
      <c r="C103" s="122" t="s">
        <v>167</v>
      </c>
      <c r="D103" s="260">
        <f t="shared" si="6"/>
        <v>6.092</v>
      </c>
      <c r="E103" s="259"/>
      <c r="F103" s="252">
        <v>6.092</v>
      </c>
      <c r="G103" s="134"/>
      <c r="H103" s="134"/>
      <c r="I103" s="135"/>
      <c r="J103" s="36"/>
      <c r="K103" s="15"/>
      <c r="M103" s="121"/>
    </row>
    <row r="104" spans="1:13" ht="35.25" customHeight="1">
      <c r="A104" s="36"/>
      <c r="B104" s="302" t="s">
        <v>475</v>
      </c>
      <c r="C104" s="122" t="s">
        <v>167</v>
      </c>
      <c r="D104" s="260">
        <f t="shared" si="6"/>
        <v>7.38</v>
      </c>
      <c r="E104" s="259"/>
      <c r="F104" s="252">
        <v>7.38</v>
      </c>
      <c r="G104" s="134"/>
      <c r="H104" s="134"/>
      <c r="I104" s="135"/>
      <c r="J104" s="36"/>
      <c r="K104" s="15"/>
      <c r="M104" s="121"/>
    </row>
    <row r="105" spans="1:13" ht="35.25" customHeight="1">
      <c r="A105" s="36"/>
      <c r="B105" s="302" t="s">
        <v>476</v>
      </c>
      <c r="C105" s="122" t="s">
        <v>167</v>
      </c>
      <c r="D105" s="260">
        <f t="shared" si="6"/>
        <v>9.68</v>
      </c>
      <c r="E105" s="259"/>
      <c r="F105" s="252">
        <v>9.68</v>
      </c>
      <c r="G105" s="134"/>
      <c r="H105" s="134"/>
      <c r="I105" s="135"/>
      <c r="J105" s="36"/>
      <c r="K105" s="15"/>
      <c r="M105" s="121"/>
    </row>
    <row r="106" spans="1:13" ht="53.25" customHeight="1">
      <c r="A106" s="36"/>
      <c r="B106" s="302" t="s">
        <v>477</v>
      </c>
      <c r="C106" s="122" t="s">
        <v>167</v>
      </c>
      <c r="D106" s="260">
        <f t="shared" si="6"/>
        <v>257.38</v>
      </c>
      <c r="E106" s="259"/>
      <c r="F106" s="252">
        <v>257.38</v>
      </c>
      <c r="G106" s="134"/>
      <c r="H106" s="134"/>
      <c r="I106" s="135"/>
      <c r="J106" s="36"/>
      <c r="K106" s="15"/>
      <c r="M106" s="121"/>
    </row>
    <row r="107" spans="1:13" ht="53.25" customHeight="1">
      <c r="A107" s="36"/>
      <c r="B107" s="302" t="s">
        <v>478</v>
      </c>
      <c r="C107" s="122" t="s">
        <v>167</v>
      </c>
      <c r="D107" s="260">
        <f t="shared" si="6"/>
        <v>79.86</v>
      </c>
      <c r="E107" s="259"/>
      <c r="F107" s="252">
        <v>79.86</v>
      </c>
      <c r="G107" s="134"/>
      <c r="H107" s="134"/>
      <c r="I107" s="135"/>
      <c r="J107" s="36"/>
      <c r="K107" s="15"/>
      <c r="M107" s="121"/>
    </row>
    <row r="108" spans="1:13" ht="56.25" customHeight="1">
      <c r="A108" s="36"/>
      <c r="B108" s="302" t="s">
        <v>479</v>
      </c>
      <c r="C108" s="122" t="s">
        <v>167</v>
      </c>
      <c r="D108" s="260">
        <f t="shared" si="6"/>
        <v>746.83</v>
      </c>
      <c r="E108" s="259"/>
      <c r="F108" s="252">
        <v>746.83</v>
      </c>
      <c r="G108" s="134"/>
      <c r="H108" s="134"/>
      <c r="I108" s="135"/>
      <c r="J108" s="36"/>
      <c r="K108" s="15"/>
      <c r="M108" s="121"/>
    </row>
    <row r="109" spans="1:13" ht="37.5" customHeight="1">
      <c r="A109" s="36"/>
      <c r="B109" s="302" t="s">
        <v>480</v>
      </c>
      <c r="C109" s="122" t="s">
        <v>167</v>
      </c>
      <c r="D109" s="260">
        <f t="shared" si="6"/>
        <v>35.75</v>
      </c>
      <c r="E109" s="259"/>
      <c r="F109" s="252">
        <v>35.75</v>
      </c>
      <c r="G109" s="134"/>
      <c r="H109" s="134"/>
      <c r="I109" s="135"/>
      <c r="J109" s="36"/>
      <c r="K109" s="15"/>
      <c r="M109" s="121"/>
    </row>
    <row r="110" spans="1:13" ht="36" customHeight="1">
      <c r="A110" s="36"/>
      <c r="B110" s="302" t="s">
        <v>481</v>
      </c>
      <c r="C110" s="122" t="s">
        <v>167</v>
      </c>
      <c r="D110" s="260">
        <f t="shared" si="6"/>
        <v>15.4</v>
      </c>
      <c r="E110" s="259"/>
      <c r="F110" s="252">
        <v>15.4</v>
      </c>
      <c r="G110" s="134"/>
      <c r="H110" s="134"/>
      <c r="I110" s="135"/>
      <c r="J110" s="36"/>
      <c r="K110" s="15"/>
      <c r="M110" s="121"/>
    </row>
    <row r="111" spans="1:13" ht="36" customHeight="1">
      <c r="A111" s="36"/>
      <c r="B111" s="302" t="s">
        <v>482</v>
      </c>
      <c r="C111" s="122" t="s">
        <v>167</v>
      </c>
      <c r="D111" s="260">
        <f t="shared" si="6"/>
        <v>310</v>
      </c>
      <c r="E111" s="259"/>
      <c r="F111" s="252">
        <v>310</v>
      </c>
      <c r="G111" s="134"/>
      <c r="H111" s="134"/>
      <c r="I111" s="135"/>
      <c r="J111" s="36"/>
      <c r="K111" s="15"/>
      <c r="M111" s="121"/>
    </row>
    <row r="112" spans="1:13" ht="36" customHeight="1">
      <c r="A112" s="36"/>
      <c r="B112" s="302" t="s">
        <v>483</v>
      </c>
      <c r="C112" s="122" t="s">
        <v>167</v>
      </c>
      <c r="D112" s="260">
        <f t="shared" si="6"/>
        <v>92</v>
      </c>
      <c r="E112" s="259"/>
      <c r="F112" s="252">
        <v>92</v>
      </c>
      <c r="G112" s="134"/>
      <c r="H112" s="134"/>
      <c r="I112" s="135"/>
      <c r="J112" s="36"/>
      <c r="K112" s="15"/>
      <c r="M112" s="121"/>
    </row>
    <row r="113" spans="1:13" ht="36" customHeight="1">
      <c r="A113" s="36"/>
      <c r="B113" s="302" t="s">
        <v>484</v>
      </c>
      <c r="C113" s="122" t="s">
        <v>167</v>
      </c>
      <c r="D113" s="260">
        <f t="shared" si="6"/>
        <v>1715</v>
      </c>
      <c r="E113" s="259"/>
      <c r="F113" s="252">
        <v>1715</v>
      </c>
      <c r="G113" s="134"/>
      <c r="H113" s="134"/>
      <c r="I113" s="135"/>
      <c r="J113" s="36"/>
      <c r="K113" s="15"/>
      <c r="M113" s="121"/>
    </row>
    <row r="114" spans="1:13" ht="36" customHeight="1">
      <c r="A114" s="36"/>
      <c r="B114" s="302" t="s">
        <v>485</v>
      </c>
      <c r="C114" s="122" t="s">
        <v>167</v>
      </c>
      <c r="D114" s="260">
        <f t="shared" si="6"/>
        <v>2836.5</v>
      </c>
      <c r="E114" s="259"/>
      <c r="F114" s="252">
        <v>2836.5</v>
      </c>
      <c r="G114" s="134"/>
      <c r="H114" s="134"/>
      <c r="I114" s="135"/>
      <c r="J114" s="36"/>
      <c r="K114" s="15"/>
      <c r="M114" s="121"/>
    </row>
    <row r="115" spans="1:13" ht="41.25" customHeight="1">
      <c r="A115" s="36"/>
      <c r="B115" s="302" t="s">
        <v>486</v>
      </c>
      <c r="C115" s="122" t="s">
        <v>167</v>
      </c>
      <c r="D115" s="260">
        <f t="shared" si="6"/>
        <v>625</v>
      </c>
      <c r="E115" s="259"/>
      <c r="F115" s="252">
        <v>625</v>
      </c>
      <c r="G115" s="134"/>
      <c r="H115" s="134"/>
      <c r="I115" s="135"/>
      <c r="J115" s="36"/>
      <c r="K115" s="15"/>
      <c r="M115" s="121"/>
    </row>
    <row r="116" spans="1:13" ht="56.25">
      <c r="A116" s="36">
        <v>8</v>
      </c>
      <c r="B116" s="138" t="s">
        <v>186</v>
      </c>
      <c r="C116" s="122"/>
      <c r="D116" s="139">
        <f aca="true" t="shared" si="7" ref="D116:D131">E116+F116+I116</f>
        <v>2112.7</v>
      </c>
      <c r="E116" s="315">
        <f>E117+E118+E119+E120+E121</f>
        <v>2112.7</v>
      </c>
      <c r="F116" s="135"/>
      <c r="G116" s="136"/>
      <c r="H116" s="136"/>
      <c r="I116" s="139"/>
      <c r="J116" s="36" t="s">
        <v>189</v>
      </c>
      <c r="K116" s="15"/>
      <c r="M116" s="121"/>
    </row>
    <row r="117" spans="1:13" ht="75">
      <c r="A117" s="36"/>
      <c r="B117" s="296" t="s">
        <v>318</v>
      </c>
      <c r="C117" s="122" t="s">
        <v>167</v>
      </c>
      <c r="D117" s="139">
        <f t="shared" si="7"/>
        <v>1568.6</v>
      </c>
      <c r="E117" s="249">
        <v>1568.6</v>
      </c>
      <c r="F117" s="253"/>
      <c r="G117" s="136"/>
      <c r="H117" s="136"/>
      <c r="I117" s="139"/>
      <c r="J117" s="36"/>
      <c r="K117" s="15"/>
      <c r="M117" s="121"/>
    </row>
    <row r="118" spans="1:13" ht="37.5">
      <c r="A118" s="36"/>
      <c r="B118" s="296" t="s">
        <v>190</v>
      </c>
      <c r="C118" s="122" t="s">
        <v>167</v>
      </c>
      <c r="D118" s="139">
        <f t="shared" si="7"/>
        <v>171.5</v>
      </c>
      <c r="E118" s="256">
        <v>171.5</v>
      </c>
      <c r="F118" s="253"/>
      <c r="G118" s="136"/>
      <c r="H118" s="136"/>
      <c r="I118" s="139"/>
      <c r="J118" s="36"/>
      <c r="K118" s="15"/>
      <c r="M118" s="121"/>
    </row>
    <row r="119" spans="1:13" ht="56.25">
      <c r="A119" s="36"/>
      <c r="B119" s="296" t="s">
        <v>191</v>
      </c>
      <c r="C119" s="122" t="s">
        <v>167</v>
      </c>
      <c r="D119" s="139">
        <f t="shared" si="7"/>
        <v>107.7</v>
      </c>
      <c r="E119" s="249">
        <v>107.7</v>
      </c>
      <c r="F119" s="253"/>
      <c r="G119" s="136"/>
      <c r="H119" s="136"/>
      <c r="I119" s="139"/>
      <c r="J119" s="36"/>
      <c r="K119" s="15"/>
      <c r="M119" s="121"/>
    </row>
    <row r="120" spans="1:13" ht="56.25">
      <c r="A120" s="36"/>
      <c r="B120" s="296" t="s">
        <v>192</v>
      </c>
      <c r="C120" s="122" t="s">
        <v>167</v>
      </c>
      <c r="D120" s="139">
        <f t="shared" si="7"/>
        <v>182.8</v>
      </c>
      <c r="E120" s="249">
        <v>182.8</v>
      </c>
      <c r="F120" s="253"/>
      <c r="G120" s="136"/>
      <c r="H120" s="136"/>
      <c r="I120" s="139"/>
      <c r="J120" s="36"/>
      <c r="K120" s="15"/>
      <c r="M120" s="121"/>
    </row>
    <row r="121" spans="1:13" ht="56.25">
      <c r="A121" s="36"/>
      <c r="B121" s="296" t="s">
        <v>193</v>
      </c>
      <c r="C121" s="122" t="s">
        <v>167</v>
      </c>
      <c r="D121" s="139">
        <f t="shared" si="7"/>
        <v>82.1</v>
      </c>
      <c r="E121" s="249">
        <v>82.1</v>
      </c>
      <c r="F121" s="253"/>
      <c r="G121" s="136"/>
      <c r="H121" s="136"/>
      <c r="I121" s="139"/>
      <c r="J121" s="36"/>
      <c r="K121" s="15"/>
      <c r="M121" s="121"/>
    </row>
    <row r="122" spans="1:13" ht="56.25">
      <c r="A122" s="36">
        <v>9</v>
      </c>
      <c r="B122" s="140" t="s">
        <v>87</v>
      </c>
      <c r="C122" s="122"/>
      <c r="D122" s="254">
        <f>E122+F122+I122</f>
        <v>1099.4</v>
      </c>
      <c r="E122" s="255">
        <f>E123+E124+E126</f>
        <v>559.4</v>
      </c>
      <c r="F122" s="255">
        <f>F123+F124+F126+F125</f>
        <v>540</v>
      </c>
      <c r="G122" s="136"/>
      <c r="H122" s="136"/>
      <c r="I122" s="139"/>
      <c r="J122" s="36" t="s">
        <v>88</v>
      </c>
      <c r="K122" s="15"/>
      <c r="M122" s="121"/>
    </row>
    <row r="123" spans="1:13" ht="84.75" customHeight="1">
      <c r="A123" s="36"/>
      <c r="B123" s="296" t="s">
        <v>187</v>
      </c>
      <c r="C123" s="122" t="s">
        <v>167</v>
      </c>
      <c r="D123" s="254">
        <f t="shared" si="7"/>
        <v>47</v>
      </c>
      <c r="E123" s="319">
        <v>47</v>
      </c>
      <c r="F123" s="253"/>
      <c r="G123" s="136"/>
      <c r="H123" s="136"/>
      <c r="I123" s="135"/>
      <c r="J123" s="36"/>
      <c r="K123" s="15"/>
      <c r="M123" s="121"/>
    </row>
    <row r="124" spans="1:13" ht="45" customHeight="1">
      <c r="A124" s="36"/>
      <c r="B124" s="296" t="s">
        <v>188</v>
      </c>
      <c r="C124" s="122" t="s">
        <v>167</v>
      </c>
      <c r="D124" s="254">
        <f t="shared" si="7"/>
        <v>12.4</v>
      </c>
      <c r="E124" s="319">
        <v>12.4</v>
      </c>
      <c r="F124" s="253"/>
      <c r="G124" s="136"/>
      <c r="H124" s="136"/>
      <c r="I124" s="135"/>
      <c r="J124" s="36"/>
      <c r="K124" s="15"/>
      <c r="M124" s="121"/>
    </row>
    <row r="125" spans="1:13" ht="45" customHeight="1">
      <c r="A125" s="36"/>
      <c r="B125" s="296" t="s">
        <v>466</v>
      </c>
      <c r="C125" s="122" t="s">
        <v>167</v>
      </c>
      <c r="D125" s="254">
        <f t="shared" si="7"/>
        <v>540</v>
      </c>
      <c r="E125" s="319"/>
      <c r="F125" s="253">
        <v>540</v>
      </c>
      <c r="G125" s="136"/>
      <c r="H125" s="136"/>
      <c r="I125" s="135"/>
      <c r="J125" s="36"/>
      <c r="K125" s="15"/>
      <c r="M125" s="121"/>
    </row>
    <row r="126" spans="1:13" ht="45" customHeight="1">
      <c r="A126" s="36"/>
      <c r="B126" s="296" t="s">
        <v>338</v>
      </c>
      <c r="C126" s="122" t="s">
        <v>167</v>
      </c>
      <c r="D126" s="254">
        <f t="shared" si="7"/>
        <v>500</v>
      </c>
      <c r="E126" s="319">
        <v>500</v>
      </c>
      <c r="F126" s="253"/>
      <c r="G126" s="136"/>
      <c r="H126" s="136"/>
      <c r="I126" s="135"/>
      <c r="J126" s="36"/>
      <c r="K126" s="15"/>
      <c r="M126" s="121"/>
    </row>
    <row r="127" spans="1:13" ht="67.5" customHeight="1">
      <c r="A127" s="36"/>
      <c r="B127" s="140" t="s">
        <v>323</v>
      </c>
      <c r="C127" s="316"/>
      <c r="D127" s="254">
        <f t="shared" si="7"/>
        <v>30680</v>
      </c>
      <c r="E127" s="318">
        <f>E128+E129+E130+E131</f>
        <v>30680</v>
      </c>
      <c r="F127" s="253"/>
      <c r="G127" s="136"/>
      <c r="H127" s="136"/>
      <c r="I127" s="135"/>
      <c r="J127" s="36" t="s">
        <v>328</v>
      </c>
      <c r="K127" s="15"/>
      <c r="M127" s="121"/>
    </row>
    <row r="128" spans="1:13" ht="45" customHeight="1">
      <c r="A128" s="36"/>
      <c r="B128" s="317" t="s">
        <v>324</v>
      </c>
      <c r="C128" s="122" t="s">
        <v>167</v>
      </c>
      <c r="D128" s="254">
        <f t="shared" si="7"/>
        <v>15500</v>
      </c>
      <c r="E128" s="320">
        <v>15500</v>
      </c>
      <c r="F128" s="253"/>
      <c r="G128" s="136"/>
      <c r="H128" s="136"/>
      <c r="I128" s="135"/>
      <c r="J128" s="36"/>
      <c r="K128" s="15"/>
      <c r="M128" s="121"/>
    </row>
    <row r="129" spans="1:13" ht="45" customHeight="1">
      <c r="A129" s="36"/>
      <c r="B129" s="317" t="s">
        <v>325</v>
      </c>
      <c r="C129" s="122" t="s">
        <v>167</v>
      </c>
      <c r="D129" s="254">
        <f t="shared" si="7"/>
        <v>4700</v>
      </c>
      <c r="E129" s="320">
        <v>4700</v>
      </c>
      <c r="F129" s="253"/>
      <c r="G129" s="136"/>
      <c r="H129" s="136"/>
      <c r="I129" s="135"/>
      <c r="J129" s="36"/>
      <c r="K129" s="15"/>
      <c r="M129" s="121"/>
    </row>
    <row r="130" spans="1:13" ht="45" customHeight="1">
      <c r="A130" s="36"/>
      <c r="B130" s="317" t="s">
        <v>326</v>
      </c>
      <c r="C130" s="122" t="s">
        <v>167</v>
      </c>
      <c r="D130" s="254">
        <f t="shared" si="7"/>
        <v>4780</v>
      </c>
      <c r="E130" s="319">
        <v>4780</v>
      </c>
      <c r="F130" s="253"/>
      <c r="G130" s="136"/>
      <c r="H130" s="136"/>
      <c r="I130" s="135"/>
      <c r="J130" s="36"/>
      <c r="K130" s="15"/>
      <c r="M130" s="121"/>
    </row>
    <row r="131" spans="1:13" ht="45" customHeight="1">
      <c r="A131" s="36"/>
      <c r="B131" s="317" t="s">
        <v>327</v>
      </c>
      <c r="C131" s="122" t="s">
        <v>167</v>
      </c>
      <c r="D131" s="254">
        <f t="shared" si="7"/>
        <v>5700</v>
      </c>
      <c r="E131" s="319">
        <v>5700</v>
      </c>
      <c r="F131" s="253"/>
      <c r="G131" s="136"/>
      <c r="H131" s="136"/>
      <c r="I131" s="135"/>
      <c r="J131" s="36"/>
      <c r="K131" s="15"/>
      <c r="M131" s="121"/>
    </row>
    <row r="132" spans="1:11" ht="20.25">
      <c r="A132" s="70"/>
      <c r="B132" s="306" t="s">
        <v>5</v>
      </c>
      <c r="C132" s="141"/>
      <c r="D132" s="307">
        <f>D122+D116+D63+D59+D40+D35+D30+D22+D15+D127</f>
        <v>195992.17200000002</v>
      </c>
      <c r="E132" s="307">
        <f>E122+E116+E63+E59+E40+E35+E30+E22+E15+E127</f>
        <v>127784.3</v>
      </c>
      <c r="F132" s="142">
        <f>F127+F122+F116+F63+F59+F40+F35+F30+F22+F15</f>
        <v>68207.872</v>
      </c>
      <c r="G132" s="139" t="e">
        <f>#REF!+#REF!+#REF!</f>
        <v>#REF!</v>
      </c>
      <c r="H132" s="139" t="e">
        <f>#REF!+#REF!+#REF!</f>
        <v>#REF!</v>
      </c>
      <c r="I132" s="143"/>
      <c r="J132" s="72"/>
      <c r="K132" s="15"/>
    </row>
    <row r="133" spans="1:11" ht="15.75">
      <c r="A133" s="144"/>
      <c r="B133" s="145"/>
      <c r="C133" s="145"/>
      <c r="D133" s="146"/>
      <c r="E133" s="146"/>
      <c r="F133" s="146"/>
      <c r="G133" s="146"/>
      <c r="H133" s="146"/>
      <c r="I133" s="146"/>
      <c r="J133" s="20"/>
      <c r="K133" s="15"/>
    </row>
    <row r="134" spans="1:11" ht="15.75">
      <c r="A134" s="144"/>
      <c r="B134" s="145"/>
      <c r="C134" s="18"/>
      <c r="D134" s="19"/>
      <c r="E134" s="19"/>
      <c r="F134" s="19"/>
      <c r="G134" s="19"/>
      <c r="H134" s="19"/>
      <c r="I134" s="19"/>
      <c r="J134" s="20"/>
      <c r="K134" s="15"/>
    </row>
    <row r="135" spans="2:11" ht="15.75">
      <c r="B135" s="145"/>
      <c r="C135" s="18"/>
      <c r="D135" s="19"/>
      <c r="E135" s="19"/>
      <c r="F135" s="19"/>
      <c r="G135" s="19"/>
      <c r="H135" s="19"/>
      <c r="I135" s="19"/>
      <c r="J135" s="20"/>
      <c r="K135" s="15"/>
    </row>
    <row r="136" spans="2:11" ht="30.75" customHeight="1">
      <c r="B136" s="485" t="s">
        <v>18</v>
      </c>
      <c r="C136" s="485"/>
      <c r="D136" s="443"/>
      <c r="E136" s="443"/>
      <c r="F136" s="22"/>
      <c r="I136" s="23"/>
      <c r="J136" s="23" t="s">
        <v>31</v>
      </c>
      <c r="K136" s="23"/>
    </row>
    <row r="137" spans="2:11" ht="16.5" customHeight="1">
      <c r="B137" s="280"/>
      <c r="C137" s="443"/>
      <c r="D137" s="443"/>
      <c r="E137" s="443"/>
      <c r="F137" s="22"/>
      <c r="I137" s="23"/>
      <c r="J137" s="23"/>
      <c r="K137" s="23"/>
    </row>
    <row r="138" spans="2:11" ht="18.75">
      <c r="B138" s="280"/>
      <c r="C138" s="443"/>
      <c r="D138" s="443"/>
      <c r="E138" s="443"/>
      <c r="F138" s="22"/>
      <c r="I138" s="23"/>
      <c r="J138" s="23"/>
      <c r="K138" s="23"/>
    </row>
    <row r="139" spans="2:10" ht="18.75">
      <c r="B139" s="510" t="s">
        <v>17</v>
      </c>
      <c r="C139" s="510"/>
      <c r="D139" s="25"/>
      <c r="E139" s="25"/>
      <c r="F139" s="26"/>
      <c r="G139" s="26"/>
      <c r="H139" s="26"/>
      <c r="I139" s="15"/>
      <c r="J139" s="15"/>
    </row>
    <row r="140" spans="2:12" ht="15.75" customHeight="1">
      <c r="B140" s="390" t="s">
        <v>10</v>
      </c>
      <c r="C140" s="17"/>
      <c r="D140" s="26"/>
      <c r="E140" s="26"/>
      <c r="F140" s="26"/>
      <c r="G140" s="26"/>
      <c r="H140" s="26"/>
      <c r="I140" s="15"/>
      <c r="J140" s="15"/>
      <c r="L140" s="12"/>
    </row>
    <row r="141" spans="2:10" ht="15.75">
      <c r="B141" s="148"/>
      <c r="C141" s="29"/>
      <c r="D141" s="30"/>
      <c r="E141" s="30"/>
      <c r="F141" s="26"/>
      <c r="G141" s="26"/>
      <c r="H141" s="26"/>
      <c r="I141" s="15"/>
      <c r="J141" s="15"/>
    </row>
    <row r="142" spans="3:9" ht="15.75">
      <c r="C142" s="30"/>
      <c r="D142" s="26"/>
      <c r="E142" s="26"/>
      <c r="F142" s="26"/>
      <c r="G142" s="26"/>
      <c r="H142" s="26"/>
      <c r="I142" s="26"/>
    </row>
    <row r="143" spans="3:9" ht="15.75">
      <c r="C143" s="31"/>
      <c r="D143" s="26"/>
      <c r="E143" s="26"/>
      <c r="F143" s="26"/>
      <c r="G143" s="26"/>
      <c r="H143" s="26"/>
      <c r="I143" s="26"/>
    </row>
    <row r="145" ht="12.75">
      <c r="H145" s="149"/>
    </row>
  </sheetData>
  <sheetProtection/>
  <mergeCells count="16">
    <mergeCell ref="A12:A14"/>
    <mergeCell ref="B12:B14"/>
    <mergeCell ref="C12:C14"/>
    <mergeCell ref="J12:J14"/>
    <mergeCell ref="I13:I14"/>
    <mergeCell ref="D12:D14"/>
    <mergeCell ref="B136:C136"/>
    <mergeCell ref="B139:C139"/>
    <mergeCell ref="E12:I12"/>
    <mergeCell ref="B10:J10"/>
    <mergeCell ref="D11:H11"/>
    <mergeCell ref="I1:J1"/>
    <mergeCell ref="I2:J2"/>
    <mergeCell ref="I7:J7"/>
    <mergeCell ref="E13:E14"/>
    <mergeCell ref="F13:H14"/>
  </mergeCells>
  <printOptions horizontalCentered="1"/>
  <pageMargins left="0" right="0" top="1.1811023622047245" bottom="0" header="0" footer="0"/>
  <pageSetup fitToHeight="7" fitToWidth="1" horizontalDpi="600" verticalDpi="600" orientation="landscape" paperSize="9" scale="52" r:id="rId1"/>
  <rowBreaks count="2" manualBreakCount="2">
    <brk id="14" max="13" man="1"/>
    <brk id="58" max="12" man="1"/>
  </rowBreaks>
</worksheet>
</file>

<file path=xl/worksheets/sheet18.xml><?xml version="1.0" encoding="utf-8"?>
<worksheet xmlns="http://schemas.openxmlformats.org/spreadsheetml/2006/main" xmlns:r="http://schemas.openxmlformats.org/officeDocument/2006/relationships">
  <sheetPr>
    <tabColor theme="3" tint="0.5999900102615356"/>
    <pageSetUpPr fitToPage="1"/>
  </sheetPr>
  <dimension ref="A1:O29"/>
  <sheetViews>
    <sheetView view="pageBreakPreview" zoomScaleSheetLayoutView="100" zoomScalePageLayoutView="0" workbookViewId="0" topLeftCell="A1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2" t="s">
        <v>530</v>
      </c>
      <c r="K1" s="602"/>
      <c r="L1" s="13" t="s">
        <v>19</v>
      </c>
    </row>
    <row r="2" spans="2:12" ht="15.75">
      <c r="B2" s="15"/>
      <c r="C2" s="15"/>
      <c r="D2" s="15"/>
      <c r="E2" s="15"/>
      <c r="F2" s="15"/>
      <c r="G2" s="15"/>
      <c r="H2" s="15"/>
      <c r="I2" s="12" t="s">
        <v>11</v>
      </c>
      <c r="J2" s="564" t="s">
        <v>11</v>
      </c>
      <c r="K2" s="564"/>
      <c r="L2" s="12" t="s">
        <v>11</v>
      </c>
    </row>
    <row r="3" spans="2:12" ht="15.75">
      <c r="B3" s="15"/>
      <c r="C3" s="15"/>
      <c r="D3" s="15"/>
      <c r="E3" s="15"/>
      <c r="F3" s="15"/>
      <c r="G3" s="15"/>
      <c r="H3" s="15"/>
      <c r="I3" s="12" t="s">
        <v>20</v>
      </c>
      <c r="J3" s="12" t="s">
        <v>182</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266</v>
      </c>
      <c r="K6" s="12"/>
      <c r="L6" s="12" t="s">
        <v>25</v>
      </c>
    </row>
    <row r="7" spans="2:15" ht="15.75" customHeight="1">
      <c r="B7" s="15"/>
      <c r="C7" s="15"/>
      <c r="D7" s="15"/>
      <c r="E7" s="15"/>
      <c r="F7" s="15"/>
      <c r="G7" s="15"/>
      <c r="H7" s="16"/>
      <c r="I7" s="12" t="s">
        <v>26</v>
      </c>
      <c r="J7" s="565" t="s">
        <v>528</v>
      </c>
      <c r="K7" s="566"/>
      <c r="L7" s="17"/>
      <c r="M7" s="17"/>
      <c r="N7" s="17"/>
      <c r="O7" s="17"/>
    </row>
    <row r="8" spans="2:12" ht="15.75">
      <c r="B8" s="15"/>
      <c r="C8" s="15"/>
      <c r="D8" s="15"/>
      <c r="E8" s="15"/>
      <c r="F8" s="15"/>
      <c r="G8" s="15"/>
      <c r="H8" s="15"/>
      <c r="I8" s="15"/>
      <c r="J8" s="15" t="s">
        <v>544</v>
      </c>
      <c r="K8" s="15"/>
      <c r="L8" s="15"/>
    </row>
    <row r="9" spans="2:12" ht="35.25" customHeight="1">
      <c r="B9" s="514" t="s">
        <v>234</v>
      </c>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5.75" customHeight="1">
      <c r="A11" s="558" t="s">
        <v>33</v>
      </c>
      <c r="B11" s="558" t="s">
        <v>12</v>
      </c>
      <c r="C11" s="558" t="s">
        <v>13</v>
      </c>
      <c r="D11" s="558" t="s">
        <v>14</v>
      </c>
      <c r="E11" s="567" t="s">
        <v>9</v>
      </c>
      <c r="F11" s="567"/>
      <c r="G11" s="567"/>
      <c r="H11" s="567"/>
      <c r="I11" s="567"/>
      <c r="J11" s="568"/>
      <c r="K11" s="562" t="s">
        <v>15</v>
      </c>
      <c r="L11" s="15"/>
    </row>
    <row r="12" spans="1:12" ht="15.75">
      <c r="A12" s="559"/>
      <c r="B12" s="559"/>
      <c r="C12" s="559"/>
      <c r="D12" s="559"/>
      <c r="E12" s="558">
        <v>2018</v>
      </c>
      <c r="F12" s="558">
        <v>2019</v>
      </c>
      <c r="G12" s="558" t="s">
        <v>28</v>
      </c>
      <c r="H12" s="558" t="s">
        <v>29</v>
      </c>
      <c r="I12" s="558" t="s">
        <v>30</v>
      </c>
      <c r="J12" s="562">
        <v>2020</v>
      </c>
      <c r="K12" s="562"/>
      <c r="L12" s="15"/>
    </row>
    <row r="13" spans="1:12" ht="15.75">
      <c r="A13" s="560"/>
      <c r="B13" s="560"/>
      <c r="C13" s="560"/>
      <c r="D13" s="560"/>
      <c r="E13" s="560"/>
      <c r="F13" s="560"/>
      <c r="G13" s="560"/>
      <c r="H13" s="560"/>
      <c r="I13" s="560"/>
      <c r="J13" s="562"/>
      <c r="K13" s="562"/>
      <c r="L13" s="15"/>
    </row>
    <row r="14" spans="1:12" ht="94.5">
      <c r="A14" s="36">
        <v>1</v>
      </c>
      <c r="B14" s="84" t="s">
        <v>104</v>
      </c>
      <c r="C14" s="84" t="s">
        <v>16</v>
      </c>
      <c r="D14" s="114">
        <f>E14+F14+J14</f>
        <v>13960</v>
      </c>
      <c r="E14" s="115">
        <v>1980</v>
      </c>
      <c r="F14" s="115">
        <v>10000</v>
      </c>
      <c r="G14" s="115">
        <v>1980</v>
      </c>
      <c r="H14" s="115">
        <v>1980</v>
      </c>
      <c r="I14" s="115">
        <v>1980</v>
      </c>
      <c r="J14" s="115">
        <v>1980</v>
      </c>
      <c r="K14" s="84" t="s">
        <v>105</v>
      </c>
      <c r="L14" s="15"/>
    </row>
    <row r="15" spans="1:14" ht="47.25" hidden="1">
      <c r="A15" s="36">
        <v>2</v>
      </c>
      <c r="B15" s="85" t="s">
        <v>61</v>
      </c>
      <c r="C15" s="84" t="s">
        <v>16</v>
      </c>
      <c r="D15" s="114">
        <f>E15+F15+J15</f>
        <v>0</v>
      </c>
      <c r="E15" s="116">
        <v>0</v>
      </c>
      <c r="F15" s="115"/>
      <c r="G15" s="115"/>
      <c r="H15" s="115"/>
      <c r="I15" s="115"/>
      <c r="J15" s="115"/>
      <c r="K15" s="84" t="s">
        <v>53</v>
      </c>
      <c r="L15" s="15"/>
      <c r="N15" s="55">
        <v>441</v>
      </c>
    </row>
    <row r="16" spans="1:14" ht="54" customHeight="1" hidden="1">
      <c r="A16" s="36">
        <v>3</v>
      </c>
      <c r="B16" s="86" t="s">
        <v>62</v>
      </c>
      <c r="C16" s="175" t="s">
        <v>16</v>
      </c>
      <c r="D16" s="114">
        <f>E16+F16+J16</f>
        <v>0</v>
      </c>
      <c r="E16" s="117">
        <v>0</v>
      </c>
      <c r="F16" s="115"/>
      <c r="G16" s="115"/>
      <c r="H16" s="115"/>
      <c r="I16" s="115"/>
      <c r="J16" s="115"/>
      <c r="K16" s="84" t="s">
        <v>98</v>
      </c>
      <c r="L16" s="15"/>
      <c r="N16" s="55"/>
    </row>
    <row r="17" spans="1:12" ht="32.25" customHeight="1">
      <c r="A17" s="87"/>
      <c r="B17" s="83" t="s">
        <v>5</v>
      </c>
      <c r="C17" s="118"/>
      <c r="D17" s="114">
        <f>E17+F17+J17</f>
        <v>13960</v>
      </c>
      <c r="E17" s="114">
        <f>E14+E15+E16</f>
        <v>1980</v>
      </c>
      <c r="F17" s="114">
        <f>F14+F15+F16</f>
        <v>10000</v>
      </c>
      <c r="G17" s="114" t="e">
        <f>G14+G15+#REF!</f>
        <v>#REF!</v>
      </c>
      <c r="H17" s="114" t="e">
        <f>H14+H15+#REF!</f>
        <v>#REF!</v>
      </c>
      <c r="I17" s="114" t="e">
        <f>I14+I15+#REF!</f>
        <v>#REF!</v>
      </c>
      <c r="J17" s="114">
        <f>J14+J15+J16</f>
        <v>1980</v>
      </c>
      <c r="K17" s="119"/>
      <c r="L17" s="15"/>
    </row>
    <row r="18" spans="2:12" ht="15.75">
      <c r="B18" s="18"/>
      <c r="C18" s="18"/>
      <c r="D18" s="187"/>
      <c r="E18" s="187"/>
      <c r="F18" s="187"/>
      <c r="G18" s="187"/>
      <c r="H18" s="187"/>
      <c r="I18" s="187"/>
      <c r="J18" s="187"/>
      <c r="K18" s="20"/>
      <c r="L18" s="15"/>
    </row>
    <row r="19" spans="2:12" ht="15.75" hidden="1">
      <c r="B19" s="18"/>
      <c r="C19" s="18"/>
      <c r="D19" s="19"/>
      <c r="E19" s="19"/>
      <c r="F19" s="19"/>
      <c r="G19" s="19"/>
      <c r="H19" s="19"/>
      <c r="I19" s="19"/>
      <c r="J19" s="19"/>
      <c r="K19" s="20"/>
      <c r="L19" s="15"/>
    </row>
    <row r="20" spans="2:12" ht="18.75">
      <c r="B20" s="52"/>
      <c r="C20" s="53"/>
      <c r="E20" s="19"/>
      <c r="F20" s="19"/>
      <c r="G20" s="19"/>
      <c r="H20" s="19"/>
      <c r="I20" s="19"/>
      <c r="J20" s="19"/>
      <c r="K20" s="53"/>
      <c r="L20" s="15"/>
    </row>
    <row r="21" spans="1:12" ht="16.5" customHeight="1">
      <c r="A21" s="16"/>
      <c r="B21" s="597" t="s">
        <v>18</v>
      </c>
      <c r="C21" s="597"/>
      <c r="D21" s="443"/>
      <c r="E21" s="22"/>
      <c r="F21" s="22"/>
      <c r="G21" s="16"/>
      <c r="H21" s="16"/>
      <c r="I21" s="16"/>
      <c r="J21" s="23"/>
      <c r="K21" s="23" t="s">
        <v>7</v>
      </c>
      <c r="L21" s="23"/>
    </row>
    <row r="22" spans="1:12" ht="10.5" customHeight="1">
      <c r="A22" s="16"/>
      <c r="B22" s="443"/>
      <c r="C22" s="443"/>
      <c r="D22" s="443"/>
      <c r="E22" s="22"/>
      <c r="F22" s="22"/>
      <c r="G22" s="16"/>
      <c r="H22" s="16"/>
      <c r="I22" s="16"/>
      <c r="J22" s="23"/>
      <c r="K22" s="23"/>
      <c r="L22" s="23"/>
    </row>
    <row r="23" spans="1:11" ht="18.75">
      <c r="A23" s="16"/>
      <c r="B23" s="510" t="s">
        <v>17</v>
      </c>
      <c r="C23" s="510"/>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B21:C21"/>
    <mergeCell ref="B23:C23"/>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theme="3" tint="0.5999900102615356"/>
    <pageSetUpPr fitToPage="1"/>
  </sheetPr>
  <dimension ref="A1:O31"/>
  <sheetViews>
    <sheetView view="pageBreakPreview" zoomScaleSheetLayoutView="100" zoomScalePageLayoutView="0" workbookViewId="0" topLeftCell="A1">
      <selection activeCell="A1" sqref="A1:K26"/>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2" t="s">
        <v>532</v>
      </c>
      <c r="K1" s="602"/>
      <c r="L1" s="13" t="s">
        <v>19</v>
      </c>
    </row>
    <row r="2" spans="2:12" ht="15.75">
      <c r="B2" s="15"/>
      <c r="C2" s="15"/>
      <c r="D2" s="15"/>
      <c r="E2" s="15"/>
      <c r="F2" s="15"/>
      <c r="G2" s="15"/>
      <c r="H2" s="15"/>
      <c r="I2" s="12" t="s">
        <v>11</v>
      </c>
      <c r="J2" s="564" t="s">
        <v>11</v>
      </c>
      <c r="K2" s="564"/>
      <c r="L2" s="12" t="s">
        <v>11</v>
      </c>
    </row>
    <row r="3" spans="2:12" ht="15.75">
      <c r="B3" s="15"/>
      <c r="C3" s="15"/>
      <c r="D3" s="15"/>
      <c r="E3" s="15"/>
      <c r="F3" s="15"/>
      <c r="G3" s="15"/>
      <c r="H3" s="15"/>
      <c r="I3" s="12" t="s">
        <v>20</v>
      </c>
      <c r="J3" s="12" t="s">
        <v>184</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5" t="s">
        <v>445</v>
      </c>
      <c r="K7" s="566"/>
      <c r="L7" s="17"/>
      <c r="M7" s="17"/>
      <c r="N7" s="17"/>
      <c r="O7" s="17"/>
    </row>
    <row r="8" spans="2:12" ht="15.75">
      <c r="B8" s="15"/>
      <c r="C8" s="15"/>
      <c r="D8" s="15"/>
      <c r="E8" s="15"/>
      <c r="F8" s="15"/>
      <c r="G8" s="15"/>
      <c r="H8" s="15"/>
      <c r="I8" s="15"/>
      <c r="J8" s="15" t="s">
        <v>541</v>
      </c>
      <c r="K8" s="15"/>
      <c r="L8" s="15"/>
    </row>
    <row r="9" spans="2:12" ht="38.25" customHeight="1">
      <c r="B9" s="514" t="s">
        <v>546</v>
      </c>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5.75" customHeight="1">
      <c r="A11" s="558" t="s">
        <v>33</v>
      </c>
      <c r="B11" s="558" t="s">
        <v>12</v>
      </c>
      <c r="C11" s="558" t="s">
        <v>13</v>
      </c>
      <c r="D11" s="558" t="s">
        <v>14</v>
      </c>
      <c r="E11" s="567" t="s">
        <v>9</v>
      </c>
      <c r="F11" s="567"/>
      <c r="G11" s="567"/>
      <c r="H11" s="567"/>
      <c r="I11" s="567"/>
      <c r="J11" s="568"/>
      <c r="K11" s="562" t="s">
        <v>15</v>
      </c>
      <c r="L11" s="15"/>
    </row>
    <row r="12" spans="1:12" ht="15.75">
      <c r="A12" s="559"/>
      <c r="B12" s="559"/>
      <c r="C12" s="559"/>
      <c r="D12" s="559"/>
      <c r="E12" s="558">
        <v>2018</v>
      </c>
      <c r="F12" s="558">
        <v>2019</v>
      </c>
      <c r="G12" s="558" t="s">
        <v>28</v>
      </c>
      <c r="H12" s="558" t="s">
        <v>29</v>
      </c>
      <c r="I12" s="558" t="s">
        <v>30</v>
      </c>
      <c r="J12" s="562">
        <v>2020</v>
      </c>
      <c r="K12" s="562"/>
      <c r="L12" s="15"/>
    </row>
    <row r="13" spans="1:12" ht="15.75">
      <c r="A13" s="560"/>
      <c r="B13" s="560"/>
      <c r="C13" s="560"/>
      <c r="D13" s="560"/>
      <c r="E13" s="560"/>
      <c r="F13" s="560"/>
      <c r="G13" s="560"/>
      <c r="H13" s="560"/>
      <c r="I13" s="560"/>
      <c r="J13" s="562"/>
      <c r="K13" s="562"/>
      <c r="L13" s="15"/>
    </row>
    <row r="14" spans="1:12" ht="69.75" customHeight="1">
      <c r="A14" s="36">
        <v>1</v>
      </c>
      <c r="B14" s="84" t="s">
        <v>162</v>
      </c>
      <c r="C14" s="84" t="s">
        <v>16</v>
      </c>
      <c r="D14" s="114">
        <f>SUM(E14:J14)</f>
        <v>6000</v>
      </c>
      <c r="E14" s="115">
        <v>3000</v>
      </c>
      <c r="F14" s="116">
        <v>3000</v>
      </c>
      <c r="G14" s="115"/>
      <c r="H14" s="115"/>
      <c r="I14" s="115"/>
      <c r="J14" s="115"/>
      <c r="K14" s="84" t="s">
        <v>32</v>
      </c>
      <c r="L14" s="15"/>
    </row>
    <row r="15" spans="1:14" ht="47.25" hidden="1">
      <c r="A15" s="36">
        <v>2</v>
      </c>
      <c r="B15" s="85" t="s">
        <v>61</v>
      </c>
      <c r="C15" s="84" t="s">
        <v>16</v>
      </c>
      <c r="D15" s="114">
        <f>SUM(E15:J15)</f>
        <v>0</v>
      </c>
      <c r="E15" s="116">
        <v>0</v>
      </c>
      <c r="F15" s="115"/>
      <c r="G15" s="115"/>
      <c r="H15" s="115"/>
      <c r="I15" s="115"/>
      <c r="J15" s="115"/>
      <c r="K15" s="84" t="s">
        <v>53</v>
      </c>
      <c r="L15" s="15"/>
      <c r="N15" s="55">
        <v>441</v>
      </c>
    </row>
    <row r="16" spans="1:14" ht="54" customHeight="1" hidden="1">
      <c r="A16" s="36">
        <v>3</v>
      </c>
      <c r="B16" s="86" t="s">
        <v>62</v>
      </c>
      <c r="C16" s="175" t="s">
        <v>16</v>
      </c>
      <c r="D16" s="114">
        <f>SUM(E16:J16)</f>
        <v>0</v>
      </c>
      <c r="E16" s="117">
        <v>0</v>
      </c>
      <c r="F16" s="115"/>
      <c r="G16" s="115"/>
      <c r="H16" s="115"/>
      <c r="I16" s="115"/>
      <c r="J16" s="115"/>
      <c r="K16" s="84" t="s">
        <v>98</v>
      </c>
      <c r="L16" s="15"/>
      <c r="N16" s="55"/>
    </row>
    <row r="17" spans="1:12" ht="32.25" customHeight="1">
      <c r="A17" s="87"/>
      <c r="B17" s="83" t="s">
        <v>5</v>
      </c>
      <c r="C17" s="118"/>
      <c r="D17" s="114">
        <f aca="true" t="shared" si="0" ref="D17:J17">D14+D15+D16</f>
        <v>6000</v>
      </c>
      <c r="E17" s="114">
        <f t="shared" si="0"/>
        <v>3000</v>
      </c>
      <c r="F17" s="114">
        <f t="shared" si="0"/>
        <v>3000</v>
      </c>
      <c r="G17" s="114">
        <f t="shared" si="0"/>
        <v>0</v>
      </c>
      <c r="H17" s="114">
        <f t="shared" si="0"/>
        <v>0</v>
      </c>
      <c r="I17" s="114">
        <f t="shared" si="0"/>
        <v>0</v>
      </c>
      <c r="J17" s="114">
        <f t="shared" si="0"/>
        <v>0</v>
      </c>
      <c r="K17" s="119"/>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2"/>
      <c r="C22" s="53"/>
      <c r="E22" s="19"/>
      <c r="F22" s="19"/>
      <c r="G22" s="19"/>
      <c r="H22" s="19"/>
      <c r="I22" s="19"/>
      <c r="J22" s="19"/>
      <c r="K22" s="53"/>
      <c r="L22" s="15"/>
    </row>
    <row r="23" spans="2:12" ht="21" customHeight="1">
      <c r="B23" s="597" t="s">
        <v>18</v>
      </c>
      <c r="C23" s="597"/>
      <c r="D23" s="443"/>
      <c r="E23" s="22"/>
      <c r="F23" s="22"/>
      <c r="G23" s="16"/>
      <c r="H23" s="16"/>
      <c r="I23" s="16"/>
      <c r="J23" s="23"/>
      <c r="K23" s="23" t="s">
        <v>7</v>
      </c>
      <c r="L23" s="23"/>
    </row>
    <row r="24" spans="2:12" ht="13.5" customHeight="1">
      <c r="B24" s="443"/>
      <c r="C24" s="443"/>
      <c r="D24" s="443"/>
      <c r="E24" s="22"/>
      <c r="F24" s="22"/>
      <c r="G24" s="16"/>
      <c r="H24" s="16"/>
      <c r="I24" s="16"/>
      <c r="J24" s="23"/>
      <c r="K24" s="23"/>
      <c r="L24" s="23"/>
    </row>
    <row r="25" spans="2:11" ht="18.75">
      <c r="B25" s="510" t="s">
        <v>17</v>
      </c>
      <c r="C25" s="510"/>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B23:C23"/>
    <mergeCell ref="B25:C25"/>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P35"/>
  <sheetViews>
    <sheetView zoomScale="75" zoomScaleNormal="75" zoomScalePageLayoutView="0" workbookViewId="0" topLeftCell="A17">
      <selection activeCell="A1" sqref="A1:G27"/>
    </sheetView>
  </sheetViews>
  <sheetFormatPr defaultColWidth="9.140625" defaultRowHeight="12.75"/>
  <cols>
    <col min="1" max="1" width="9.00390625" style="391" customWidth="1"/>
    <col min="2" max="2" width="39.140625" style="391" customWidth="1"/>
    <col min="3" max="3" width="13.421875" style="391" hidden="1" customWidth="1"/>
    <col min="4" max="4" width="16.421875" style="391" customWidth="1"/>
    <col min="5" max="5" width="15.7109375" style="391" customWidth="1"/>
    <col min="6" max="6" width="61.57421875" style="391" customWidth="1"/>
    <col min="7" max="7" width="65.57421875" style="391" customWidth="1"/>
    <col min="8" max="8" width="15.7109375" style="391" customWidth="1"/>
    <col min="9" max="9" width="16.00390625" style="391" customWidth="1"/>
    <col min="10" max="10" width="14.140625" style="391" customWidth="1"/>
    <col min="11" max="11" width="12.421875" style="391" hidden="1" customWidth="1"/>
    <col min="12" max="12" width="14.8515625" style="391" customWidth="1"/>
    <col min="13" max="13" width="14.28125" style="391" customWidth="1"/>
    <col min="14" max="14" width="27.7109375" style="391" customWidth="1"/>
    <col min="15" max="15" width="19.140625" style="391" customWidth="1"/>
    <col min="16" max="16" width="15.140625" style="391" customWidth="1"/>
    <col min="17" max="17" width="14.140625" style="391" customWidth="1"/>
    <col min="18" max="18" width="17.28125" style="391" customWidth="1"/>
    <col min="19" max="19" width="13.8515625" style="391" customWidth="1"/>
  </cols>
  <sheetData>
    <row r="1" spans="1:16" ht="18.75" customHeight="1">
      <c r="A1" s="434"/>
      <c r="B1" s="434"/>
      <c r="C1" s="434"/>
      <c r="D1" s="435"/>
      <c r="E1" s="434"/>
      <c r="F1" s="434"/>
      <c r="G1" s="439" t="s">
        <v>549</v>
      </c>
      <c r="H1" s="439"/>
      <c r="I1" s="439"/>
      <c r="J1" s="439"/>
      <c r="K1" s="439"/>
      <c r="L1" s="412"/>
      <c r="M1" s="412"/>
      <c r="N1" s="412"/>
      <c r="O1" s="412"/>
      <c r="P1" s="412"/>
    </row>
    <row r="2" spans="1:16" ht="18.75">
      <c r="A2" s="434"/>
      <c r="B2" s="434"/>
      <c r="C2" s="434"/>
      <c r="D2" s="435"/>
      <c r="E2" s="434"/>
      <c r="F2" s="434"/>
      <c r="G2" s="206" t="s">
        <v>11</v>
      </c>
      <c r="H2" s="436"/>
      <c r="I2" s="436"/>
      <c r="J2" s="436"/>
      <c r="K2" s="436"/>
      <c r="O2" s="412"/>
      <c r="P2" s="412"/>
    </row>
    <row r="3" spans="1:11" ht="23.25" customHeight="1">
      <c r="A3" s="379"/>
      <c r="B3" s="379"/>
      <c r="C3" s="379"/>
      <c r="D3" s="437"/>
      <c r="E3" s="426"/>
      <c r="F3" s="434"/>
      <c r="G3" s="429" t="s">
        <v>415</v>
      </c>
      <c r="H3" s="438"/>
      <c r="I3" s="436"/>
      <c r="J3" s="436"/>
      <c r="K3" s="436"/>
    </row>
    <row r="4" spans="1:11" s="391" customFormat="1" ht="18.75">
      <c r="A4" s="379"/>
      <c r="B4" s="379"/>
      <c r="C4" s="379"/>
      <c r="D4" s="437"/>
      <c r="E4" s="426"/>
      <c r="F4" s="434"/>
      <c r="G4" s="429" t="s">
        <v>34</v>
      </c>
      <c r="H4" s="438"/>
      <c r="I4" s="436"/>
      <c r="J4" s="436"/>
      <c r="K4" s="436"/>
    </row>
    <row r="5" spans="1:16" s="391" customFormat="1" ht="18.75">
      <c r="A5" s="379"/>
      <c r="B5" s="379"/>
      <c r="C5" s="379"/>
      <c r="D5" s="437"/>
      <c r="E5" s="394"/>
      <c r="F5" s="434"/>
      <c r="G5" s="448" t="s">
        <v>8</v>
      </c>
      <c r="H5" s="448"/>
      <c r="I5" s="436"/>
      <c r="J5" s="436"/>
      <c r="K5" s="436"/>
      <c r="O5" s="412"/>
      <c r="P5" s="412"/>
    </row>
    <row r="6" spans="1:11" s="391" customFormat="1" ht="18.75">
      <c r="A6" s="379"/>
      <c r="B6" s="379"/>
      <c r="C6" s="379"/>
      <c r="D6" s="437"/>
      <c r="E6" s="394"/>
      <c r="F6" s="434"/>
      <c r="G6" s="429" t="s">
        <v>416</v>
      </c>
      <c r="H6" s="438"/>
      <c r="I6" s="439"/>
      <c r="J6" s="439"/>
      <c r="K6" s="439"/>
    </row>
    <row r="7" spans="1:16" s="391" customFormat="1" ht="35.25" customHeight="1">
      <c r="A7" s="379"/>
      <c r="B7" s="379"/>
      <c r="C7" s="379"/>
      <c r="D7" s="437"/>
      <c r="E7" s="394"/>
      <c r="F7" s="434"/>
      <c r="G7" s="23" t="s">
        <v>448</v>
      </c>
      <c r="H7" s="23"/>
      <c r="I7" s="23"/>
      <c r="J7" s="439"/>
      <c r="K7" s="439"/>
      <c r="O7" s="412"/>
      <c r="P7" s="412"/>
    </row>
    <row r="8" spans="1:11" s="391" customFormat="1" ht="18.75">
      <c r="A8" s="379"/>
      <c r="B8" s="379"/>
      <c r="C8" s="379"/>
      <c r="D8" s="437"/>
      <c r="E8" s="394"/>
      <c r="F8" s="434"/>
      <c r="G8" s="440" t="s">
        <v>537</v>
      </c>
      <c r="H8" s="434"/>
      <c r="I8" s="434"/>
      <c r="J8" s="434"/>
      <c r="K8" s="434"/>
    </row>
    <row r="9" spans="1:11" s="391" customFormat="1" ht="7.5" customHeight="1">
      <c r="A9" s="379"/>
      <c r="B9" s="379"/>
      <c r="C9" s="379"/>
      <c r="D9" s="437"/>
      <c r="E9" s="394"/>
      <c r="F9" s="434"/>
      <c r="G9" s="434"/>
      <c r="H9" s="434"/>
      <c r="I9" s="434"/>
      <c r="J9" s="434"/>
      <c r="K9" s="434"/>
    </row>
    <row r="10" spans="1:11" s="391" customFormat="1" ht="54.75" customHeight="1">
      <c r="A10" s="487" t="s">
        <v>441</v>
      </c>
      <c r="B10" s="487"/>
      <c r="C10" s="487"/>
      <c r="D10" s="487"/>
      <c r="E10" s="487"/>
      <c r="F10" s="487"/>
      <c r="G10" s="434"/>
      <c r="H10" s="434"/>
      <c r="I10" s="434"/>
      <c r="J10" s="434"/>
      <c r="K10" s="434"/>
    </row>
    <row r="11" spans="1:11" s="391" customFormat="1" ht="15.75">
      <c r="A11" s="379"/>
      <c r="B11" s="379"/>
      <c r="C11" s="379"/>
      <c r="D11" s="437"/>
      <c r="E11" s="379"/>
      <c r="F11" s="434"/>
      <c r="G11" s="434"/>
      <c r="H11" s="434"/>
      <c r="I11" s="434"/>
      <c r="J11" s="434"/>
      <c r="K11" s="434"/>
    </row>
    <row r="12" spans="1:11" s="391" customFormat="1" ht="3" customHeight="1">
      <c r="A12" s="379"/>
      <c r="B12" s="379"/>
      <c r="C12" s="379"/>
      <c r="D12" s="437"/>
      <c r="E12" s="379"/>
      <c r="F12" s="434"/>
      <c r="G12" s="434"/>
      <c r="H12" s="434"/>
      <c r="I12" s="434"/>
      <c r="J12" s="434"/>
      <c r="K12" s="434"/>
    </row>
    <row r="13" spans="1:11" s="391" customFormat="1" ht="37.5" customHeight="1">
      <c r="A13" s="488" t="s">
        <v>6</v>
      </c>
      <c r="B13" s="488" t="s">
        <v>163</v>
      </c>
      <c r="C13" s="488" t="s">
        <v>13</v>
      </c>
      <c r="D13" s="428" t="s">
        <v>442</v>
      </c>
      <c r="E13" s="441" t="s">
        <v>443</v>
      </c>
      <c r="F13" s="491" t="s">
        <v>444</v>
      </c>
      <c r="G13" s="492"/>
      <c r="H13" s="434"/>
      <c r="I13" s="434"/>
      <c r="J13" s="434"/>
      <c r="K13" s="434"/>
    </row>
    <row r="14" spans="1:11" s="391" customFormat="1" ht="15" customHeight="1">
      <c r="A14" s="489"/>
      <c r="B14" s="489"/>
      <c r="C14" s="489"/>
      <c r="D14" s="488">
        <v>2018</v>
      </c>
      <c r="E14" s="497">
        <v>2018</v>
      </c>
      <c r="F14" s="493"/>
      <c r="G14" s="494"/>
      <c r="H14" s="434"/>
      <c r="I14" s="434"/>
      <c r="J14" s="434"/>
      <c r="K14" s="434"/>
    </row>
    <row r="15" spans="1:11" s="391" customFormat="1" ht="15" customHeight="1">
      <c r="A15" s="490"/>
      <c r="B15" s="490"/>
      <c r="C15" s="490"/>
      <c r="D15" s="490"/>
      <c r="E15" s="498"/>
      <c r="F15" s="495"/>
      <c r="G15" s="496"/>
      <c r="H15" s="434"/>
      <c r="I15" s="434"/>
      <c r="J15" s="434"/>
      <c r="K15" s="434"/>
    </row>
    <row r="16" spans="1:11" s="391" customFormat="1" ht="79.5" customHeight="1">
      <c r="A16" s="264">
        <v>1</v>
      </c>
      <c r="B16" s="177" t="s">
        <v>177</v>
      </c>
      <c r="C16" s="179" t="s">
        <v>16</v>
      </c>
      <c r="D16" s="399">
        <v>18355.4</v>
      </c>
      <c r="E16" s="399">
        <v>21445.4</v>
      </c>
      <c r="F16" s="447" t="s">
        <v>493</v>
      </c>
      <c r="G16" s="177" t="s">
        <v>510</v>
      </c>
      <c r="H16" s="434"/>
      <c r="I16" s="434"/>
      <c r="J16" s="434"/>
      <c r="K16" s="434"/>
    </row>
    <row r="17" spans="1:11" s="391" customFormat="1" ht="81" customHeight="1">
      <c r="A17" s="264">
        <v>2</v>
      </c>
      <c r="B17" s="177" t="s">
        <v>494</v>
      </c>
      <c r="C17" s="179" t="s">
        <v>16</v>
      </c>
      <c r="D17" s="399">
        <v>21329.7</v>
      </c>
      <c r="E17" s="399">
        <v>21829.7</v>
      </c>
      <c r="F17" s="447" t="s">
        <v>495</v>
      </c>
      <c r="G17" s="177" t="s">
        <v>509</v>
      </c>
      <c r="H17" s="434"/>
      <c r="I17" s="434"/>
      <c r="J17" s="434"/>
      <c r="K17" s="434"/>
    </row>
    <row r="18" spans="1:11" s="391" customFormat="1" ht="73.5" customHeight="1">
      <c r="A18" s="264">
        <v>3</v>
      </c>
      <c r="B18" s="177" t="s">
        <v>502</v>
      </c>
      <c r="C18" s="179"/>
      <c r="D18" s="399">
        <v>326573.4</v>
      </c>
      <c r="E18" s="399">
        <v>368473.4</v>
      </c>
      <c r="F18" s="447" t="s">
        <v>550</v>
      </c>
      <c r="G18" s="177" t="s">
        <v>511</v>
      </c>
      <c r="H18" s="434"/>
      <c r="I18" s="434"/>
      <c r="J18" s="434"/>
      <c r="K18" s="434"/>
    </row>
    <row r="19" spans="1:11" s="391" customFormat="1" ht="73.5" customHeight="1">
      <c r="A19" s="264">
        <v>4</v>
      </c>
      <c r="B19" s="177" t="s">
        <v>552</v>
      </c>
      <c r="C19" s="179"/>
      <c r="D19" s="399">
        <v>92160.32</v>
      </c>
      <c r="E19" s="399">
        <v>94580.32</v>
      </c>
      <c r="F19" s="447" t="s">
        <v>556</v>
      </c>
      <c r="G19" s="177" t="s">
        <v>553</v>
      </c>
      <c r="H19" s="434"/>
      <c r="I19" s="434"/>
      <c r="J19" s="434"/>
      <c r="K19" s="434"/>
    </row>
    <row r="20" spans="1:11" s="391" customFormat="1" ht="18.75">
      <c r="A20" s="484" t="s">
        <v>5</v>
      </c>
      <c r="B20" s="484"/>
      <c r="C20" s="428"/>
      <c r="D20" s="139">
        <f>SUM(D16:D19)</f>
        <v>458418.82</v>
      </c>
      <c r="E20" s="139">
        <f>SUM(E16:E18)</f>
        <v>411748.5</v>
      </c>
      <c r="F20" s="442"/>
      <c r="G20" s="442"/>
      <c r="H20" s="434"/>
      <c r="I20" s="434"/>
      <c r="J20" s="434"/>
      <c r="K20" s="434"/>
    </row>
    <row r="21" spans="1:11" s="391" customFormat="1" ht="15.75">
      <c r="A21" s="145"/>
      <c r="B21" s="145"/>
      <c r="C21" s="145"/>
      <c r="D21" s="145"/>
      <c r="E21" s="380"/>
      <c r="F21" s="434"/>
      <c r="G21" s="434"/>
      <c r="H21" s="434"/>
      <c r="I21" s="434"/>
      <c r="J21" s="434"/>
      <c r="K21" s="434"/>
    </row>
    <row r="22" spans="1:11" s="391" customFormat="1" ht="15.75">
      <c r="A22" s="145"/>
      <c r="B22" s="145"/>
      <c r="C22" s="145"/>
      <c r="D22" s="145"/>
      <c r="E22" s="380"/>
      <c r="F22" s="434"/>
      <c r="G22" s="434"/>
      <c r="H22" s="434"/>
      <c r="I22" s="434"/>
      <c r="J22" s="434"/>
      <c r="K22" s="434"/>
    </row>
    <row r="23" spans="1:11" s="391" customFormat="1" ht="15.75">
      <c r="A23" s="145"/>
      <c r="B23" s="145"/>
      <c r="C23" s="145"/>
      <c r="D23" s="145"/>
      <c r="E23" s="146"/>
      <c r="F23" s="434"/>
      <c r="G23" s="434"/>
      <c r="H23" s="434"/>
      <c r="I23" s="434"/>
      <c r="J23" s="434"/>
      <c r="K23" s="434"/>
    </row>
    <row r="24" spans="1:11" s="391" customFormat="1" ht="18.75">
      <c r="A24" s="485" t="s">
        <v>18</v>
      </c>
      <c r="B24" s="485"/>
      <c r="C24" s="443"/>
      <c r="D24" s="22"/>
      <c r="E24" s="208"/>
      <c r="F24" s="68"/>
      <c r="G24" s="267" t="s">
        <v>7</v>
      </c>
      <c r="H24" s="434"/>
      <c r="I24" s="434"/>
      <c r="J24" s="434"/>
      <c r="K24" s="434"/>
    </row>
    <row r="25" spans="1:11" s="391" customFormat="1" ht="18.75">
      <c r="A25" s="444"/>
      <c r="B25" s="444"/>
      <c r="C25" s="444"/>
      <c r="D25" s="445"/>
      <c r="E25" s="146"/>
      <c r="F25" s="387"/>
      <c r="G25" s="434"/>
      <c r="H25" s="434"/>
      <c r="I25" s="434"/>
      <c r="J25" s="434"/>
      <c r="K25" s="434"/>
    </row>
    <row r="26" spans="1:11" s="391" customFormat="1" ht="18.75">
      <c r="A26" s="486" t="s">
        <v>17</v>
      </c>
      <c r="B26" s="486"/>
      <c r="C26" s="425"/>
      <c r="D26" s="180"/>
      <c r="E26" s="446"/>
      <c r="F26" s="434"/>
      <c r="G26" s="434"/>
      <c r="H26" s="434"/>
      <c r="I26" s="434"/>
      <c r="J26" s="434"/>
      <c r="K26" s="434"/>
    </row>
    <row r="27" s="391" customFormat="1" ht="15">
      <c r="A27" s="417"/>
    </row>
    <row r="28" s="391" customFormat="1" ht="15">
      <c r="A28" s="417"/>
    </row>
    <row r="29" s="391" customFormat="1" ht="15">
      <c r="A29" s="417"/>
    </row>
    <row r="30" s="391" customFormat="1" ht="15">
      <c r="A30" s="417"/>
    </row>
    <row r="31" s="391" customFormat="1" ht="15">
      <c r="A31" s="417"/>
    </row>
    <row r="32" s="391" customFormat="1" ht="15">
      <c r="A32" s="417"/>
    </row>
    <row r="33" s="391" customFormat="1" ht="15">
      <c r="A33" s="417"/>
    </row>
    <row r="34" s="391" customFormat="1" ht="15">
      <c r="A34" s="417"/>
    </row>
    <row r="35" s="391" customFormat="1" ht="15">
      <c r="A35" s="417"/>
    </row>
    <row r="36" s="391" customFormat="1" ht="15"/>
  </sheetData>
  <sheetProtection/>
  <mergeCells count="10">
    <mergeCell ref="A10:F10"/>
    <mergeCell ref="A13:A15"/>
    <mergeCell ref="A24:B24"/>
    <mergeCell ref="A26:B26"/>
    <mergeCell ref="B13:B15"/>
    <mergeCell ref="C13:C15"/>
    <mergeCell ref="F13:G15"/>
    <mergeCell ref="D14:D15"/>
    <mergeCell ref="E14:E15"/>
    <mergeCell ref="A20:B2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8"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L64"/>
  <sheetViews>
    <sheetView view="pageLayout" zoomScale="50" zoomScalePageLayoutView="50" workbookViewId="0" topLeftCell="A1">
      <selection activeCell="D58" sqref="D58:D62"/>
    </sheetView>
  </sheetViews>
  <sheetFormatPr defaultColWidth="9.140625" defaultRowHeight="12.75"/>
  <cols>
    <col min="1" max="1" width="10.7109375" style="14" customWidth="1"/>
    <col min="2" max="2" width="63.8515625" style="14" customWidth="1"/>
    <col min="3" max="3" width="22.421875" style="14" customWidth="1"/>
    <col min="4" max="4" width="25.8515625" style="14" customWidth="1"/>
    <col min="5" max="5" width="35.421875" style="14" customWidth="1"/>
    <col min="6" max="6" width="19.140625" style="14" customWidth="1"/>
    <col min="7" max="7" width="17.7109375" style="14" customWidth="1"/>
    <col min="8" max="8" width="47.421875" style="14" customWidth="1"/>
    <col min="9" max="10" width="9.140625" style="14" hidden="1" customWidth="1"/>
    <col min="11" max="11" width="9.8515625" style="14" customWidth="1"/>
    <col min="12" max="12" width="10.140625" style="14" customWidth="1"/>
    <col min="13" max="16384" width="9.140625" style="14" customWidth="1"/>
  </cols>
  <sheetData>
    <row r="1" spans="2:9" ht="18.75">
      <c r="B1" s="15"/>
      <c r="C1" s="15"/>
      <c r="D1" s="15"/>
      <c r="E1" s="15"/>
      <c r="F1" s="15"/>
      <c r="G1" s="584" t="s">
        <v>534</v>
      </c>
      <c r="H1" s="584"/>
      <c r="I1" s="13" t="s">
        <v>19</v>
      </c>
    </row>
    <row r="2" spans="2:9" ht="18.75">
      <c r="B2" s="15"/>
      <c r="C2" s="15"/>
      <c r="D2" s="15"/>
      <c r="E2" s="15"/>
      <c r="F2" s="15"/>
      <c r="G2" s="511" t="s">
        <v>11</v>
      </c>
      <c r="H2" s="511"/>
      <c r="I2" s="12" t="s">
        <v>11</v>
      </c>
    </row>
    <row r="3" spans="2:9" ht="18.75">
      <c r="B3" s="15"/>
      <c r="C3" s="15"/>
      <c r="D3" s="15"/>
      <c r="E3" s="15"/>
      <c r="F3" s="15"/>
      <c r="G3" s="59" t="s">
        <v>183</v>
      </c>
      <c r="H3" s="59"/>
      <c r="I3" s="12" t="s">
        <v>20</v>
      </c>
    </row>
    <row r="4" spans="2:9" ht="18.75">
      <c r="B4" s="15"/>
      <c r="C4" s="15"/>
      <c r="D4" s="15"/>
      <c r="E4" s="15"/>
      <c r="F4" s="15"/>
      <c r="G4" s="59" t="s">
        <v>22</v>
      </c>
      <c r="H4" s="59"/>
      <c r="I4" s="12" t="s">
        <v>21</v>
      </c>
    </row>
    <row r="5" spans="2:9" ht="18.75">
      <c r="B5" s="15"/>
      <c r="C5" s="15"/>
      <c r="D5" s="15"/>
      <c r="E5" s="15"/>
      <c r="F5" s="15"/>
      <c r="G5" s="59" t="s">
        <v>46</v>
      </c>
      <c r="H5" s="59"/>
      <c r="I5" s="12" t="s">
        <v>23</v>
      </c>
    </row>
    <row r="6" spans="2:9" ht="18.75">
      <c r="B6" s="15"/>
      <c r="C6" s="15"/>
      <c r="D6" s="15"/>
      <c r="E6" s="15"/>
      <c r="F6" s="15"/>
      <c r="G6" s="59" t="s">
        <v>265</v>
      </c>
      <c r="H6" s="59"/>
      <c r="I6" s="12" t="s">
        <v>25</v>
      </c>
    </row>
    <row r="7" spans="2:12" ht="15.75" customHeight="1">
      <c r="B7" s="15"/>
      <c r="C7" s="15"/>
      <c r="D7" s="15"/>
      <c r="E7" s="15"/>
      <c r="F7" s="15"/>
      <c r="G7" s="512" t="s">
        <v>445</v>
      </c>
      <c r="H7" s="513"/>
      <c r="I7" s="17"/>
      <c r="J7" s="17"/>
      <c r="K7" s="17"/>
      <c r="L7" s="17"/>
    </row>
    <row r="8" spans="2:9" ht="3.75" customHeight="1">
      <c r="B8" s="15"/>
      <c r="C8" s="15"/>
      <c r="D8" s="15"/>
      <c r="E8" s="15"/>
      <c r="F8" s="15"/>
      <c r="G8" s="15"/>
      <c r="H8" s="15"/>
      <c r="I8" s="15"/>
    </row>
    <row r="9" spans="2:9" ht="14.25" customHeight="1">
      <c r="B9" s="15"/>
      <c r="C9" s="15"/>
      <c r="D9" s="15"/>
      <c r="E9" s="15"/>
      <c r="F9" s="15"/>
      <c r="G9" s="15" t="s">
        <v>545</v>
      </c>
      <c r="H9" s="15"/>
      <c r="I9" s="15"/>
    </row>
    <row r="10" spans="2:9" ht="18" customHeight="1">
      <c r="B10" s="569" t="s">
        <v>235</v>
      </c>
      <c r="C10" s="569"/>
      <c r="D10" s="569"/>
      <c r="E10" s="569"/>
      <c r="F10" s="569"/>
      <c r="G10" s="569"/>
      <c r="H10" s="569"/>
      <c r="I10" s="15"/>
    </row>
    <row r="11" spans="2:9" ht="15.75" hidden="1">
      <c r="B11" s="15"/>
      <c r="C11" s="15"/>
      <c r="D11" s="520"/>
      <c r="E11" s="520"/>
      <c r="F11" s="520"/>
      <c r="G11" s="15"/>
      <c r="H11" s="15"/>
      <c r="I11" s="15"/>
    </row>
    <row r="12" spans="1:9" ht="15.75" customHeight="1">
      <c r="A12" s="523" t="s">
        <v>6</v>
      </c>
      <c r="B12" s="515" t="s">
        <v>12</v>
      </c>
      <c r="C12" s="515" t="s">
        <v>13</v>
      </c>
      <c r="D12" s="515" t="s">
        <v>14</v>
      </c>
      <c r="E12" s="521" t="s">
        <v>9</v>
      </c>
      <c r="F12" s="521"/>
      <c r="G12" s="581"/>
      <c r="H12" s="518" t="s">
        <v>15</v>
      </c>
      <c r="I12" s="15"/>
    </row>
    <row r="13" spans="1:9" ht="15.75" customHeight="1">
      <c r="A13" s="598"/>
      <c r="B13" s="516"/>
      <c r="C13" s="516"/>
      <c r="D13" s="516"/>
      <c r="E13" s="515">
        <v>2018</v>
      </c>
      <c r="F13" s="515">
        <v>2019</v>
      </c>
      <c r="G13" s="518">
        <v>2020</v>
      </c>
      <c r="H13" s="518"/>
      <c r="I13" s="15"/>
    </row>
    <row r="14" spans="1:9" ht="14.25" customHeight="1">
      <c r="A14" s="524"/>
      <c r="B14" s="517"/>
      <c r="C14" s="517"/>
      <c r="D14" s="517"/>
      <c r="E14" s="517"/>
      <c r="F14" s="517"/>
      <c r="G14" s="518"/>
      <c r="H14" s="518"/>
      <c r="I14" s="15"/>
    </row>
    <row r="15" spans="1:9" ht="20.25" customHeight="1">
      <c r="A15" s="612">
        <v>1</v>
      </c>
      <c r="B15" s="515" t="s">
        <v>398</v>
      </c>
      <c r="C15" s="84" t="s">
        <v>16</v>
      </c>
      <c r="D15" s="357">
        <f>SUM(E15:G16)</f>
        <v>276037.4</v>
      </c>
      <c r="E15" s="358">
        <v>89037.4</v>
      </c>
      <c r="F15" s="358">
        <v>92000</v>
      </c>
      <c r="G15" s="358">
        <v>95000</v>
      </c>
      <c r="H15" s="615" t="s">
        <v>32</v>
      </c>
      <c r="I15" s="15"/>
    </row>
    <row r="16" spans="1:9" ht="43.5" customHeight="1" hidden="1">
      <c r="A16" s="613"/>
      <c r="B16" s="516"/>
      <c r="C16" s="84" t="s">
        <v>77</v>
      </c>
      <c r="D16" s="357">
        <f aca="true" t="shared" si="0" ref="D16:D53">E16+F16+G16</f>
        <v>0</v>
      </c>
      <c r="E16" s="346"/>
      <c r="F16" s="347"/>
      <c r="G16" s="348"/>
      <c r="H16" s="617"/>
      <c r="I16" s="15"/>
    </row>
    <row r="17" spans="1:9" ht="24" customHeight="1">
      <c r="A17" s="613"/>
      <c r="B17" s="516"/>
      <c r="C17" s="84" t="s">
        <v>93</v>
      </c>
      <c r="D17" s="357">
        <f t="shared" si="0"/>
        <v>30</v>
      </c>
      <c r="E17" s="358">
        <f>E50</f>
        <v>30</v>
      </c>
      <c r="F17" s="347"/>
      <c r="G17" s="348"/>
      <c r="H17" s="617"/>
      <c r="I17" s="15"/>
    </row>
    <row r="18" spans="1:9" ht="24" customHeight="1">
      <c r="A18" s="614"/>
      <c r="B18" s="517"/>
      <c r="C18" s="84" t="s">
        <v>77</v>
      </c>
      <c r="D18" s="359">
        <f t="shared" si="0"/>
        <v>5512.9220000000005</v>
      </c>
      <c r="E18" s="360">
        <f>E29+E32+E46+E48+E31</f>
        <v>5512.9220000000005</v>
      </c>
      <c r="F18" s="347"/>
      <c r="G18" s="349"/>
      <c r="H18" s="616"/>
      <c r="I18" s="15"/>
    </row>
    <row r="19" spans="1:9" ht="53.25" customHeight="1">
      <c r="A19" s="344" t="s">
        <v>344</v>
      </c>
      <c r="B19" s="464" t="s">
        <v>359</v>
      </c>
      <c r="C19" s="66" t="s">
        <v>16</v>
      </c>
      <c r="D19" s="345">
        <f t="shared" si="0"/>
        <v>3979.4</v>
      </c>
      <c r="E19" s="346">
        <f>1200-946</f>
        <v>254</v>
      </c>
      <c r="F19" s="347">
        <v>3725.4</v>
      </c>
      <c r="G19" s="349"/>
      <c r="H19" s="475" t="s">
        <v>32</v>
      </c>
      <c r="I19" s="15"/>
    </row>
    <row r="20" spans="1:9" ht="32.25" customHeight="1">
      <c r="A20" s="344" t="s">
        <v>360</v>
      </c>
      <c r="B20" s="464" t="s">
        <v>361</v>
      </c>
      <c r="C20" s="66" t="s">
        <v>16</v>
      </c>
      <c r="D20" s="345">
        <f t="shared" si="0"/>
        <v>5500</v>
      </c>
      <c r="E20" s="346">
        <v>2000</v>
      </c>
      <c r="F20" s="347">
        <v>3500</v>
      </c>
      <c r="G20" s="349"/>
      <c r="H20" s="475" t="s">
        <v>32</v>
      </c>
      <c r="I20" s="15"/>
    </row>
    <row r="21" spans="1:9" ht="93" customHeight="1">
      <c r="A21" s="344" t="s">
        <v>363</v>
      </c>
      <c r="B21" s="464" t="s">
        <v>364</v>
      </c>
      <c r="C21" s="66" t="s">
        <v>16</v>
      </c>
      <c r="D21" s="345">
        <f t="shared" si="0"/>
        <v>250</v>
      </c>
      <c r="E21" s="346">
        <v>250</v>
      </c>
      <c r="F21" s="347"/>
      <c r="G21" s="349"/>
      <c r="H21" s="475" t="s">
        <v>32</v>
      </c>
      <c r="I21" s="15"/>
    </row>
    <row r="22" spans="1:9" ht="69" customHeight="1">
      <c r="A22" s="344" t="s">
        <v>365</v>
      </c>
      <c r="B22" s="464" t="s">
        <v>366</v>
      </c>
      <c r="C22" s="66" t="s">
        <v>16</v>
      </c>
      <c r="D22" s="345">
        <f t="shared" si="0"/>
        <v>240</v>
      </c>
      <c r="E22" s="346">
        <v>240</v>
      </c>
      <c r="F22" s="347"/>
      <c r="G22" s="349"/>
      <c r="H22" s="475" t="s">
        <v>32</v>
      </c>
      <c r="I22" s="15"/>
    </row>
    <row r="23" spans="1:9" ht="75">
      <c r="A23" s="362" t="s">
        <v>367</v>
      </c>
      <c r="B23" s="354" t="s">
        <v>368</v>
      </c>
      <c r="C23" s="361" t="s">
        <v>16</v>
      </c>
      <c r="D23" s="345">
        <f t="shared" si="0"/>
        <v>240</v>
      </c>
      <c r="E23" s="363">
        <v>240</v>
      </c>
      <c r="F23" s="364"/>
      <c r="G23" s="365"/>
      <c r="H23" s="473" t="s">
        <v>32</v>
      </c>
      <c r="I23" s="23"/>
    </row>
    <row r="24" spans="1:9" ht="56.25">
      <c r="A24" s="366" t="s">
        <v>369</v>
      </c>
      <c r="B24" s="305" t="s">
        <v>370</v>
      </c>
      <c r="C24" s="341" t="s">
        <v>16</v>
      </c>
      <c r="D24" s="345">
        <f t="shared" si="0"/>
        <v>14920</v>
      </c>
      <c r="E24" s="351">
        <v>650</v>
      </c>
      <c r="F24" s="351">
        <v>14270</v>
      </c>
      <c r="G24" s="367"/>
      <c r="H24" s="476" t="s">
        <v>32</v>
      </c>
      <c r="I24" s="23"/>
    </row>
    <row r="25" spans="1:9" ht="56.25">
      <c r="A25" s="350" t="s">
        <v>371</v>
      </c>
      <c r="B25" s="355" t="s">
        <v>372</v>
      </c>
      <c r="C25" s="368" t="s">
        <v>16</v>
      </c>
      <c r="D25" s="345">
        <f t="shared" si="0"/>
        <v>1300</v>
      </c>
      <c r="E25" s="347">
        <v>1300</v>
      </c>
      <c r="F25" s="347"/>
      <c r="G25" s="352"/>
      <c r="H25" s="477" t="s">
        <v>32</v>
      </c>
      <c r="I25" s="23"/>
    </row>
    <row r="26" spans="1:8" ht="56.25">
      <c r="A26" s="344" t="s">
        <v>373</v>
      </c>
      <c r="B26" s="305" t="s">
        <v>374</v>
      </c>
      <c r="C26" s="66" t="s">
        <v>16</v>
      </c>
      <c r="D26" s="345">
        <f t="shared" si="0"/>
        <v>2180</v>
      </c>
      <c r="E26" s="346">
        <f>1980-1780</f>
        <v>200</v>
      </c>
      <c r="F26" s="347">
        <v>1980</v>
      </c>
      <c r="G26" s="349"/>
      <c r="H26" s="475" t="s">
        <v>32</v>
      </c>
    </row>
    <row r="27" spans="1:10" ht="117" customHeight="1">
      <c r="A27" s="353" t="s">
        <v>375</v>
      </c>
      <c r="B27" s="305" t="s">
        <v>376</v>
      </c>
      <c r="C27" s="66" t="s">
        <v>16</v>
      </c>
      <c r="D27" s="345">
        <f t="shared" si="0"/>
        <v>12350</v>
      </c>
      <c r="E27" s="471">
        <v>350</v>
      </c>
      <c r="F27" s="351">
        <v>12000</v>
      </c>
      <c r="G27" s="345"/>
      <c r="H27" s="475" t="s">
        <v>32</v>
      </c>
      <c r="J27" s="12"/>
    </row>
    <row r="28" spans="1:8" ht="18.75">
      <c r="A28" s="618" t="s">
        <v>377</v>
      </c>
      <c r="B28" s="620" t="s">
        <v>378</v>
      </c>
      <c r="C28" s="341" t="s">
        <v>16</v>
      </c>
      <c r="D28" s="345">
        <f t="shared" si="0"/>
        <v>426.74</v>
      </c>
      <c r="E28" s="347">
        <v>426.74</v>
      </c>
      <c r="F28" s="347"/>
      <c r="G28" s="347"/>
      <c r="H28" s="622" t="s">
        <v>32</v>
      </c>
    </row>
    <row r="29" spans="1:8" ht="114" customHeight="1">
      <c r="A29" s="619"/>
      <c r="B29" s="621"/>
      <c r="C29" s="341" t="s">
        <v>77</v>
      </c>
      <c r="D29" s="345">
        <f t="shared" si="0"/>
        <v>1224.322</v>
      </c>
      <c r="E29" s="356">
        <v>1224.322</v>
      </c>
      <c r="F29" s="347"/>
      <c r="G29" s="347"/>
      <c r="H29" s="623"/>
    </row>
    <row r="30" spans="1:8" ht="18.75">
      <c r="A30" s="608" t="s">
        <v>379</v>
      </c>
      <c r="B30" s="610" t="s">
        <v>380</v>
      </c>
      <c r="C30" s="341" t="s">
        <v>16</v>
      </c>
      <c r="D30" s="345">
        <f t="shared" si="0"/>
        <v>269</v>
      </c>
      <c r="E30" s="356">
        <v>269</v>
      </c>
      <c r="F30" s="347"/>
      <c r="G30" s="347"/>
      <c r="H30" s="615" t="s">
        <v>32</v>
      </c>
    </row>
    <row r="31" spans="1:8" ht="37.5">
      <c r="A31" s="609"/>
      <c r="B31" s="611"/>
      <c r="C31" s="66" t="s">
        <v>77</v>
      </c>
      <c r="D31" s="345">
        <f t="shared" si="0"/>
        <v>2420</v>
      </c>
      <c r="E31" s="346">
        <v>2420</v>
      </c>
      <c r="F31" s="347"/>
      <c r="G31" s="348"/>
      <c r="H31" s="616"/>
    </row>
    <row r="32" spans="1:8" ht="56.25">
      <c r="A32" s="366" t="s">
        <v>381</v>
      </c>
      <c r="B32" s="305" t="s">
        <v>382</v>
      </c>
      <c r="C32" s="341" t="s">
        <v>77</v>
      </c>
      <c r="D32" s="345">
        <f t="shared" si="0"/>
        <v>621.6</v>
      </c>
      <c r="E32" s="347">
        <v>621.6</v>
      </c>
      <c r="F32" s="347"/>
      <c r="G32" s="347"/>
      <c r="H32" s="476" t="s">
        <v>32</v>
      </c>
    </row>
    <row r="33" spans="1:8" ht="62.25" customHeight="1">
      <c r="A33" s="353" t="s">
        <v>383</v>
      </c>
      <c r="B33" s="305" t="s">
        <v>384</v>
      </c>
      <c r="C33" s="66" t="s">
        <v>16</v>
      </c>
      <c r="D33" s="345">
        <f t="shared" si="0"/>
        <v>20</v>
      </c>
      <c r="E33" s="347">
        <v>20</v>
      </c>
      <c r="F33" s="347"/>
      <c r="G33" s="348"/>
      <c r="H33" s="475" t="s">
        <v>32</v>
      </c>
    </row>
    <row r="34" spans="1:8" ht="49.5">
      <c r="A34" s="369" t="s">
        <v>385</v>
      </c>
      <c r="B34" s="305" t="s">
        <v>386</v>
      </c>
      <c r="C34" s="264" t="s">
        <v>16</v>
      </c>
      <c r="D34" s="345">
        <f t="shared" si="0"/>
        <v>4750</v>
      </c>
      <c r="E34" s="346">
        <f>500+500</f>
        <v>1000</v>
      </c>
      <c r="F34" s="346">
        <v>3750</v>
      </c>
      <c r="G34" s="346"/>
      <c r="H34" s="478" t="s">
        <v>32</v>
      </c>
    </row>
    <row r="35" spans="1:8" ht="103.5" customHeight="1">
      <c r="A35" s="369" t="s">
        <v>387</v>
      </c>
      <c r="B35" s="305" t="s">
        <v>389</v>
      </c>
      <c r="C35" s="340" t="s">
        <v>16</v>
      </c>
      <c r="D35" s="345">
        <f t="shared" si="0"/>
        <v>1150</v>
      </c>
      <c r="E35" s="347">
        <v>700</v>
      </c>
      <c r="F35" s="347">
        <v>450</v>
      </c>
      <c r="G35" s="348"/>
      <c r="H35" s="475" t="s">
        <v>32</v>
      </c>
    </row>
    <row r="36" spans="1:8" ht="56.25">
      <c r="A36" s="369" t="s">
        <v>388</v>
      </c>
      <c r="B36" s="354" t="s">
        <v>391</v>
      </c>
      <c r="C36" s="370" t="s">
        <v>16</v>
      </c>
      <c r="D36" s="345">
        <f t="shared" si="0"/>
        <v>295</v>
      </c>
      <c r="E36" s="363">
        <v>295</v>
      </c>
      <c r="F36" s="363"/>
      <c r="G36" s="363"/>
      <c r="H36" s="479" t="s">
        <v>32</v>
      </c>
    </row>
    <row r="37" spans="1:8" ht="42" customHeight="1">
      <c r="A37" s="369" t="s">
        <v>390</v>
      </c>
      <c r="B37" s="265" t="s">
        <v>393</v>
      </c>
      <c r="C37" s="66" t="s">
        <v>16</v>
      </c>
      <c r="D37" s="345">
        <f t="shared" si="0"/>
        <v>335</v>
      </c>
      <c r="E37" s="351">
        <f>1000-665</f>
        <v>335</v>
      </c>
      <c r="F37" s="351"/>
      <c r="G37" s="345"/>
      <c r="H37" s="475" t="s">
        <v>32</v>
      </c>
    </row>
    <row r="38" spans="1:8" ht="40.5" customHeight="1">
      <c r="A38" s="369" t="s">
        <v>392</v>
      </c>
      <c r="B38" s="355" t="s">
        <v>395</v>
      </c>
      <c r="C38" s="371" t="s">
        <v>16</v>
      </c>
      <c r="D38" s="345">
        <f t="shared" si="0"/>
        <v>3000</v>
      </c>
      <c r="E38" s="347">
        <v>3000</v>
      </c>
      <c r="F38" s="347"/>
      <c r="G38" s="348"/>
      <c r="H38" s="474" t="s">
        <v>32</v>
      </c>
    </row>
    <row r="39" spans="1:8" ht="33" customHeight="1">
      <c r="A39" s="369" t="s">
        <v>394</v>
      </c>
      <c r="B39" s="305" t="s">
        <v>397</v>
      </c>
      <c r="C39" s="340" t="s">
        <v>16</v>
      </c>
      <c r="D39" s="345">
        <f t="shared" si="0"/>
        <v>376.8</v>
      </c>
      <c r="E39" s="347">
        <v>376.8</v>
      </c>
      <c r="F39" s="347"/>
      <c r="G39" s="348"/>
      <c r="H39" s="475" t="s">
        <v>32</v>
      </c>
    </row>
    <row r="40" spans="1:8" ht="56.25">
      <c r="A40" s="369" t="s">
        <v>396</v>
      </c>
      <c r="B40" s="261" t="s">
        <v>401</v>
      </c>
      <c r="C40" s="340" t="s">
        <v>16</v>
      </c>
      <c r="D40" s="345">
        <f t="shared" si="0"/>
        <v>350</v>
      </c>
      <c r="E40" s="351">
        <v>350</v>
      </c>
      <c r="F40" s="351"/>
      <c r="G40" s="345"/>
      <c r="H40" s="475" t="s">
        <v>32</v>
      </c>
    </row>
    <row r="41" spans="1:8" ht="56.25">
      <c r="A41" s="369" t="s">
        <v>400</v>
      </c>
      <c r="B41" s="261" t="s">
        <v>403</v>
      </c>
      <c r="C41" s="340" t="s">
        <v>16</v>
      </c>
      <c r="D41" s="345">
        <f t="shared" si="0"/>
        <v>250</v>
      </c>
      <c r="E41" s="351">
        <v>250</v>
      </c>
      <c r="F41" s="351"/>
      <c r="G41" s="345"/>
      <c r="H41" s="475" t="s">
        <v>32</v>
      </c>
    </row>
    <row r="42" spans="1:8" ht="75">
      <c r="A42" s="369" t="s">
        <v>402</v>
      </c>
      <c r="B42" s="261" t="s">
        <v>405</v>
      </c>
      <c r="C42" s="340" t="s">
        <v>16</v>
      </c>
      <c r="D42" s="345">
        <f t="shared" si="0"/>
        <v>1194</v>
      </c>
      <c r="E42" s="351">
        <f>1194</f>
        <v>1194</v>
      </c>
      <c r="F42" s="351"/>
      <c r="G42" s="345"/>
      <c r="H42" s="475" t="s">
        <v>32</v>
      </c>
    </row>
    <row r="43" spans="1:8" ht="75">
      <c r="A43" s="369" t="s">
        <v>404</v>
      </c>
      <c r="B43" s="261" t="s">
        <v>429</v>
      </c>
      <c r="C43" s="340" t="s">
        <v>16</v>
      </c>
      <c r="D43" s="345">
        <f t="shared" si="0"/>
        <v>1497</v>
      </c>
      <c r="E43" s="347">
        <v>1497</v>
      </c>
      <c r="F43" s="347"/>
      <c r="G43" s="348"/>
      <c r="H43" s="475" t="s">
        <v>32</v>
      </c>
    </row>
    <row r="44" spans="1:8" ht="56.25">
      <c r="A44" s="369" t="s">
        <v>406</v>
      </c>
      <c r="B44" s="261" t="s">
        <v>407</v>
      </c>
      <c r="C44" s="340" t="s">
        <v>16</v>
      </c>
      <c r="D44" s="345">
        <f t="shared" si="0"/>
        <v>1200</v>
      </c>
      <c r="E44" s="347">
        <f>200+1000</f>
        <v>1200</v>
      </c>
      <c r="F44" s="347"/>
      <c r="G44" s="348"/>
      <c r="H44" s="475" t="s">
        <v>32</v>
      </c>
    </row>
    <row r="45" spans="1:8" ht="49.5">
      <c r="A45" s="369" t="s">
        <v>408</v>
      </c>
      <c r="B45" s="261" t="s">
        <v>409</v>
      </c>
      <c r="C45" s="340" t="s">
        <v>16</v>
      </c>
      <c r="D45" s="345">
        <f t="shared" si="0"/>
        <v>3890</v>
      </c>
      <c r="E45" s="347">
        <v>250</v>
      </c>
      <c r="F45" s="347">
        <v>3640</v>
      </c>
      <c r="G45" s="348"/>
      <c r="H45" s="475" t="s">
        <v>32</v>
      </c>
    </row>
    <row r="46" spans="1:8" ht="54" customHeight="1">
      <c r="A46" s="624" t="s">
        <v>430</v>
      </c>
      <c r="B46" s="626" t="s">
        <v>432</v>
      </c>
      <c r="C46" s="340" t="s">
        <v>77</v>
      </c>
      <c r="D46" s="345">
        <f t="shared" si="0"/>
        <v>950</v>
      </c>
      <c r="E46" s="347">
        <v>950</v>
      </c>
      <c r="F46" s="347"/>
      <c r="G46" s="348"/>
      <c r="H46" s="615" t="s">
        <v>32</v>
      </c>
    </row>
    <row r="47" spans="1:8" ht="18.75">
      <c r="A47" s="625"/>
      <c r="B47" s="627"/>
      <c r="C47" s="340" t="s">
        <v>16</v>
      </c>
      <c r="D47" s="345">
        <f t="shared" si="0"/>
        <v>28.5</v>
      </c>
      <c r="E47" s="347">
        <v>28.5</v>
      </c>
      <c r="F47" s="347"/>
      <c r="G47" s="348"/>
      <c r="H47" s="616"/>
    </row>
    <row r="48" spans="1:8" ht="33.75" customHeight="1">
      <c r="A48" s="624" t="s">
        <v>431</v>
      </c>
      <c r="B48" s="626" t="s">
        <v>434</v>
      </c>
      <c r="C48" s="340" t="s">
        <v>77</v>
      </c>
      <c r="D48" s="345">
        <f t="shared" si="0"/>
        <v>297</v>
      </c>
      <c r="E48" s="347">
        <v>297</v>
      </c>
      <c r="F48" s="347"/>
      <c r="G48" s="348"/>
      <c r="H48" s="615" t="s">
        <v>32</v>
      </c>
    </row>
    <row r="49" spans="1:8" ht="18.75">
      <c r="A49" s="625"/>
      <c r="B49" s="627"/>
      <c r="C49" s="340" t="s">
        <v>16</v>
      </c>
      <c r="D49" s="345">
        <f t="shared" si="0"/>
        <v>8.9</v>
      </c>
      <c r="E49" s="347">
        <v>8.9</v>
      </c>
      <c r="F49" s="347"/>
      <c r="G49" s="348"/>
      <c r="H49" s="616"/>
    </row>
    <row r="50" spans="1:8" ht="49.5">
      <c r="A50" s="369" t="s">
        <v>433</v>
      </c>
      <c r="B50" s="261" t="s">
        <v>435</v>
      </c>
      <c r="C50" s="340" t="s">
        <v>93</v>
      </c>
      <c r="D50" s="345">
        <f t="shared" si="0"/>
        <v>30</v>
      </c>
      <c r="E50" s="347">
        <v>30</v>
      </c>
      <c r="F50" s="347"/>
      <c r="G50" s="348"/>
      <c r="H50" s="475" t="s">
        <v>32</v>
      </c>
    </row>
    <row r="51" spans="1:8" ht="36" customHeight="1">
      <c r="A51" s="369" t="s">
        <v>487</v>
      </c>
      <c r="B51" s="462" t="s">
        <v>491</v>
      </c>
      <c r="C51" s="340" t="s">
        <v>16</v>
      </c>
      <c r="D51" s="345">
        <f t="shared" si="0"/>
        <v>400</v>
      </c>
      <c r="E51" s="347"/>
      <c r="F51" s="347">
        <v>400</v>
      </c>
      <c r="G51" s="348"/>
      <c r="H51" s="475" t="s">
        <v>32</v>
      </c>
    </row>
    <row r="52" spans="1:8" ht="49.5" customHeight="1">
      <c r="A52" s="369" t="s">
        <v>488</v>
      </c>
      <c r="B52" s="463" t="s">
        <v>492</v>
      </c>
      <c r="C52" s="340" t="s">
        <v>16</v>
      </c>
      <c r="D52" s="345">
        <f t="shared" si="0"/>
        <v>250</v>
      </c>
      <c r="E52" s="347"/>
      <c r="F52" s="347">
        <v>250</v>
      </c>
      <c r="G52" s="348"/>
      <c r="H52" s="475" t="s">
        <v>32</v>
      </c>
    </row>
    <row r="53" spans="1:8" ht="49.5">
      <c r="A53" s="369" t="s">
        <v>489</v>
      </c>
      <c r="B53" s="261" t="s">
        <v>490</v>
      </c>
      <c r="C53" s="340" t="s">
        <v>16</v>
      </c>
      <c r="D53" s="345">
        <f t="shared" si="0"/>
        <v>1000</v>
      </c>
      <c r="E53" s="347"/>
      <c r="F53" s="347">
        <v>1000</v>
      </c>
      <c r="G53" s="348"/>
      <c r="H53" s="475" t="s">
        <v>32</v>
      </c>
    </row>
    <row r="54" spans="1:8" ht="18.75">
      <c r="A54" s="77"/>
      <c r="B54" s="60" t="s">
        <v>5</v>
      </c>
      <c r="C54" s="71"/>
      <c r="D54" s="430">
        <f>D15+D18+D17</f>
        <v>281580.32200000004</v>
      </c>
      <c r="E54" s="430">
        <f>E15+E18+E17</f>
        <v>94580.322</v>
      </c>
      <c r="F54" s="430">
        <f>F15+F18+F17</f>
        <v>92000</v>
      </c>
      <c r="G54" s="430">
        <f>G15+G18+G17</f>
        <v>95000</v>
      </c>
      <c r="H54" s="480"/>
    </row>
    <row r="55" spans="1:8" ht="16.5">
      <c r="A55" s="106" t="s">
        <v>78</v>
      </c>
      <c r="B55" s="18"/>
      <c r="C55" s="18"/>
      <c r="D55" s="94"/>
      <c r="E55" s="19"/>
      <c r="F55" s="19"/>
      <c r="G55" s="19"/>
      <c r="H55" s="481"/>
    </row>
    <row r="56" spans="2:8" ht="16.5">
      <c r="B56" s="18"/>
      <c r="C56" s="18"/>
      <c r="D56" s="19"/>
      <c r="E56" s="19"/>
      <c r="F56" s="19"/>
      <c r="G56" s="19"/>
      <c r="H56" s="481"/>
    </row>
    <row r="57" spans="2:8" ht="18.75">
      <c r="B57" s="52"/>
      <c r="C57" s="53"/>
      <c r="E57" s="19"/>
      <c r="F57" s="19"/>
      <c r="G57" s="19"/>
      <c r="H57" s="482"/>
    </row>
    <row r="58" spans="2:8" ht="23.25" customHeight="1">
      <c r="B58" s="443" t="s">
        <v>18</v>
      </c>
      <c r="C58" s="443"/>
      <c r="D58" s="443"/>
      <c r="E58" s="22"/>
      <c r="F58" s="22"/>
      <c r="G58" s="23"/>
      <c r="H58" s="23" t="s">
        <v>7</v>
      </c>
    </row>
    <row r="59" spans="2:8" ht="18.75">
      <c r="B59" s="21"/>
      <c r="C59" s="21"/>
      <c r="D59" s="21"/>
      <c r="E59" s="22"/>
      <c r="F59" s="22"/>
      <c r="G59" s="23"/>
      <c r="H59" s="24"/>
    </row>
    <row r="60" spans="2:8" ht="18.75">
      <c r="B60" s="510" t="s">
        <v>17</v>
      </c>
      <c r="C60" s="510"/>
      <c r="D60" s="25"/>
      <c r="E60" s="26"/>
      <c r="F60" s="26"/>
      <c r="G60" s="15"/>
      <c r="H60" s="15"/>
    </row>
    <row r="61" spans="2:8" ht="15.75">
      <c r="B61" s="17" t="s">
        <v>10</v>
      </c>
      <c r="C61" s="17"/>
      <c r="D61" s="26"/>
      <c r="E61" s="26"/>
      <c r="F61" s="26"/>
      <c r="G61" s="15"/>
      <c r="H61" s="15"/>
    </row>
    <row r="62" spans="2:8" ht="15.75">
      <c r="B62" s="28"/>
      <c r="C62" s="29"/>
      <c r="D62" s="30"/>
      <c r="E62" s="26"/>
      <c r="F62" s="26"/>
      <c r="G62" s="15"/>
      <c r="H62" s="15"/>
    </row>
    <row r="63" spans="3:7" ht="15.75">
      <c r="C63" s="30"/>
      <c r="D63" s="26"/>
      <c r="E63" s="26"/>
      <c r="F63" s="26"/>
      <c r="G63" s="26"/>
    </row>
    <row r="64" spans="3:7" ht="15.75">
      <c r="C64" s="31"/>
      <c r="D64" s="26"/>
      <c r="E64" s="26"/>
      <c r="F64" s="26"/>
      <c r="G64" s="26"/>
    </row>
  </sheetData>
  <sheetProtection/>
  <mergeCells count="30">
    <mergeCell ref="H48:H49"/>
    <mergeCell ref="A46:A47"/>
    <mergeCell ref="B46:B47"/>
    <mergeCell ref="H46:H47"/>
    <mergeCell ref="A12:A14"/>
    <mergeCell ref="B12:B14"/>
    <mergeCell ref="F13:F14"/>
    <mergeCell ref="G13:G14"/>
    <mergeCell ref="A48:A49"/>
    <mergeCell ref="B48:B49"/>
    <mergeCell ref="A30:A31"/>
    <mergeCell ref="B30:B31"/>
    <mergeCell ref="C12:C14"/>
    <mergeCell ref="A15:A18"/>
    <mergeCell ref="B15:B18"/>
    <mergeCell ref="H30:H31"/>
    <mergeCell ref="H15:H18"/>
    <mergeCell ref="A28:A29"/>
    <mergeCell ref="B28:B29"/>
    <mergeCell ref="H28:H29"/>
    <mergeCell ref="B60:C60"/>
    <mergeCell ref="G1:H1"/>
    <mergeCell ref="G2:H2"/>
    <mergeCell ref="G7:H7"/>
    <mergeCell ref="B10:H10"/>
    <mergeCell ref="D11:F11"/>
    <mergeCell ref="D12:D14"/>
    <mergeCell ref="E12:G12"/>
    <mergeCell ref="E13:E14"/>
    <mergeCell ref="H12:H14"/>
  </mergeCells>
  <printOptions horizontalCentered="1"/>
  <pageMargins left="0" right="0" top="1.1811023622047245" bottom="0" header="0" footer="0"/>
  <pageSetup fitToHeight="0" fitToWidth="1" horizontalDpi="600" verticalDpi="600" orientation="landscape" paperSize="9" scale="61" r:id="rId1"/>
</worksheet>
</file>

<file path=xl/worksheets/sheet21.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K11" sqref="K11:K13"/>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96" t="s">
        <v>308</v>
      </c>
      <c r="K1" s="596"/>
    </row>
    <row r="2" spans="2:11" ht="18.75">
      <c r="B2" s="1"/>
      <c r="C2" s="1"/>
      <c r="D2" s="1"/>
      <c r="E2" s="1"/>
      <c r="F2" s="1"/>
      <c r="G2" s="1"/>
      <c r="H2" s="1"/>
      <c r="I2" s="3" t="s">
        <v>11</v>
      </c>
      <c r="J2" s="513" t="s">
        <v>11</v>
      </c>
      <c r="K2" s="513"/>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267</v>
      </c>
      <c r="K6" s="56"/>
    </row>
    <row r="7" spans="2:11" ht="15.75" customHeight="1">
      <c r="B7" s="1"/>
      <c r="C7" s="1"/>
      <c r="D7" s="1"/>
      <c r="E7" s="1"/>
      <c r="F7" s="1"/>
      <c r="G7" s="1"/>
      <c r="H7" s="9"/>
      <c r="I7" s="3" t="s">
        <v>26</v>
      </c>
      <c r="J7" s="512" t="s">
        <v>333</v>
      </c>
      <c r="K7" s="513"/>
    </row>
    <row r="8" spans="2:11" ht="15.75">
      <c r="B8" s="1"/>
      <c r="C8" s="1"/>
      <c r="D8" s="1"/>
      <c r="E8" s="1"/>
      <c r="F8" s="1"/>
      <c r="G8" s="1"/>
      <c r="H8" s="1"/>
      <c r="I8" s="1"/>
      <c r="J8" s="1"/>
      <c r="K8" s="1"/>
    </row>
    <row r="9" spans="2:11" ht="18.75">
      <c r="B9" s="525" t="s">
        <v>236</v>
      </c>
      <c r="C9" s="525"/>
      <c r="D9" s="525"/>
      <c r="E9" s="525"/>
      <c r="F9" s="525"/>
      <c r="G9" s="525"/>
      <c r="H9" s="525"/>
      <c r="I9" s="525"/>
      <c r="J9" s="525"/>
      <c r="K9" s="525"/>
    </row>
    <row r="10" spans="2:11" ht="15.75">
      <c r="B10" s="1"/>
      <c r="C10" s="1"/>
      <c r="D10" s="572"/>
      <c r="E10" s="572"/>
      <c r="F10" s="572"/>
      <c r="G10" s="572"/>
      <c r="H10" s="572"/>
      <c r="I10" s="1"/>
      <c r="J10" s="1"/>
      <c r="K10" s="1"/>
    </row>
    <row r="11" spans="1:11" ht="18.75">
      <c r="A11" s="531" t="s">
        <v>6</v>
      </c>
      <c r="B11" s="628" t="s">
        <v>12</v>
      </c>
      <c r="C11" s="628" t="s">
        <v>13</v>
      </c>
      <c r="D11" s="628" t="s">
        <v>47</v>
      </c>
      <c r="E11" s="631" t="s">
        <v>9</v>
      </c>
      <c r="F11" s="631"/>
      <c r="G11" s="631"/>
      <c r="H11" s="631"/>
      <c r="I11" s="631"/>
      <c r="J11" s="632"/>
      <c r="K11" s="528" t="s">
        <v>15</v>
      </c>
    </row>
    <row r="12" spans="1:11" ht="17.25" customHeight="1">
      <c r="A12" s="532"/>
      <c r="B12" s="629"/>
      <c r="C12" s="629"/>
      <c r="D12" s="629"/>
      <c r="E12" s="628">
        <v>2018</v>
      </c>
      <c r="F12" s="628">
        <v>2019</v>
      </c>
      <c r="G12" s="628" t="s">
        <v>28</v>
      </c>
      <c r="H12" s="628" t="s">
        <v>29</v>
      </c>
      <c r="I12" s="628" t="s">
        <v>30</v>
      </c>
      <c r="J12" s="528">
        <v>2020</v>
      </c>
      <c r="K12" s="528"/>
    </row>
    <row r="13" spans="1:11" ht="12.75">
      <c r="A13" s="533"/>
      <c r="B13" s="630"/>
      <c r="C13" s="630"/>
      <c r="D13" s="630"/>
      <c r="E13" s="630"/>
      <c r="F13" s="630"/>
      <c r="G13" s="630"/>
      <c r="H13" s="630"/>
      <c r="I13" s="630"/>
      <c r="J13" s="528"/>
      <c r="K13" s="528"/>
    </row>
    <row r="14" spans="1:11" ht="63">
      <c r="A14" s="157">
        <v>1</v>
      </c>
      <c r="B14" s="47" t="s">
        <v>180</v>
      </c>
      <c r="C14" s="47" t="s">
        <v>16</v>
      </c>
      <c r="D14" s="158">
        <f>E14+F14+J14</f>
        <v>-2074.09</v>
      </c>
      <c r="E14" s="79">
        <f>-2079.09+5</f>
        <v>-2074.09</v>
      </c>
      <c r="F14" s="79">
        <v>0</v>
      </c>
      <c r="G14" s="79"/>
      <c r="H14" s="79"/>
      <c r="I14" s="79"/>
      <c r="J14" s="79">
        <v>0</v>
      </c>
      <c r="K14" s="190" t="s">
        <v>185</v>
      </c>
    </row>
    <row r="15" spans="1:11" ht="18.75">
      <c r="A15" s="159"/>
      <c r="B15" s="57" t="s">
        <v>5</v>
      </c>
      <c r="C15" s="58"/>
      <c r="D15" s="80">
        <f>D14</f>
        <v>-2074.09</v>
      </c>
      <c r="E15" s="80">
        <f aca="true" t="shared" si="0" ref="E15:J15">SUM(E14)</f>
        <v>-2074.09</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44" t="s">
        <v>7</v>
      </c>
      <c r="G20" s="544"/>
      <c r="H20" s="544"/>
      <c r="I20" s="544"/>
      <c r="J20" s="544"/>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F20:J20"/>
    <mergeCell ref="K11:K13"/>
    <mergeCell ref="E12:E13"/>
    <mergeCell ref="F12:F13"/>
    <mergeCell ref="G12:G13"/>
    <mergeCell ref="H12:H13"/>
    <mergeCell ref="I12:I13"/>
    <mergeCell ref="J12:J13"/>
    <mergeCell ref="J1:K1"/>
    <mergeCell ref="J2:K2"/>
    <mergeCell ref="J7:K7"/>
    <mergeCell ref="B9:K9"/>
    <mergeCell ref="D10:H10"/>
    <mergeCell ref="A11:A13"/>
    <mergeCell ref="B11:B13"/>
    <mergeCell ref="C11:C13"/>
    <mergeCell ref="D11:D13"/>
    <mergeCell ref="E11:J11"/>
  </mergeCells>
  <printOptions horizontalCentered="1"/>
  <pageMargins left="0" right="0" top="1.1811023622047245" bottom="0" header="0" footer="0"/>
  <pageSetup fitToHeight="1" fitToWidth="1" horizontalDpi="600" verticalDpi="600" orientation="landscape" paperSize="9" scale="80" r:id="rId1"/>
</worksheet>
</file>

<file path=xl/worksheets/sheet22.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1">
      <selection activeCell="E15" sqref="E15"/>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596" t="s">
        <v>337</v>
      </c>
      <c r="K1" s="596"/>
    </row>
    <row r="2" spans="2:11" ht="18.75">
      <c r="B2" s="1"/>
      <c r="C2" s="1"/>
      <c r="D2" s="1"/>
      <c r="E2" s="1"/>
      <c r="F2" s="1"/>
      <c r="G2" s="1"/>
      <c r="H2" s="1"/>
      <c r="I2" s="3" t="s">
        <v>11</v>
      </c>
      <c r="J2" s="513" t="s">
        <v>11</v>
      </c>
      <c r="K2" s="513"/>
    </row>
    <row r="3" spans="2:11" ht="18.75">
      <c r="B3" s="1"/>
      <c r="C3" s="1"/>
      <c r="D3" s="1"/>
      <c r="E3" s="1"/>
      <c r="F3" s="1"/>
      <c r="G3" s="1"/>
      <c r="H3" s="1"/>
      <c r="I3" s="3" t="s">
        <v>20</v>
      </c>
      <c r="J3" s="56" t="s">
        <v>183</v>
      </c>
      <c r="K3" s="56"/>
    </row>
    <row r="4" spans="2:11" ht="18.75">
      <c r="B4" s="1"/>
      <c r="C4" s="1"/>
      <c r="D4" s="1"/>
      <c r="E4" s="1"/>
      <c r="F4" s="1"/>
      <c r="G4" s="1"/>
      <c r="H4" s="1"/>
      <c r="I4" s="3" t="s">
        <v>21</v>
      </c>
      <c r="J4" s="56" t="s">
        <v>22</v>
      </c>
      <c r="K4" s="56"/>
    </row>
    <row r="5" spans="2:11" ht="18.75">
      <c r="B5" s="1"/>
      <c r="C5" s="1"/>
      <c r="D5" s="1"/>
      <c r="E5" s="1"/>
      <c r="F5" s="1"/>
      <c r="G5" s="1"/>
      <c r="H5" s="1"/>
      <c r="I5" s="3" t="s">
        <v>23</v>
      </c>
      <c r="J5" s="56" t="s">
        <v>46</v>
      </c>
      <c r="K5" s="56"/>
    </row>
    <row r="6" spans="2:11" ht="18.75">
      <c r="B6" s="1"/>
      <c r="C6" s="1"/>
      <c r="D6" s="1"/>
      <c r="E6" s="1"/>
      <c r="F6" s="1"/>
      <c r="G6" s="1"/>
      <c r="H6" s="9"/>
      <c r="I6" s="3" t="s">
        <v>25</v>
      </c>
      <c r="J6" s="56" t="s">
        <v>267</v>
      </c>
      <c r="K6" s="56"/>
    </row>
    <row r="7" spans="2:11" ht="15.75" customHeight="1">
      <c r="B7" s="1"/>
      <c r="C7" s="1"/>
      <c r="D7" s="1"/>
      <c r="E7" s="1"/>
      <c r="F7" s="1"/>
      <c r="G7" s="1"/>
      <c r="H7" s="9"/>
      <c r="I7" s="3" t="s">
        <v>26</v>
      </c>
      <c r="J7" s="512" t="s">
        <v>333</v>
      </c>
      <c r="K7" s="513"/>
    </row>
    <row r="8" spans="2:11" ht="15.75">
      <c r="B8" s="1"/>
      <c r="C8" s="1"/>
      <c r="D8" s="1"/>
      <c r="E8" s="1"/>
      <c r="F8" s="1"/>
      <c r="G8" s="1"/>
      <c r="H8" s="1"/>
      <c r="I8" s="1"/>
      <c r="J8" s="1"/>
      <c r="K8" s="1"/>
    </row>
    <row r="9" spans="2:11" ht="18.75">
      <c r="B9" s="525" t="s">
        <v>335</v>
      </c>
      <c r="C9" s="525"/>
      <c r="D9" s="525"/>
      <c r="E9" s="525"/>
      <c r="F9" s="525"/>
      <c r="G9" s="525"/>
      <c r="H9" s="525"/>
      <c r="I9" s="525"/>
      <c r="J9" s="525"/>
      <c r="K9" s="525"/>
    </row>
    <row r="10" spans="2:11" ht="15.75">
      <c r="B10" s="1"/>
      <c r="C10" s="1"/>
      <c r="D10" s="572"/>
      <c r="E10" s="572"/>
      <c r="F10" s="572"/>
      <c r="G10" s="572"/>
      <c r="H10" s="572"/>
      <c r="I10" s="1"/>
      <c r="J10" s="1"/>
      <c r="K10" s="1"/>
    </row>
    <row r="11" spans="1:11" ht="18.75">
      <c r="A11" s="531" t="s">
        <v>6</v>
      </c>
      <c r="B11" s="628" t="s">
        <v>12</v>
      </c>
      <c r="C11" s="628" t="s">
        <v>13</v>
      </c>
      <c r="D11" s="628" t="s">
        <v>47</v>
      </c>
      <c r="E11" s="631" t="s">
        <v>9</v>
      </c>
      <c r="F11" s="631"/>
      <c r="G11" s="631"/>
      <c r="H11" s="631"/>
      <c r="I11" s="631"/>
      <c r="J11" s="632"/>
      <c r="K11" s="528" t="s">
        <v>15</v>
      </c>
    </row>
    <row r="12" spans="1:11" ht="17.25" customHeight="1">
      <c r="A12" s="532"/>
      <c r="B12" s="629"/>
      <c r="C12" s="629"/>
      <c r="D12" s="629"/>
      <c r="E12" s="628">
        <v>2018</v>
      </c>
      <c r="F12" s="628">
        <v>2019</v>
      </c>
      <c r="G12" s="628" t="s">
        <v>28</v>
      </c>
      <c r="H12" s="628" t="s">
        <v>29</v>
      </c>
      <c r="I12" s="628" t="s">
        <v>30</v>
      </c>
      <c r="J12" s="528">
        <v>2020</v>
      </c>
      <c r="K12" s="528"/>
    </row>
    <row r="13" spans="1:11" ht="12.75">
      <c r="A13" s="533"/>
      <c r="B13" s="630"/>
      <c r="C13" s="630"/>
      <c r="D13" s="630"/>
      <c r="E13" s="630"/>
      <c r="F13" s="630"/>
      <c r="G13" s="630"/>
      <c r="H13" s="630"/>
      <c r="I13" s="630"/>
      <c r="J13" s="528"/>
      <c r="K13" s="528"/>
    </row>
    <row r="14" spans="1:11" ht="47.25">
      <c r="A14" s="157">
        <v>1</v>
      </c>
      <c r="B14" s="47" t="s">
        <v>334</v>
      </c>
      <c r="C14" s="47" t="s">
        <v>16</v>
      </c>
      <c r="D14" s="158">
        <f>E14+F14+J14</f>
        <v>74070.2</v>
      </c>
      <c r="E14" s="79">
        <v>74070.2</v>
      </c>
      <c r="F14" s="79">
        <v>0</v>
      </c>
      <c r="G14" s="79"/>
      <c r="H14" s="79"/>
      <c r="I14" s="79"/>
      <c r="J14" s="79">
        <v>0</v>
      </c>
      <c r="K14" s="190" t="s">
        <v>336</v>
      </c>
    </row>
    <row r="15" spans="1:11" ht="18.75">
      <c r="A15" s="159"/>
      <c r="B15" s="57" t="s">
        <v>5</v>
      </c>
      <c r="C15" s="58"/>
      <c r="D15" s="80">
        <f>D14</f>
        <v>74070.2</v>
      </c>
      <c r="E15" s="80">
        <f aca="true" t="shared" si="0" ref="E15:J15">SUM(E14)</f>
        <v>74070.2</v>
      </c>
      <c r="F15" s="80">
        <f t="shared" si="0"/>
        <v>0</v>
      </c>
      <c r="G15" s="80">
        <f t="shared" si="0"/>
        <v>0</v>
      </c>
      <c r="H15" s="80">
        <f t="shared" si="0"/>
        <v>0</v>
      </c>
      <c r="I15" s="80">
        <f t="shared" si="0"/>
        <v>0</v>
      </c>
      <c r="J15" s="80">
        <f t="shared" si="0"/>
        <v>0</v>
      </c>
      <c r="K15" s="81"/>
    </row>
    <row r="16" spans="2:11" ht="18.75">
      <c r="B16" s="160"/>
      <c r="C16" s="4"/>
      <c r="D16" s="6"/>
      <c r="E16" s="6"/>
      <c r="F16" s="6"/>
      <c r="G16" s="6"/>
      <c r="H16" s="6"/>
      <c r="I16" s="6"/>
      <c r="J16" s="6"/>
      <c r="K16" s="42"/>
    </row>
    <row r="17" spans="2:11" ht="15.75">
      <c r="B17" s="4"/>
      <c r="C17" s="4"/>
      <c r="D17" s="6"/>
      <c r="E17" s="6"/>
      <c r="F17" s="6"/>
      <c r="G17" s="6"/>
      <c r="H17" s="6"/>
      <c r="I17" s="6"/>
      <c r="J17" s="6"/>
      <c r="K17" s="42"/>
    </row>
    <row r="18" spans="2:11" ht="15.75">
      <c r="B18" s="4"/>
      <c r="C18" s="4"/>
      <c r="D18" s="6"/>
      <c r="E18" s="6"/>
      <c r="F18" s="6"/>
      <c r="G18" s="6"/>
      <c r="H18" s="6"/>
      <c r="I18" s="6"/>
      <c r="J18" s="6"/>
      <c r="K18" s="42"/>
    </row>
    <row r="19" spans="2:11" ht="18.75">
      <c r="B19" s="161"/>
      <c r="C19" s="162"/>
      <c r="E19" s="6"/>
      <c r="F19" s="6"/>
      <c r="G19" s="6"/>
      <c r="H19" s="6"/>
      <c r="I19" s="6"/>
      <c r="J19" s="6"/>
      <c r="K19" s="162"/>
    </row>
    <row r="20" spans="1:11" ht="18.75">
      <c r="A20" s="163"/>
      <c r="B20" s="164" t="s">
        <v>18</v>
      </c>
      <c r="C20" s="164"/>
      <c r="D20" s="163"/>
      <c r="E20" s="164"/>
      <c r="F20" s="544" t="s">
        <v>7</v>
      </c>
      <c r="G20" s="544"/>
      <c r="H20" s="544"/>
      <c r="I20" s="544"/>
      <c r="J20" s="544"/>
      <c r="K20" s="166"/>
    </row>
    <row r="21" spans="1:11" ht="30.75" customHeight="1">
      <c r="A21" s="163"/>
      <c r="B21" s="164"/>
      <c r="C21" s="164"/>
      <c r="D21" s="163"/>
      <c r="E21" s="164"/>
      <c r="F21" s="165"/>
      <c r="G21" s="165"/>
      <c r="H21" s="165"/>
      <c r="I21" s="165"/>
      <c r="J21" s="165"/>
      <c r="K21" s="166"/>
    </row>
    <row r="22" spans="1:11" ht="18.75">
      <c r="A22" s="163"/>
      <c r="B22" s="167" t="s">
        <v>48</v>
      </c>
      <c r="C22" s="167"/>
      <c r="D22" s="163"/>
      <c r="E22" s="168"/>
      <c r="F22" s="169"/>
      <c r="G22" s="169"/>
      <c r="H22" s="169"/>
      <c r="I22" s="169"/>
      <c r="J22" s="169"/>
      <c r="K22" s="170"/>
    </row>
    <row r="23" spans="1:11" ht="30.75" customHeight="1">
      <c r="A23" s="163"/>
      <c r="B23" s="171" t="s">
        <v>10</v>
      </c>
      <c r="C23" s="163"/>
      <c r="D23" s="171"/>
      <c r="E23" s="169"/>
      <c r="F23" s="169"/>
      <c r="G23" s="169"/>
      <c r="H23" s="169"/>
      <c r="I23" s="169"/>
      <c r="J23" s="169"/>
      <c r="K23" s="170"/>
    </row>
    <row r="24" spans="2:11" ht="15.75">
      <c r="B24" s="43"/>
      <c r="C24" s="10"/>
      <c r="D24" s="44"/>
      <c r="E24" s="7"/>
      <c r="F24" s="7"/>
      <c r="G24" s="7"/>
      <c r="H24" s="7"/>
      <c r="I24" s="7"/>
      <c r="J24" s="1"/>
      <c r="K24" s="1"/>
    </row>
    <row r="25" spans="3:10" ht="15.75">
      <c r="C25" s="44"/>
      <c r="D25" s="7"/>
      <c r="E25" s="7"/>
      <c r="F25" s="7"/>
      <c r="G25" s="7"/>
      <c r="H25" s="7"/>
      <c r="I25" s="7"/>
      <c r="J25" s="7"/>
    </row>
    <row r="26" spans="3:10" ht="15.75">
      <c r="C26" s="45"/>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80"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420"/>
      <c r="B1" s="420"/>
      <c r="C1" s="420"/>
      <c r="D1" s="420"/>
      <c r="E1" s="420"/>
      <c r="F1" s="420"/>
      <c r="G1" s="420"/>
      <c r="H1" s="420"/>
      <c r="I1" s="633" t="s">
        <v>447</v>
      </c>
      <c r="J1" s="633"/>
      <c r="K1" s="633"/>
    </row>
    <row r="2" spans="1:11" ht="18.75">
      <c r="A2" s="420"/>
      <c r="B2" s="420"/>
      <c r="C2" s="420"/>
      <c r="D2" s="420"/>
      <c r="E2" s="420"/>
      <c r="F2" s="420"/>
      <c r="G2" s="420"/>
      <c r="H2" s="420"/>
      <c r="I2" s="634" t="s">
        <v>11</v>
      </c>
      <c r="J2" s="634"/>
      <c r="K2" s="634"/>
    </row>
    <row r="3" spans="1:11" ht="18.75">
      <c r="A3" s="420"/>
      <c r="B3" s="420"/>
      <c r="C3" s="420"/>
      <c r="D3" s="420"/>
      <c r="E3" s="420"/>
      <c r="F3" s="420"/>
      <c r="G3" s="420"/>
      <c r="H3" s="420"/>
      <c r="I3" s="635" t="s">
        <v>415</v>
      </c>
      <c r="J3" s="635"/>
      <c r="K3" s="635"/>
    </row>
    <row r="4" spans="1:11" ht="18.75">
      <c r="A4" s="420"/>
      <c r="B4" s="420"/>
      <c r="C4" s="420"/>
      <c r="D4" s="420"/>
      <c r="E4" s="420"/>
      <c r="F4" s="420"/>
      <c r="G4" s="420"/>
      <c r="H4" s="420"/>
      <c r="I4" s="635" t="s">
        <v>34</v>
      </c>
      <c r="J4" s="635"/>
      <c r="K4" s="635"/>
    </row>
    <row r="5" spans="1:11" ht="18.75">
      <c r="A5" s="420"/>
      <c r="B5" s="420"/>
      <c r="C5" s="420"/>
      <c r="D5" s="420"/>
      <c r="E5" s="420"/>
      <c r="F5" s="420"/>
      <c r="G5" s="420"/>
      <c r="H5" s="420"/>
      <c r="I5" s="635" t="s">
        <v>8</v>
      </c>
      <c r="J5" s="635"/>
      <c r="K5" s="635"/>
    </row>
    <row r="6" spans="1:11" ht="18.75">
      <c r="A6" s="420"/>
      <c r="B6" s="420"/>
      <c r="C6" s="420"/>
      <c r="D6" s="420"/>
      <c r="E6" s="420"/>
      <c r="F6" s="420"/>
      <c r="G6" s="420"/>
      <c r="H6" s="420"/>
      <c r="I6" s="635" t="s">
        <v>416</v>
      </c>
      <c r="J6" s="635"/>
      <c r="K6" s="635"/>
    </row>
    <row r="7" spans="1:11" ht="18.75" customHeight="1">
      <c r="A7" s="420"/>
      <c r="B7" s="420"/>
      <c r="C7" s="420"/>
      <c r="D7" s="420"/>
      <c r="E7" s="420"/>
      <c r="F7" s="420"/>
      <c r="G7" s="420"/>
      <c r="H7" s="420"/>
      <c r="I7" s="637" t="s">
        <v>417</v>
      </c>
      <c r="J7" s="637"/>
      <c r="K7" s="637"/>
    </row>
    <row r="8" spans="1:11" ht="18.75">
      <c r="A8" s="420"/>
      <c r="B8" s="420"/>
      <c r="C8" s="420"/>
      <c r="D8" s="420"/>
      <c r="E8" s="420"/>
      <c r="F8" s="420"/>
      <c r="G8" s="420"/>
      <c r="H8" s="420"/>
      <c r="I8" s="73" t="s">
        <v>454</v>
      </c>
      <c r="J8" s="73"/>
      <c r="K8" s="73"/>
    </row>
    <row r="9" spans="1:11" ht="18.75">
      <c r="A9" s="420"/>
      <c r="B9" s="420"/>
      <c r="C9" s="420"/>
      <c r="D9" s="420"/>
      <c r="E9" s="420"/>
      <c r="F9" s="420"/>
      <c r="G9" s="420"/>
      <c r="H9" s="420"/>
      <c r="I9" s="420"/>
      <c r="J9" s="420"/>
      <c r="K9" s="420"/>
    </row>
    <row r="10" spans="1:11" ht="18.75">
      <c r="A10" s="420"/>
      <c r="B10" s="514" t="s">
        <v>419</v>
      </c>
      <c r="C10" s="514"/>
      <c r="D10" s="514"/>
      <c r="E10" s="514"/>
      <c r="F10" s="514"/>
      <c r="G10" s="514"/>
      <c r="H10" s="514"/>
      <c r="I10" s="514"/>
      <c r="J10" s="514"/>
      <c r="K10" s="514"/>
    </row>
    <row r="11" spans="1:11" ht="18.75">
      <c r="A11" s="420"/>
      <c r="B11" s="420"/>
      <c r="C11" s="420"/>
      <c r="D11" s="636"/>
      <c r="E11" s="636"/>
      <c r="F11" s="636"/>
      <c r="G11" s="636"/>
      <c r="H11" s="636"/>
      <c r="I11" s="420"/>
      <c r="J11" s="420"/>
      <c r="K11" s="420"/>
    </row>
    <row r="12" spans="1:11" ht="18.75">
      <c r="A12" s="515" t="s">
        <v>33</v>
      </c>
      <c r="B12" s="515" t="s">
        <v>12</v>
      </c>
      <c r="C12" s="515" t="s">
        <v>13</v>
      </c>
      <c r="D12" s="515" t="s">
        <v>14</v>
      </c>
      <c r="E12" s="521" t="s">
        <v>9</v>
      </c>
      <c r="F12" s="521"/>
      <c r="G12" s="521"/>
      <c r="H12" s="521"/>
      <c r="I12" s="521"/>
      <c r="J12" s="581"/>
      <c r="K12" s="518" t="s">
        <v>15</v>
      </c>
    </row>
    <row r="13" spans="1:11" ht="12.75">
      <c r="A13" s="516"/>
      <c r="B13" s="516"/>
      <c r="C13" s="516"/>
      <c r="D13" s="516"/>
      <c r="E13" s="515" t="s">
        <v>420</v>
      </c>
      <c r="F13" s="515" t="s">
        <v>421</v>
      </c>
      <c r="G13" s="515" t="s">
        <v>28</v>
      </c>
      <c r="H13" s="515" t="s">
        <v>29</v>
      </c>
      <c r="I13" s="515" t="s">
        <v>30</v>
      </c>
      <c r="J13" s="518" t="s">
        <v>422</v>
      </c>
      <c r="K13" s="518"/>
    </row>
    <row r="14" spans="1:11" ht="39" customHeight="1">
      <c r="A14" s="517"/>
      <c r="B14" s="517"/>
      <c r="C14" s="517"/>
      <c r="D14" s="517"/>
      <c r="E14" s="517"/>
      <c r="F14" s="517"/>
      <c r="G14" s="517"/>
      <c r="H14" s="517"/>
      <c r="I14" s="517"/>
      <c r="J14" s="518"/>
      <c r="K14" s="518"/>
    </row>
    <row r="15" spans="1:11" ht="70.5" customHeight="1">
      <c r="A15" s="36">
        <v>1</v>
      </c>
      <c r="B15" s="61" t="s">
        <v>423</v>
      </c>
      <c r="C15" s="36" t="s">
        <v>16</v>
      </c>
      <c r="D15" s="62">
        <f>SUM(E15:J15)</f>
        <v>0</v>
      </c>
      <c r="E15" s="63">
        <f>490.67-490.67</f>
        <v>0</v>
      </c>
      <c r="F15" s="109"/>
      <c r="G15" s="108"/>
      <c r="H15" s="108"/>
      <c r="I15" s="108"/>
      <c r="J15" s="108"/>
      <c r="K15" s="36" t="s">
        <v>424</v>
      </c>
    </row>
    <row r="16" spans="1:11" ht="69.75" customHeight="1" hidden="1">
      <c r="A16" s="36">
        <v>2</v>
      </c>
      <c r="B16" s="61" t="s">
        <v>61</v>
      </c>
      <c r="C16" s="36" t="s">
        <v>16</v>
      </c>
      <c r="D16" s="107">
        <f>SUM(E16:J16)</f>
        <v>0</v>
      </c>
      <c r="E16" s="109">
        <v>0</v>
      </c>
      <c r="F16" s="108"/>
      <c r="G16" s="108"/>
      <c r="H16" s="108"/>
      <c r="I16" s="108"/>
      <c r="J16" s="108"/>
      <c r="K16" s="36" t="s">
        <v>53</v>
      </c>
    </row>
    <row r="17" spans="1:11" ht="74.25" customHeight="1" hidden="1">
      <c r="A17" s="36">
        <v>3</v>
      </c>
      <c r="B17" s="110" t="s">
        <v>62</v>
      </c>
      <c r="C17" s="111" t="s">
        <v>16</v>
      </c>
      <c r="D17" s="107">
        <f>SUM(E17:J17)</f>
        <v>0</v>
      </c>
      <c r="E17" s="112">
        <v>0</v>
      </c>
      <c r="F17" s="108"/>
      <c r="G17" s="108"/>
      <c r="H17" s="108"/>
      <c r="I17" s="108"/>
      <c r="J17" s="108"/>
      <c r="K17" s="36" t="s">
        <v>425</v>
      </c>
    </row>
    <row r="18" spans="1:11" ht="18.75">
      <c r="A18" s="421"/>
      <c r="B18" s="60" t="s">
        <v>5</v>
      </c>
      <c r="C18" s="71"/>
      <c r="D18" s="107">
        <f>D15</f>
        <v>0</v>
      </c>
      <c r="E18" s="154">
        <f aca="true" t="shared" si="0" ref="E18:J18">E15</f>
        <v>0</v>
      </c>
      <c r="F18" s="107">
        <f t="shared" si="0"/>
        <v>0</v>
      </c>
      <c r="G18" s="107">
        <f t="shared" si="0"/>
        <v>0</v>
      </c>
      <c r="H18" s="107">
        <f t="shared" si="0"/>
        <v>0</v>
      </c>
      <c r="I18" s="107">
        <f t="shared" si="0"/>
        <v>0</v>
      </c>
      <c r="J18" s="107">
        <f t="shared" si="0"/>
        <v>0</v>
      </c>
      <c r="K18" s="72"/>
    </row>
    <row r="19" spans="1:11" ht="18.75">
      <c r="A19" s="420"/>
      <c r="B19" s="52"/>
      <c r="C19" s="52"/>
      <c r="D19" s="422"/>
      <c r="E19" s="422"/>
      <c r="F19" s="422"/>
      <c r="G19" s="422"/>
      <c r="H19" s="422"/>
      <c r="I19" s="422"/>
      <c r="J19" s="422"/>
      <c r="K19" s="423"/>
    </row>
    <row r="20" spans="2:11" ht="18.75">
      <c r="B20" s="597" t="s">
        <v>18</v>
      </c>
      <c r="C20" s="597"/>
      <c r="D20" s="455"/>
      <c r="E20" s="8"/>
      <c r="F20" s="8"/>
      <c r="G20" s="9"/>
      <c r="H20" s="9"/>
      <c r="I20" s="9"/>
      <c r="J20" s="48"/>
      <c r="K20" s="48" t="s">
        <v>31</v>
      </c>
    </row>
    <row r="21" spans="2:11" ht="12.75" customHeight="1">
      <c r="B21" s="455"/>
      <c r="C21" s="455"/>
      <c r="D21" s="455"/>
      <c r="E21" s="8"/>
      <c r="F21" s="8"/>
      <c r="G21" s="9"/>
      <c r="H21" s="9"/>
      <c r="I21" s="9"/>
      <c r="J21" s="48"/>
      <c r="K21" s="48"/>
    </row>
    <row r="22" spans="2:11" ht="18.75" customHeight="1" hidden="1">
      <c r="B22" s="455"/>
      <c r="C22" s="455"/>
      <c r="D22" s="455"/>
      <c r="E22" s="8"/>
      <c r="F22" s="8"/>
      <c r="G22" s="9"/>
      <c r="H22" s="9"/>
      <c r="I22" s="9"/>
      <c r="J22" s="48"/>
      <c r="K22" s="48"/>
    </row>
    <row r="23" spans="2:11" ht="18.75" customHeight="1" hidden="1">
      <c r="B23" s="455"/>
      <c r="C23" s="455"/>
      <c r="D23" s="455"/>
      <c r="E23" s="8"/>
      <c r="F23" s="8"/>
      <c r="G23" s="9"/>
      <c r="H23" s="9"/>
      <c r="I23" s="9"/>
      <c r="J23" s="48"/>
      <c r="K23" s="48"/>
    </row>
    <row r="24" spans="2:11" ht="23.25" customHeight="1" hidden="1">
      <c r="B24" s="455"/>
      <c r="C24" s="455"/>
      <c r="D24" s="455"/>
      <c r="E24" s="8"/>
      <c r="F24" s="8"/>
      <c r="G24" s="9"/>
      <c r="H24" s="9"/>
      <c r="I24" s="9"/>
      <c r="J24" s="48"/>
      <c r="K24" s="48"/>
    </row>
    <row r="25" spans="2:11" ht="18.75">
      <c r="B25" s="455"/>
      <c r="C25" s="455"/>
      <c r="D25" s="455"/>
      <c r="E25" s="8"/>
      <c r="F25" s="8"/>
      <c r="G25" s="9"/>
      <c r="H25" s="9"/>
      <c r="I25" s="9"/>
      <c r="J25" s="48"/>
      <c r="K25" s="48"/>
    </row>
    <row r="26" spans="2:11" ht="18.75">
      <c r="B26" s="595" t="s">
        <v>17</v>
      </c>
      <c r="C26" s="595"/>
      <c r="D26" s="49"/>
      <c r="E26" s="7"/>
      <c r="F26" s="7"/>
      <c r="G26" s="7"/>
      <c r="H26" s="7"/>
      <c r="I26" s="7"/>
      <c r="J26" s="1"/>
      <c r="K26" s="1"/>
    </row>
    <row r="27" spans="2:11" ht="15.75">
      <c r="B27" s="188" t="s">
        <v>10</v>
      </c>
      <c r="C27" s="188"/>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B20:C20"/>
    <mergeCell ref="B26:C26"/>
    <mergeCell ref="A12:A14"/>
    <mergeCell ref="B12:B14"/>
    <mergeCell ref="C12:C14"/>
    <mergeCell ref="D12:D14"/>
    <mergeCell ref="J13:J14"/>
    <mergeCell ref="I13:I14"/>
    <mergeCell ref="K12:K14"/>
    <mergeCell ref="I4:K4"/>
    <mergeCell ref="I5:K5"/>
    <mergeCell ref="I6:K6"/>
    <mergeCell ref="I7:K7"/>
    <mergeCell ref="I1:K1"/>
    <mergeCell ref="I2:K2"/>
    <mergeCell ref="I3:K3"/>
    <mergeCell ref="F13:F14"/>
    <mergeCell ref="B10:K10"/>
    <mergeCell ref="D11:H11"/>
    <mergeCell ref="E13:E14"/>
    <mergeCell ref="G13:G14"/>
    <mergeCell ref="H13:H14"/>
    <mergeCell ref="E12:J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4.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420"/>
      <c r="B1" s="420"/>
      <c r="C1" s="420"/>
      <c r="D1" s="420"/>
      <c r="E1" s="420"/>
      <c r="F1" s="420"/>
      <c r="G1" s="420"/>
      <c r="H1" s="420"/>
      <c r="I1" s="267" t="s">
        <v>19</v>
      </c>
      <c r="J1" s="633" t="s">
        <v>426</v>
      </c>
      <c r="K1" s="633"/>
    </row>
    <row r="2" spans="1:11" ht="18.75">
      <c r="A2" s="420"/>
      <c r="B2" s="420"/>
      <c r="C2" s="420"/>
      <c r="D2" s="420"/>
      <c r="E2" s="420"/>
      <c r="F2" s="420"/>
      <c r="G2" s="420"/>
      <c r="H2" s="420"/>
      <c r="I2" s="267"/>
      <c r="J2" s="206" t="s">
        <v>11</v>
      </c>
      <c r="K2" s="377"/>
    </row>
    <row r="3" spans="1:11" ht="18.75">
      <c r="A3" s="420"/>
      <c r="B3" s="420"/>
      <c r="C3" s="420"/>
      <c r="D3" s="420"/>
      <c r="E3" s="420"/>
      <c r="F3" s="420"/>
      <c r="G3" s="420"/>
      <c r="H3" s="420"/>
      <c r="I3" s="59" t="s">
        <v>11</v>
      </c>
      <c r="J3" s="635" t="s">
        <v>415</v>
      </c>
      <c r="K3" s="635"/>
    </row>
    <row r="4" spans="1:11" ht="18.75">
      <c r="A4" s="420"/>
      <c r="B4" s="420"/>
      <c r="C4" s="420"/>
      <c r="D4" s="420"/>
      <c r="E4" s="420"/>
      <c r="F4" s="420"/>
      <c r="G4" s="420"/>
      <c r="H4" s="420"/>
      <c r="I4" s="59" t="s">
        <v>20</v>
      </c>
      <c r="J4" s="635" t="s">
        <v>34</v>
      </c>
      <c r="K4" s="635"/>
    </row>
    <row r="5" spans="1:11" ht="18.75">
      <c r="A5" s="420"/>
      <c r="B5" s="420"/>
      <c r="C5" s="420"/>
      <c r="D5" s="420"/>
      <c r="E5" s="420"/>
      <c r="F5" s="420"/>
      <c r="G5" s="420"/>
      <c r="H5" s="420"/>
      <c r="I5" s="59" t="s">
        <v>21</v>
      </c>
      <c r="J5" s="635" t="s">
        <v>8</v>
      </c>
      <c r="K5" s="635"/>
    </row>
    <row r="6" spans="1:11" ht="18.75">
      <c r="A6" s="420"/>
      <c r="B6" s="420"/>
      <c r="C6" s="420"/>
      <c r="D6" s="420"/>
      <c r="E6" s="420"/>
      <c r="F6" s="420"/>
      <c r="G6" s="420"/>
      <c r="H6" s="420"/>
      <c r="I6" s="59" t="s">
        <v>23</v>
      </c>
      <c r="J6" s="635" t="s">
        <v>416</v>
      </c>
      <c r="K6" s="635"/>
    </row>
    <row r="7" spans="1:11" ht="18.75">
      <c r="A7" s="420"/>
      <c r="B7" s="420"/>
      <c r="C7" s="420"/>
      <c r="D7" s="420"/>
      <c r="E7" s="420"/>
      <c r="F7" s="420"/>
      <c r="G7" s="420"/>
      <c r="H7" s="420"/>
      <c r="I7" s="59" t="s">
        <v>25</v>
      </c>
      <c r="J7" s="637" t="s">
        <v>417</v>
      </c>
      <c r="K7" s="635"/>
    </row>
    <row r="8" spans="1:11" ht="18.75">
      <c r="A8" s="420"/>
      <c r="B8" s="420"/>
      <c r="C8" s="420"/>
      <c r="D8" s="420"/>
      <c r="E8" s="420"/>
      <c r="F8" s="420"/>
      <c r="G8" s="420"/>
      <c r="H8" s="420"/>
      <c r="I8" s="59" t="s">
        <v>26</v>
      </c>
      <c r="J8" s="420" t="s">
        <v>418</v>
      </c>
      <c r="K8" s="59"/>
    </row>
    <row r="9" spans="1:11" ht="18.75">
      <c r="A9" s="420"/>
      <c r="B9" s="420"/>
      <c r="C9" s="420"/>
      <c r="D9" s="420"/>
      <c r="E9" s="420"/>
      <c r="F9" s="420"/>
      <c r="G9" s="420"/>
      <c r="H9" s="420"/>
      <c r="I9" s="420"/>
      <c r="J9" s="420"/>
      <c r="K9" s="420"/>
    </row>
    <row r="10" spans="1:11" ht="18.75">
      <c r="A10" s="420"/>
      <c r="B10" s="514" t="s">
        <v>427</v>
      </c>
      <c r="C10" s="514"/>
      <c r="D10" s="514"/>
      <c r="E10" s="514"/>
      <c r="F10" s="514"/>
      <c r="G10" s="514"/>
      <c r="H10" s="514"/>
      <c r="I10" s="514"/>
      <c r="J10" s="514"/>
      <c r="K10" s="514"/>
    </row>
    <row r="11" spans="1:11" ht="18.75">
      <c r="A11" s="420"/>
      <c r="B11" s="420"/>
      <c r="C11" s="420"/>
      <c r="D11" s="636"/>
      <c r="E11" s="636"/>
      <c r="F11" s="636"/>
      <c r="G11" s="636"/>
      <c r="H11" s="636"/>
      <c r="I11" s="420"/>
      <c r="J11" s="420"/>
      <c r="K11" s="420"/>
    </row>
    <row r="12" spans="1:11" ht="18.75">
      <c r="A12" s="515" t="s">
        <v>33</v>
      </c>
      <c r="B12" s="515" t="s">
        <v>12</v>
      </c>
      <c r="C12" s="515" t="s">
        <v>13</v>
      </c>
      <c r="D12" s="515" t="s">
        <v>14</v>
      </c>
      <c r="E12" s="521" t="s">
        <v>9</v>
      </c>
      <c r="F12" s="521"/>
      <c r="G12" s="521"/>
      <c r="H12" s="521"/>
      <c r="I12" s="521"/>
      <c r="J12" s="581"/>
      <c r="K12" s="518" t="s">
        <v>15</v>
      </c>
    </row>
    <row r="13" spans="1:11" ht="12.75">
      <c r="A13" s="516"/>
      <c r="B13" s="516"/>
      <c r="C13" s="516"/>
      <c r="D13" s="516"/>
      <c r="E13" s="515" t="s">
        <v>420</v>
      </c>
      <c r="F13" s="515" t="s">
        <v>421</v>
      </c>
      <c r="G13" s="515" t="s">
        <v>28</v>
      </c>
      <c r="H13" s="515" t="s">
        <v>29</v>
      </c>
      <c r="I13" s="515" t="s">
        <v>30</v>
      </c>
      <c r="J13" s="518" t="s">
        <v>422</v>
      </c>
      <c r="K13" s="518"/>
    </row>
    <row r="14" spans="1:11" ht="37.5" customHeight="1">
      <c r="A14" s="517"/>
      <c r="B14" s="517"/>
      <c r="C14" s="517"/>
      <c r="D14" s="517"/>
      <c r="E14" s="517"/>
      <c r="F14" s="517"/>
      <c r="G14" s="517"/>
      <c r="H14" s="517"/>
      <c r="I14" s="517"/>
      <c r="J14" s="518"/>
      <c r="K14" s="518"/>
    </row>
    <row r="15" spans="1:11" ht="66.75" customHeight="1">
      <c r="A15" s="36">
        <v>1</v>
      </c>
      <c r="B15" s="61" t="s">
        <v>428</v>
      </c>
      <c r="C15" s="36" t="s">
        <v>16</v>
      </c>
      <c r="D15" s="62">
        <f>SUM(E15:J15)</f>
        <v>2178</v>
      </c>
      <c r="E15" s="63">
        <v>2178</v>
      </c>
      <c r="F15" s="109"/>
      <c r="G15" s="108"/>
      <c r="H15" s="108"/>
      <c r="I15" s="108"/>
      <c r="J15" s="108"/>
      <c r="K15" s="36" t="s">
        <v>424</v>
      </c>
    </row>
    <row r="16" spans="1:11" ht="66.75" customHeight="1" hidden="1">
      <c r="A16" s="36">
        <v>2</v>
      </c>
      <c r="B16" s="61" t="s">
        <v>61</v>
      </c>
      <c r="C16" s="36" t="s">
        <v>16</v>
      </c>
      <c r="D16" s="107">
        <f>SUM(E16:J16)</f>
        <v>0</v>
      </c>
      <c r="E16" s="109">
        <v>0</v>
      </c>
      <c r="F16" s="108"/>
      <c r="G16" s="108"/>
      <c r="H16" s="108"/>
      <c r="I16" s="108"/>
      <c r="J16" s="108"/>
      <c r="K16" s="36" t="s">
        <v>53</v>
      </c>
    </row>
    <row r="17" spans="1:11" ht="66.75" customHeight="1" hidden="1">
      <c r="A17" s="36">
        <v>3</v>
      </c>
      <c r="B17" s="110" t="s">
        <v>62</v>
      </c>
      <c r="C17" s="111" t="s">
        <v>16</v>
      </c>
      <c r="D17" s="107">
        <f>SUM(E17:J17)</f>
        <v>0</v>
      </c>
      <c r="E17" s="112">
        <v>0</v>
      </c>
      <c r="F17" s="108"/>
      <c r="G17" s="108"/>
      <c r="H17" s="108"/>
      <c r="I17" s="108"/>
      <c r="J17" s="108"/>
      <c r="K17" s="36" t="s">
        <v>425</v>
      </c>
    </row>
    <row r="18" spans="1:11" ht="66.75" customHeight="1">
      <c r="A18" s="421"/>
      <c r="B18" s="60" t="s">
        <v>5</v>
      </c>
      <c r="C18" s="71"/>
      <c r="D18" s="107">
        <f>D15</f>
        <v>2178</v>
      </c>
      <c r="E18" s="154">
        <f aca="true" t="shared" si="0" ref="E18:J18">E15</f>
        <v>2178</v>
      </c>
      <c r="F18" s="107">
        <f t="shared" si="0"/>
        <v>0</v>
      </c>
      <c r="G18" s="107">
        <f t="shared" si="0"/>
        <v>0</v>
      </c>
      <c r="H18" s="107">
        <f t="shared" si="0"/>
        <v>0</v>
      </c>
      <c r="I18" s="107">
        <f t="shared" si="0"/>
        <v>0</v>
      </c>
      <c r="J18" s="107">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638" t="s">
        <v>18</v>
      </c>
      <c r="C24" s="638"/>
      <c r="D24" s="384"/>
      <c r="E24" s="385"/>
      <c r="F24" s="385"/>
      <c r="G24" s="386"/>
      <c r="H24" s="386"/>
      <c r="I24" s="386"/>
      <c r="J24" s="424"/>
      <c r="K24" s="424" t="s">
        <v>7</v>
      </c>
    </row>
  </sheetData>
  <sheetProtection/>
  <mergeCells count="21">
    <mergeCell ref="A12:A14"/>
    <mergeCell ref="B12:B14"/>
    <mergeCell ref="C12:C14"/>
    <mergeCell ref="D12:D14"/>
    <mergeCell ref="E12:J12"/>
    <mergeCell ref="J13:J14"/>
    <mergeCell ref="F13:F14"/>
    <mergeCell ref="B24:C24"/>
    <mergeCell ref="B10:K10"/>
    <mergeCell ref="D11:H11"/>
    <mergeCell ref="J7:K7"/>
    <mergeCell ref="E13:E14"/>
    <mergeCell ref="G13:G14"/>
    <mergeCell ref="H13:H14"/>
    <mergeCell ref="J1:K1"/>
    <mergeCell ref="J3:K3"/>
    <mergeCell ref="J4:K4"/>
    <mergeCell ref="J5:K5"/>
    <mergeCell ref="J6:K6"/>
    <mergeCell ref="I13:I14"/>
    <mergeCell ref="K12:K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U82"/>
  <sheetViews>
    <sheetView zoomScale="75" zoomScaleNormal="75" zoomScalePageLayoutView="0" workbookViewId="0" topLeftCell="A16">
      <selection activeCell="A1" sqref="A1:U45"/>
    </sheetView>
  </sheetViews>
  <sheetFormatPr defaultColWidth="9.140625" defaultRowHeight="12.75"/>
  <cols>
    <col min="1" max="1" width="5.00390625" style="391" customWidth="1"/>
    <col min="2" max="2" width="64.140625" style="391" customWidth="1"/>
    <col min="3" max="3" width="21.57421875" style="391" customWidth="1"/>
    <col min="4" max="4" width="13.421875" style="391" hidden="1" customWidth="1"/>
    <col min="5" max="5" width="14.7109375" style="391" customWidth="1"/>
    <col min="6" max="6" width="12.8515625" style="391" customWidth="1"/>
    <col min="7" max="7" width="20.7109375" style="391" customWidth="1"/>
    <col min="8" max="8" width="16.00390625" style="391" customWidth="1"/>
    <col min="9" max="9" width="15.28125" style="391" customWidth="1"/>
    <col min="10" max="10" width="15.7109375" style="391" customWidth="1"/>
    <col min="11" max="11" width="16.00390625" style="391" customWidth="1"/>
    <col min="12" max="12" width="14.140625" style="391" customWidth="1"/>
    <col min="13" max="13" width="12.421875" style="391" hidden="1" customWidth="1"/>
    <col min="14" max="14" width="14.8515625" style="391" customWidth="1"/>
    <col min="15" max="15" width="14.28125" style="391" customWidth="1"/>
    <col min="16" max="16" width="27.7109375" style="391" customWidth="1"/>
    <col min="17" max="17" width="19.140625" style="391" customWidth="1"/>
    <col min="18" max="18" width="15.140625" style="391" customWidth="1"/>
    <col min="19" max="19" width="14.140625" style="391" customWidth="1"/>
    <col min="20" max="20" width="17.28125" style="391" customWidth="1"/>
    <col min="21" max="21" width="13.8515625" style="391" customWidth="1"/>
  </cols>
  <sheetData>
    <row r="1" spans="1:21" ht="15.75">
      <c r="A1" s="379"/>
      <c r="B1" s="379"/>
      <c r="C1" s="379"/>
      <c r="D1" s="379"/>
      <c r="E1" s="379"/>
      <c r="F1" s="379"/>
      <c r="G1" s="379"/>
      <c r="H1" s="379"/>
      <c r="I1" s="378"/>
      <c r="J1" s="378"/>
      <c r="K1" s="378"/>
      <c r="L1" s="378"/>
      <c r="M1" s="378"/>
      <c r="N1" s="378"/>
      <c r="P1" s="390" t="s">
        <v>96</v>
      </c>
      <c r="Q1" s="378"/>
      <c r="R1" s="378"/>
      <c r="S1" s="378"/>
      <c r="T1" s="378"/>
      <c r="U1" s="378"/>
    </row>
    <row r="2" spans="1:21" ht="15.75" customHeight="1">
      <c r="A2" s="379"/>
      <c r="B2" s="379"/>
      <c r="C2" s="379"/>
      <c r="D2" s="379"/>
      <c r="E2" s="379"/>
      <c r="F2" s="379"/>
      <c r="G2" s="379"/>
      <c r="H2" s="379"/>
      <c r="I2" s="378"/>
      <c r="J2" s="378"/>
      <c r="K2" s="378"/>
      <c r="L2" s="378"/>
      <c r="M2" s="378"/>
      <c r="N2" s="378"/>
      <c r="O2" s="499" t="s">
        <v>538</v>
      </c>
      <c r="P2" s="499"/>
      <c r="Q2" s="499"/>
      <c r="R2" s="499"/>
      <c r="S2" s="392"/>
      <c r="T2" s="392"/>
      <c r="U2" s="392"/>
    </row>
    <row r="3" spans="1:20" ht="15.75">
      <c r="A3" s="379"/>
      <c r="B3" s="379"/>
      <c r="C3" s="379"/>
      <c r="D3" s="379"/>
      <c r="E3" s="379"/>
      <c r="F3" s="379"/>
      <c r="G3" s="379"/>
      <c r="H3" s="379"/>
      <c r="I3" s="378"/>
      <c r="J3" s="378"/>
      <c r="K3" s="378"/>
      <c r="L3" s="378"/>
      <c r="M3" s="378"/>
      <c r="N3" s="378"/>
      <c r="O3" s="499"/>
      <c r="P3" s="499"/>
      <c r="Q3" s="499"/>
      <c r="R3" s="499"/>
      <c r="S3" s="394"/>
      <c r="T3" s="394"/>
    </row>
    <row r="4" spans="1:20" ht="15.75">
      <c r="A4" s="379"/>
      <c r="B4" s="379"/>
      <c r="C4" s="379"/>
      <c r="D4" s="379"/>
      <c r="E4" s="379"/>
      <c r="F4" s="379"/>
      <c r="G4" s="379"/>
      <c r="H4" s="379"/>
      <c r="I4" s="431"/>
      <c r="J4" s="431"/>
      <c r="K4" s="431"/>
      <c r="L4" s="431"/>
      <c r="M4" s="431"/>
      <c r="N4" s="431"/>
      <c r="O4" s="499"/>
      <c r="P4" s="499"/>
      <c r="Q4" s="499"/>
      <c r="R4" s="499"/>
      <c r="S4" s="394"/>
      <c r="T4" s="394"/>
    </row>
    <row r="5" spans="1:20" ht="15.75">
      <c r="A5" s="379"/>
      <c r="B5" s="379"/>
      <c r="C5" s="379"/>
      <c r="D5" s="379"/>
      <c r="E5" s="379"/>
      <c r="F5" s="379"/>
      <c r="G5" s="379"/>
      <c r="H5" s="379"/>
      <c r="I5" s="431"/>
      <c r="J5" s="431"/>
      <c r="K5" s="431"/>
      <c r="L5" s="431"/>
      <c r="M5" s="431"/>
      <c r="N5" s="431"/>
      <c r="O5" s="499"/>
      <c r="P5" s="499"/>
      <c r="Q5" s="499"/>
      <c r="R5" s="499"/>
      <c r="S5" s="394"/>
      <c r="T5" s="394"/>
    </row>
    <row r="6" spans="1:20" ht="15.75">
      <c r="A6" s="379"/>
      <c r="B6" s="379"/>
      <c r="C6" s="379"/>
      <c r="D6" s="379"/>
      <c r="E6" s="379"/>
      <c r="F6" s="379"/>
      <c r="G6" s="379"/>
      <c r="H6" s="379"/>
      <c r="I6" s="378"/>
      <c r="J6" s="378"/>
      <c r="K6" s="378"/>
      <c r="L6" s="378"/>
      <c r="M6" s="378"/>
      <c r="N6" s="378"/>
      <c r="O6" s="499"/>
      <c r="P6" s="499"/>
      <c r="Q6" s="499"/>
      <c r="R6" s="499"/>
      <c r="S6" s="394"/>
      <c r="T6" s="394"/>
    </row>
    <row r="7" spans="1:20" ht="30" customHeight="1">
      <c r="A7" s="379"/>
      <c r="B7" s="379"/>
      <c r="C7" s="379"/>
      <c r="D7" s="379"/>
      <c r="E7" s="379"/>
      <c r="F7" s="379"/>
      <c r="G7" s="379"/>
      <c r="H7" s="379"/>
      <c r="I7" s="431"/>
      <c r="J7" s="431"/>
      <c r="K7" s="431"/>
      <c r="L7" s="431"/>
      <c r="M7" s="431"/>
      <c r="N7" s="431"/>
      <c r="O7" s="499"/>
      <c r="P7" s="499"/>
      <c r="Q7" s="499"/>
      <c r="R7" s="499"/>
      <c r="S7" s="394"/>
      <c r="T7" s="394"/>
    </row>
    <row r="8" spans="1:20" ht="15.75">
      <c r="A8" s="379"/>
      <c r="B8" s="379"/>
      <c r="C8" s="379"/>
      <c r="D8" s="379"/>
      <c r="E8" s="379"/>
      <c r="F8" s="379"/>
      <c r="G8" s="379"/>
      <c r="H8" s="379"/>
      <c r="I8" s="378"/>
      <c r="J8" s="378"/>
      <c r="K8" s="378"/>
      <c r="L8" s="378"/>
      <c r="M8" s="378"/>
      <c r="N8" s="378"/>
      <c r="O8" s="393"/>
      <c r="P8" s="392"/>
      <c r="Q8" s="392"/>
      <c r="R8" s="392"/>
      <c r="S8" s="394"/>
      <c r="T8" s="394"/>
    </row>
    <row r="9" spans="1:20" ht="15.75">
      <c r="A9" s="506" t="s">
        <v>322</v>
      </c>
      <c r="B9" s="506"/>
      <c r="C9" s="506"/>
      <c r="D9" s="506"/>
      <c r="E9" s="506"/>
      <c r="F9" s="506"/>
      <c r="G9" s="506"/>
      <c r="H9" s="506"/>
      <c r="I9" s="506"/>
      <c r="J9" s="506"/>
      <c r="K9" s="506"/>
      <c r="L9" s="506"/>
      <c r="M9" s="506"/>
      <c r="N9" s="506"/>
      <c r="O9" s="506"/>
      <c r="P9" s="506"/>
      <c r="Q9" s="506"/>
      <c r="R9" s="506"/>
      <c r="S9" s="506"/>
      <c r="T9" s="506"/>
    </row>
    <row r="10" spans="1:20" ht="15.75">
      <c r="A10" s="379"/>
      <c r="B10" s="379"/>
      <c r="C10" s="379"/>
      <c r="D10" s="379"/>
      <c r="E10" s="379"/>
      <c r="F10" s="379"/>
      <c r="G10" s="379"/>
      <c r="H10" s="379"/>
      <c r="I10" s="379"/>
      <c r="J10" s="379"/>
      <c r="K10" s="379"/>
      <c r="L10" s="379"/>
      <c r="M10" s="507"/>
      <c r="N10" s="507"/>
      <c r="O10" s="507"/>
      <c r="P10" s="507"/>
      <c r="Q10" s="507"/>
      <c r="R10" s="507"/>
      <c r="S10" s="507"/>
      <c r="T10" s="507"/>
    </row>
    <row r="11" spans="1:21" ht="15.75">
      <c r="A11" s="504" t="s">
        <v>6</v>
      </c>
      <c r="B11" s="504" t="s">
        <v>163</v>
      </c>
      <c r="C11" s="503" t="s">
        <v>304</v>
      </c>
      <c r="D11" s="395"/>
      <c r="E11" s="500" t="s">
        <v>164</v>
      </c>
      <c r="F11" s="501"/>
      <c r="G11" s="501"/>
      <c r="H11" s="502"/>
      <c r="I11" s="500" t="s">
        <v>9</v>
      </c>
      <c r="J11" s="501"/>
      <c r="K11" s="501"/>
      <c r="L11" s="501"/>
      <c r="M11" s="501"/>
      <c r="N11" s="501"/>
      <c r="O11" s="501"/>
      <c r="P11" s="501"/>
      <c r="Q11" s="501"/>
      <c r="R11" s="501"/>
      <c r="S11" s="501"/>
      <c r="T11" s="501"/>
      <c r="U11" s="502"/>
    </row>
    <row r="12" spans="1:21" ht="15.75">
      <c r="A12" s="508"/>
      <c r="B12" s="508"/>
      <c r="C12" s="503"/>
      <c r="D12" s="396"/>
      <c r="E12" s="504" t="s">
        <v>165</v>
      </c>
      <c r="F12" s="504" t="s">
        <v>166</v>
      </c>
      <c r="G12" s="504" t="s">
        <v>167</v>
      </c>
      <c r="H12" s="504" t="s">
        <v>331</v>
      </c>
      <c r="I12" s="500">
        <v>2018</v>
      </c>
      <c r="J12" s="501"/>
      <c r="K12" s="501"/>
      <c r="L12" s="502"/>
      <c r="M12" s="500" t="s">
        <v>168</v>
      </c>
      <c r="N12" s="503">
        <v>2019</v>
      </c>
      <c r="O12" s="503"/>
      <c r="P12" s="503"/>
      <c r="Q12" s="503"/>
      <c r="R12" s="500">
        <v>2020</v>
      </c>
      <c r="S12" s="501"/>
      <c r="T12" s="501"/>
      <c r="U12" s="502"/>
    </row>
    <row r="13" spans="1:21" ht="31.5">
      <c r="A13" s="505"/>
      <c r="B13" s="505"/>
      <c r="C13" s="504"/>
      <c r="D13" s="397"/>
      <c r="E13" s="505"/>
      <c r="F13" s="505"/>
      <c r="G13" s="505"/>
      <c r="H13" s="505"/>
      <c r="I13" s="398" t="s">
        <v>165</v>
      </c>
      <c r="J13" s="398" t="s">
        <v>166</v>
      </c>
      <c r="K13" s="398" t="s">
        <v>167</v>
      </c>
      <c r="L13" s="398" t="s">
        <v>331</v>
      </c>
      <c r="M13" s="500"/>
      <c r="N13" s="398" t="s">
        <v>165</v>
      </c>
      <c r="O13" s="398" t="s">
        <v>166</v>
      </c>
      <c r="P13" s="398" t="s">
        <v>167</v>
      </c>
      <c r="Q13" s="398" t="s">
        <v>331</v>
      </c>
      <c r="R13" s="398" t="s">
        <v>165</v>
      </c>
      <c r="S13" s="398" t="s">
        <v>166</v>
      </c>
      <c r="T13" s="398" t="s">
        <v>167</v>
      </c>
      <c r="U13" s="398" t="s">
        <v>331</v>
      </c>
    </row>
    <row r="14" spans="1:21" ht="31.5">
      <c r="A14" s="179">
        <v>1</v>
      </c>
      <c r="B14" s="177" t="s">
        <v>411</v>
      </c>
      <c r="C14" s="275">
        <f>E14+F14+G14+H14</f>
        <v>1115030.9</v>
      </c>
      <c r="D14" s="275">
        <f>E14+F14+G14</f>
        <v>1115030.9</v>
      </c>
      <c r="E14" s="275">
        <f>I14+N14+R14</f>
        <v>41900</v>
      </c>
      <c r="F14" s="275"/>
      <c r="G14" s="275">
        <f>K14+P14+T14</f>
        <v>1073130.9</v>
      </c>
      <c r="H14" s="275"/>
      <c r="I14" s="399">
        <v>41900</v>
      </c>
      <c r="J14" s="399"/>
      <c r="K14" s="399">
        <f>324400+2000+73.4+100</f>
        <v>326573.4</v>
      </c>
      <c r="L14" s="400"/>
      <c r="M14" s="399" t="e">
        <f>#REF!</f>
        <v>#REF!</v>
      </c>
      <c r="N14" s="399"/>
      <c r="O14" s="399"/>
      <c r="P14" s="399">
        <f>359992+3650</f>
        <v>363642</v>
      </c>
      <c r="Q14" s="399"/>
      <c r="R14" s="399">
        <v>0</v>
      </c>
      <c r="S14" s="399"/>
      <c r="T14" s="399">
        <v>382915.5</v>
      </c>
      <c r="U14" s="401"/>
    </row>
    <row r="15" spans="1:21" ht="15.75">
      <c r="A15" s="179">
        <f>A14+1</f>
        <v>2</v>
      </c>
      <c r="B15" s="177" t="s">
        <v>169</v>
      </c>
      <c r="C15" s="275">
        <f>E15+F15+G15+H15</f>
        <v>186940</v>
      </c>
      <c r="D15" s="275">
        <f aca="true" t="shared" si="0" ref="D15:D25">E15+F15+G15</f>
        <v>186940</v>
      </c>
      <c r="E15" s="275">
        <f>I15+N15+R15</f>
        <v>0</v>
      </c>
      <c r="F15" s="275"/>
      <c r="G15" s="275">
        <f aca="true" t="shared" si="1" ref="G15:G33">K15+P15+T15</f>
        <v>186940</v>
      </c>
      <c r="H15" s="275"/>
      <c r="I15" s="399"/>
      <c r="J15" s="399"/>
      <c r="K15" s="399">
        <f>55000+750+190</f>
        <v>55940</v>
      </c>
      <c r="L15" s="401"/>
      <c r="M15" s="399">
        <v>4760</v>
      </c>
      <c r="N15" s="399">
        <v>0</v>
      </c>
      <c r="O15" s="399">
        <v>0</v>
      </c>
      <c r="P15" s="399">
        <v>62000</v>
      </c>
      <c r="Q15" s="399"/>
      <c r="R15" s="399"/>
      <c r="S15" s="399">
        <v>0</v>
      </c>
      <c r="T15" s="399">
        <v>69000</v>
      </c>
      <c r="U15" s="401"/>
    </row>
    <row r="16" spans="1:21" ht="47.25">
      <c r="A16" s="179">
        <f aca="true" t="shared" si="2" ref="A16:A23">A15+1</f>
        <v>3</v>
      </c>
      <c r="B16" s="177" t="s">
        <v>170</v>
      </c>
      <c r="C16" s="275">
        <f>E16+F16+G16+H16</f>
        <v>133945.33299999998</v>
      </c>
      <c r="D16" s="275">
        <f t="shared" si="0"/>
        <v>132204.33299999998</v>
      </c>
      <c r="E16" s="275"/>
      <c r="F16" s="275">
        <f>J16+O16+S16</f>
        <v>0</v>
      </c>
      <c r="G16" s="275">
        <f>K16+P16+T16</f>
        <v>132204.33299999998</v>
      </c>
      <c r="H16" s="275">
        <f>L16+Q16+U16</f>
        <v>1741</v>
      </c>
      <c r="I16" s="399"/>
      <c r="J16" s="399"/>
      <c r="K16" s="402">
        <f>42867+500+138.333-540</f>
        <v>42965.333</v>
      </c>
      <c r="L16" s="403">
        <v>540</v>
      </c>
      <c r="M16" s="399">
        <v>13299.9</v>
      </c>
      <c r="N16" s="399"/>
      <c r="O16" s="399">
        <v>0</v>
      </c>
      <c r="P16" s="399">
        <f>43416+700+17+350+41</f>
        <v>44524</v>
      </c>
      <c r="Q16" s="399">
        <f>560+41</f>
        <v>601</v>
      </c>
      <c r="R16" s="399"/>
      <c r="S16" s="399"/>
      <c r="T16" s="399">
        <v>44715</v>
      </c>
      <c r="U16" s="403">
        <v>600</v>
      </c>
    </row>
    <row r="17" spans="1:21" ht="47.25">
      <c r="A17" s="179">
        <f t="shared" si="2"/>
        <v>4</v>
      </c>
      <c r="B17" s="177" t="s">
        <v>171</v>
      </c>
      <c r="C17" s="275">
        <f aca="true" t="shared" si="3" ref="C17:C32">E17+F17+G17+H17</f>
        <v>68196.2</v>
      </c>
      <c r="D17" s="275">
        <f t="shared" si="0"/>
        <v>67737.2</v>
      </c>
      <c r="E17" s="275"/>
      <c r="F17" s="275"/>
      <c r="G17" s="275">
        <f t="shared" si="1"/>
        <v>67737.2</v>
      </c>
      <c r="H17" s="275">
        <f>L17+Q17+U17</f>
        <v>459</v>
      </c>
      <c r="I17" s="399"/>
      <c r="J17" s="399"/>
      <c r="K17" s="402">
        <f>21696.7</f>
        <v>21696.7</v>
      </c>
      <c r="L17" s="403">
        <v>116</v>
      </c>
      <c r="M17" s="399">
        <v>117795.5</v>
      </c>
      <c r="N17" s="399"/>
      <c r="O17" s="399"/>
      <c r="P17" s="399">
        <f>22613.5+98</f>
        <v>22711.5</v>
      </c>
      <c r="Q17" s="399">
        <f>120+98</f>
        <v>218</v>
      </c>
      <c r="R17" s="399"/>
      <c r="S17" s="399"/>
      <c r="T17" s="399">
        <v>23329</v>
      </c>
      <c r="U17" s="403">
        <v>125</v>
      </c>
    </row>
    <row r="18" spans="1:21" ht="15.75">
      <c r="A18" s="179">
        <f t="shared" si="2"/>
        <v>5</v>
      </c>
      <c r="B18" s="177" t="s">
        <v>172</v>
      </c>
      <c r="C18" s="275">
        <f t="shared" si="3"/>
        <v>16581.4</v>
      </c>
      <c r="D18" s="275">
        <f t="shared" si="0"/>
        <v>16581.4</v>
      </c>
      <c r="E18" s="275"/>
      <c r="F18" s="275"/>
      <c r="G18" s="275">
        <f t="shared" si="1"/>
        <v>16581.4</v>
      </c>
      <c r="H18" s="275"/>
      <c r="I18" s="399"/>
      <c r="J18" s="399"/>
      <c r="K18" s="402">
        <v>5421.4</v>
      </c>
      <c r="L18" s="401"/>
      <c r="M18" s="399">
        <v>7405.3</v>
      </c>
      <c r="N18" s="399"/>
      <c r="O18" s="399"/>
      <c r="P18" s="399">
        <v>5500</v>
      </c>
      <c r="Q18" s="399"/>
      <c r="R18" s="399"/>
      <c r="S18" s="399"/>
      <c r="T18" s="399">
        <v>5660</v>
      </c>
      <c r="U18" s="401"/>
    </row>
    <row r="19" spans="1:21" ht="31.5">
      <c r="A19" s="179">
        <f t="shared" si="2"/>
        <v>6</v>
      </c>
      <c r="B19" s="177" t="s">
        <v>173</v>
      </c>
      <c r="C19" s="275">
        <f t="shared" si="3"/>
        <v>64858.7</v>
      </c>
      <c r="D19" s="275">
        <f t="shared" si="0"/>
        <v>64858.7</v>
      </c>
      <c r="E19" s="275"/>
      <c r="F19" s="275"/>
      <c r="G19" s="275">
        <f t="shared" si="1"/>
        <v>64858.7</v>
      </c>
      <c r="H19" s="275"/>
      <c r="I19" s="399"/>
      <c r="J19" s="399"/>
      <c r="K19" s="402">
        <f>20075+25</f>
        <v>20100</v>
      </c>
      <c r="L19" s="401"/>
      <c r="M19" s="399">
        <v>22035.5</v>
      </c>
      <c r="N19" s="399"/>
      <c r="O19" s="399"/>
      <c r="P19" s="399">
        <f>20255+2928.7</f>
        <v>23183.7</v>
      </c>
      <c r="Q19" s="399"/>
      <c r="R19" s="399"/>
      <c r="S19" s="399"/>
      <c r="T19" s="399">
        <v>21575</v>
      </c>
      <c r="U19" s="401"/>
    </row>
    <row r="20" spans="1:21" ht="31.5">
      <c r="A20" s="179">
        <f t="shared" si="2"/>
        <v>7</v>
      </c>
      <c r="B20" s="177" t="s">
        <v>174</v>
      </c>
      <c r="C20" s="275">
        <f t="shared" si="3"/>
        <v>3600</v>
      </c>
      <c r="D20" s="275">
        <f t="shared" si="0"/>
        <v>3600</v>
      </c>
      <c r="E20" s="275"/>
      <c r="F20" s="275"/>
      <c r="G20" s="275">
        <f t="shared" si="1"/>
        <v>3600</v>
      </c>
      <c r="H20" s="275"/>
      <c r="I20" s="399"/>
      <c r="J20" s="399"/>
      <c r="K20" s="402">
        <v>1000</v>
      </c>
      <c r="L20" s="401"/>
      <c r="M20" s="399">
        <v>13568.2</v>
      </c>
      <c r="N20" s="399"/>
      <c r="O20" s="399"/>
      <c r="P20" s="399">
        <v>1200</v>
      </c>
      <c r="Q20" s="399"/>
      <c r="R20" s="399"/>
      <c r="S20" s="399"/>
      <c r="T20" s="399">
        <v>1400</v>
      </c>
      <c r="U20" s="401"/>
    </row>
    <row r="21" spans="1:21" ht="15.75">
      <c r="A21" s="179">
        <f t="shared" si="2"/>
        <v>8</v>
      </c>
      <c r="B21" s="177" t="s">
        <v>320</v>
      </c>
      <c r="C21" s="275">
        <f t="shared" si="3"/>
        <v>35880</v>
      </c>
      <c r="D21" s="275">
        <f t="shared" si="0"/>
        <v>35880</v>
      </c>
      <c r="E21" s="275"/>
      <c r="F21" s="275"/>
      <c r="G21" s="275">
        <f t="shared" si="1"/>
        <v>35880</v>
      </c>
      <c r="H21" s="275"/>
      <c r="I21" s="399"/>
      <c r="J21" s="399"/>
      <c r="K21" s="402">
        <v>11780</v>
      </c>
      <c r="L21" s="401"/>
      <c r="M21" s="399">
        <v>2008.9</v>
      </c>
      <c r="N21" s="399"/>
      <c r="O21" s="399"/>
      <c r="P21" s="399">
        <v>12000</v>
      </c>
      <c r="Q21" s="399"/>
      <c r="R21" s="399">
        <f>575-575</f>
        <v>0</v>
      </c>
      <c r="S21" s="399"/>
      <c r="T21" s="399">
        <v>12100</v>
      </c>
      <c r="U21" s="401"/>
    </row>
    <row r="22" spans="1:21" ht="31.5">
      <c r="A22" s="179">
        <f t="shared" si="2"/>
        <v>9</v>
      </c>
      <c r="B22" s="177" t="s">
        <v>175</v>
      </c>
      <c r="C22" s="275">
        <f>E22+F22+G22+H22</f>
        <v>206470.3</v>
      </c>
      <c r="D22" s="275">
        <f t="shared" si="0"/>
        <v>206470.3</v>
      </c>
      <c r="E22" s="275">
        <f>160+1522</f>
        <v>1682</v>
      </c>
      <c r="F22" s="275">
        <f>J22+O22+S22</f>
        <v>0</v>
      </c>
      <c r="G22" s="404">
        <f>K22+P22+T22</f>
        <v>204788.3</v>
      </c>
      <c r="H22" s="275"/>
      <c r="I22" s="399">
        <f>160+1522</f>
        <v>1682</v>
      </c>
      <c r="J22" s="399"/>
      <c r="K22" s="402">
        <v>66045.7</v>
      </c>
      <c r="L22" s="401"/>
      <c r="M22" s="399">
        <v>882.7</v>
      </c>
      <c r="N22" s="399"/>
      <c r="O22" s="399"/>
      <c r="P22" s="399">
        <f>68000+742.6</f>
        <v>68742.6</v>
      </c>
      <c r="Q22" s="399"/>
      <c r="R22" s="399"/>
      <c r="S22" s="399"/>
      <c r="T22" s="399">
        <v>70000</v>
      </c>
      <c r="U22" s="401"/>
    </row>
    <row r="23" spans="1:21" ht="47.25">
      <c r="A23" s="179">
        <f t="shared" si="2"/>
        <v>10</v>
      </c>
      <c r="B23" s="177" t="s">
        <v>176</v>
      </c>
      <c r="C23" s="404">
        <f t="shared" si="3"/>
        <v>13473.127</v>
      </c>
      <c r="D23" s="404">
        <f t="shared" si="0"/>
        <v>13473.127</v>
      </c>
      <c r="E23" s="404"/>
      <c r="F23" s="404"/>
      <c r="G23" s="404">
        <f t="shared" si="1"/>
        <v>13473.127</v>
      </c>
      <c r="H23" s="404"/>
      <c r="I23" s="405"/>
      <c r="J23" s="405"/>
      <c r="K23" s="406">
        <f>4152.22+1+150+34+150</f>
        <v>4487.22</v>
      </c>
      <c r="L23" s="407"/>
      <c r="M23" s="405">
        <v>1969.3</v>
      </c>
      <c r="N23" s="405"/>
      <c r="O23" s="405"/>
      <c r="P23" s="405">
        <f>4304.855+100+51</f>
        <v>4455.855</v>
      </c>
      <c r="Q23" s="405"/>
      <c r="R23" s="405"/>
      <c r="S23" s="405"/>
      <c r="T23" s="405">
        <v>4530.052</v>
      </c>
      <c r="U23" s="401"/>
    </row>
    <row r="24" spans="1:21" ht="31.5">
      <c r="A24" s="179">
        <v>11</v>
      </c>
      <c r="B24" s="177" t="s">
        <v>177</v>
      </c>
      <c r="C24" s="275">
        <f>E24+F24+G24+H24</f>
        <v>42175.4</v>
      </c>
      <c r="D24" s="275">
        <f t="shared" si="0"/>
        <v>42175.4</v>
      </c>
      <c r="E24" s="275"/>
      <c r="F24" s="275"/>
      <c r="G24" s="275">
        <f>K24+P24+T24</f>
        <v>42175.4</v>
      </c>
      <c r="H24" s="275"/>
      <c r="I24" s="399"/>
      <c r="J24" s="399"/>
      <c r="K24" s="402">
        <f>7720.4+2240+3000-1400+700+35+2000+60+3000+1000+90+3000</f>
        <v>21445.4</v>
      </c>
      <c r="L24" s="401"/>
      <c r="M24" s="399"/>
      <c r="N24" s="399"/>
      <c r="O24" s="399"/>
      <c r="P24" s="399">
        <f>8580+2300+200</f>
        <v>11080</v>
      </c>
      <c r="Q24" s="399"/>
      <c r="R24" s="399"/>
      <c r="S24" s="399"/>
      <c r="T24" s="399">
        <v>9650</v>
      </c>
      <c r="U24" s="401"/>
    </row>
    <row r="25" spans="1:21" ht="31.5">
      <c r="A25" s="179">
        <v>12</v>
      </c>
      <c r="B25" s="177" t="s">
        <v>178</v>
      </c>
      <c r="C25" s="275">
        <f t="shared" si="3"/>
        <v>25079.7</v>
      </c>
      <c r="D25" s="275">
        <f t="shared" si="0"/>
        <v>25079.7</v>
      </c>
      <c r="E25" s="275">
        <f>SUM(I25)</f>
        <v>13705</v>
      </c>
      <c r="F25" s="275"/>
      <c r="G25" s="275">
        <f t="shared" si="1"/>
        <v>11374.7</v>
      </c>
      <c r="H25" s="275"/>
      <c r="I25" s="399">
        <v>13705</v>
      </c>
      <c r="J25" s="399"/>
      <c r="K25" s="402">
        <v>8124.7</v>
      </c>
      <c r="L25" s="401"/>
      <c r="M25" s="399"/>
      <c r="N25" s="399"/>
      <c r="O25" s="399"/>
      <c r="P25" s="399">
        <v>1600</v>
      </c>
      <c r="Q25" s="399"/>
      <c r="R25" s="399"/>
      <c r="S25" s="399"/>
      <c r="T25" s="399">
        <v>1650</v>
      </c>
      <c r="U25" s="401"/>
    </row>
    <row r="26" spans="1:21" ht="15.75">
      <c r="A26" s="179">
        <v>13</v>
      </c>
      <c r="B26" s="177" t="s">
        <v>179</v>
      </c>
      <c r="C26" s="275">
        <f t="shared" si="3"/>
        <v>4800</v>
      </c>
      <c r="D26" s="275"/>
      <c r="E26" s="275"/>
      <c r="F26" s="275"/>
      <c r="G26" s="275">
        <f t="shared" si="1"/>
        <v>4800</v>
      </c>
      <c r="H26" s="275"/>
      <c r="I26" s="399"/>
      <c r="J26" s="399"/>
      <c r="K26" s="402">
        <v>1500</v>
      </c>
      <c r="L26" s="401"/>
      <c r="M26" s="399"/>
      <c r="N26" s="399"/>
      <c r="O26" s="399"/>
      <c r="P26" s="399">
        <f>1500+300</f>
        <v>1800</v>
      </c>
      <c r="Q26" s="399"/>
      <c r="R26" s="399"/>
      <c r="S26" s="399"/>
      <c r="T26" s="399">
        <v>1500</v>
      </c>
      <c r="U26" s="401"/>
    </row>
    <row r="27" spans="1:21" ht="31.5">
      <c r="A27" s="179">
        <v>14</v>
      </c>
      <c r="B27" s="177" t="s">
        <v>309</v>
      </c>
      <c r="C27" s="275">
        <f t="shared" si="3"/>
        <v>195992.17200000002</v>
      </c>
      <c r="D27" s="275"/>
      <c r="E27" s="275"/>
      <c r="F27" s="275"/>
      <c r="G27" s="275">
        <f t="shared" si="1"/>
        <v>195992.17200000002</v>
      </c>
      <c r="H27" s="275"/>
      <c r="I27" s="399"/>
      <c r="J27" s="399"/>
      <c r="K27" s="402">
        <f>127284.3+500</f>
        <v>127784.3</v>
      </c>
      <c r="L27" s="401"/>
      <c r="M27" s="399"/>
      <c r="N27" s="399"/>
      <c r="O27" s="399"/>
      <c r="P27" s="399">
        <v>68207.872</v>
      </c>
      <c r="Q27" s="399"/>
      <c r="R27" s="399"/>
      <c r="S27" s="399"/>
      <c r="T27" s="405"/>
      <c r="U27" s="401"/>
    </row>
    <row r="28" spans="1:21" ht="31.5">
      <c r="A28" s="179">
        <v>15</v>
      </c>
      <c r="B28" s="177" t="s">
        <v>103</v>
      </c>
      <c r="C28" s="275">
        <f t="shared" si="3"/>
        <v>13960</v>
      </c>
      <c r="D28" s="275"/>
      <c r="E28" s="275"/>
      <c r="F28" s="275"/>
      <c r="G28" s="275">
        <f t="shared" si="1"/>
        <v>13960</v>
      </c>
      <c r="H28" s="275"/>
      <c r="I28" s="399"/>
      <c r="J28" s="399"/>
      <c r="K28" s="402">
        <v>1980</v>
      </c>
      <c r="L28" s="401"/>
      <c r="M28" s="399"/>
      <c r="N28" s="399"/>
      <c r="O28" s="399"/>
      <c r="P28" s="399">
        <v>10000</v>
      </c>
      <c r="Q28" s="399"/>
      <c r="R28" s="399"/>
      <c r="S28" s="399"/>
      <c r="T28" s="399">
        <v>1980</v>
      </c>
      <c r="U28" s="401"/>
    </row>
    <row r="29" spans="1:21" ht="31.5">
      <c r="A29" s="179">
        <v>16</v>
      </c>
      <c r="B29" s="177" t="s">
        <v>412</v>
      </c>
      <c r="C29" s="275">
        <f t="shared" si="3"/>
        <v>8178</v>
      </c>
      <c r="D29" s="275"/>
      <c r="E29" s="275"/>
      <c r="F29" s="275"/>
      <c r="G29" s="275">
        <f t="shared" si="1"/>
        <v>8178</v>
      </c>
      <c r="H29" s="275"/>
      <c r="I29" s="399"/>
      <c r="J29" s="399"/>
      <c r="K29" s="402">
        <f>3000+2178</f>
        <v>5178</v>
      </c>
      <c r="L29" s="401"/>
      <c r="M29" s="399"/>
      <c r="N29" s="399"/>
      <c r="O29" s="399"/>
      <c r="P29" s="399">
        <f>0+3000</f>
        <v>3000</v>
      </c>
      <c r="Q29" s="399"/>
      <c r="R29" s="399"/>
      <c r="S29" s="399"/>
      <c r="T29" s="399"/>
      <c r="U29" s="401"/>
    </row>
    <row r="30" spans="1:21" ht="15.75">
      <c r="A30" s="179">
        <v>17</v>
      </c>
      <c r="B30" s="177" t="s">
        <v>413</v>
      </c>
      <c r="C30" s="275">
        <f>E30+F30+G30+H30</f>
        <v>281580.32200000004</v>
      </c>
      <c r="D30" s="275"/>
      <c r="E30" s="404">
        <f>I30</f>
        <v>5512.9220000000005</v>
      </c>
      <c r="F30" s="275">
        <f>J30</f>
        <v>30</v>
      </c>
      <c r="G30" s="275">
        <f>K30+P30+T30</f>
        <v>276037.4</v>
      </c>
      <c r="H30" s="275"/>
      <c r="I30" s="405">
        <f>1845.922+1247+2420</f>
        <v>5512.9220000000005</v>
      </c>
      <c r="J30" s="399">
        <f>30</f>
        <v>30</v>
      </c>
      <c r="K30" s="399">
        <f>88000+37.4+1000</f>
        <v>89037.4</v>
      </c>
      <c r="L30" s="401"/>
      <c r="M30" s="399"/>
      <c r="N30" s="399"/>
      <c r="O30" s="399"/>
      <c r="P30" s="399">
        <v>92000</v>
      </c>
      <c r="Q30" s="399"/>
      <c r="R30" s="399"/>
      <c r="S30" s="399"/>
      <c r="T30" s="399">
        <v>95000</v>
      </c>
      <c r="U30" s="401"/>
    </row>
    <row r="31" spans="1:21" ht="15.75">
      <c r="A31" s="179">
        <v>18</v>
      </c>
      <c r="B31" s="177" t="s">
        <v>180</v>
      </c>
      <c r="C31" s="275">
        <f t="shared" si="3"/>
        <v>-2074.09</v>
      </c>
      <c r="D31" s="275"/>
      <c r="E31" s="275"/>
      <c r="F31" s="275"/>
      <c r="G31" s="275">
        <f t="shared" si="1"/>
        <v>-2074.09</v>
      </c>
      <c r="H31" s="275"/>
      <c r="I31" s="399"/>
      <c r="J31" s="399"/>
      <c r="K31" s="399">
        <f>-2079.09+5</f>
        <v>-2074.09</v>
      </c>
      <c r="L31" s="401"/>
      <c r="M31" s="399"/>
      <c r="N31" s="399"/>
      <c r="O31" s="399"/>
      <c r="P31" s="399"/>
      <c r="Q31" s="399"/>
      <c r="R31" s="399"/>
      <c r="S31" s="399"/>
      <c r="T31" s="405"/>
      <c r="U31" s="401"/>
    </row>
    <row r="32" spans="1:21" ht="15.75">
      <c r="A32" s="179">
        <v>19</v>
      </c>
      <c r="B32" s="177" t="s">
        <v>334</v>
      </c>
      <c r="C32" s="275">
        <f t="shared" si="3"/>
        <v>74070.2</v>
      </c>
      <c r="D32" s="275"/>
      <c r="E32" s="275"/>
      <c r="F32" s="275"/>
      <c r="G32" s="275">
        <f t="shared" si="1"/>
        <v>74070.2</v>
      </c>
      <c r="H32" s="275"/>
      <c r="I32" s="399"/>
      <c r="J32" s="399"/>
      <c r="K32" s="399">
        <v>74070.2</v>
      </c>
      <c r="L32" s="399"/>
      <c r="M32" s="399"/>
      <c r="N32" s="399"/>
      <c r="O32" s="399"/>
      <c r="P32" s="399"/>
      <c r="Q32" s="399"/>
      <c r="R32" s="399"/>
      <c r="S32" s="399"/>
      <c r="T32" s="405"/>
      <c r="U32" s="401"/>
    </row>
    <row r="33" spans="1:21" ht="15.75">
      <c r="A33" s="179">
        <v>20</v>
      </c>
      <c r="B33" s="177" t="s">
        <v>414</v>
      </c>
      <c r="C33" s="275">
        <f>E33+F33+G33+H33</f>
        <v>0</v>
      </c>
      <c r="D33" s="275"/>
      <c r="E33" s="275"/>
      <c r="F33" s="275"/>
      <c r="G33" s="275">
        <f t="shared" si="1"/>
        <v>0</v>
      </c>
      <c r="H33" s="275"/>
      <c r="I33" s="399"/>
      <c r="J33" s="399"/>
      <c r="K33" s="399"/>
      <c r="L33" s="399"/>
      <c r="M33" s="399"/>
      <c r="N33" s="399"/>
      <c r="O33" s="399"/>
      <c r="P33" s="399"/>
      <c r="Q33" s="399"/>
      <c r="R33" s="399"/>
      <c r="S33" s="399"/>
      <c r="T33" s="405"/>
      <c r="U33" s="401"/>
    </row>
    <row r="34" spans="1:21" ht="15.75">
      <c r="A34" s="503" t="s">
        <v>5</v>
      </c>
      <c r="B34" s="503"/>
      <c r="C34" s="275">
        <f>E34+F34+G34+H34</f>
        <v>2488737.664</v>
      </c>
      <c r="D34" s="275">
        <f>D14+D15+D16+D17+D18+D19+D20+D21+D22+D23+D24+D25+D26+D27+D28+D29+D30+D31</f>
        <v>1910031.0599999998</v>
      </c>
      <c r="E34" s="275">
        <f>E14+E15+E16+E17+E18+E19+E20+E21+E22+E23+E24+E25+E26+E27+E28+E29+E30+E31</f>
        <v>62799.922</v>
      </c>
      <c r="F34" s="275">
        <f>F14+F15+F16+F17+F18+F19+F20+F21+F22+F23+F24+F25+F26+F27+F28+F29+F30+F31</f>
        <v>30</v>
      </c>
      <c r="G34" s="275">
        <f>G14+G15+G16+G17+G18+G19+G20+G21+G22+G23+G24+G25+G26+G27+G28+G29+G30+G31+G32+G33</f>
        <v>2423707.742</v>
      </c>
      <c r="H34" s="275">
        <f>H14+H15+H16+H17+H18+H19+H20+H21+H22+H23+H24+H25+H26+H27+H28+H29+H30+H31+H32</f>
        <v>2200</v>
      </c>
      <c r="I34" s="275">
        <f>I14+I15+I16+I17+I18+I19+I20+I21+I22+I23+I24+I25+I26+I27+I28+I29+I30+I31+I32</f>
        <v>62799.922</v>
      </c>
      <c r="J34" s="275">
        <f>J14+J15+J16+J17+J18+J19+J20+J21+J22+J23+J24+J25+J26+J27+J28+J29+J30+J31+J32</f>
        <v>30</v>
      </c>
      <c r="K34" s="275">
        <f>K14+K15+K16+K17+K18+K19+K20+K21+K22+K23+K24+K25+K26+K27+K28+K29+K30+K31+K32+K33</f>
        <v>883055.6630000001</v>
      </c>
      <c r="L34" s="275">
        <f aca="true" t="shared" si="4" ref="L34:U34">L14+L15+L16+L17+L18+L19+L20+L21+L22+L23+L24+L25+L26+L27+L28+L29+L30+L31+L32+L33</f>
        <v>656</v>
      </c>
      <c r="M34" s="275" t="e">
        <f t="shared" si="4"/>
        <v>#REF!</v>
      </c>
      <c r="N34" s="275">
        <f t="shared" si="4"/>
        <v>0</v>
      </c>
      <c r="O34" s="275">
        <f t="shared" si="4"/>
        <v>0</v>
      </c>
      <c r="P34" s="275">
        <f t="shared" si="4"/>
        <v>795647.5269999999</v>
      </c>
      <c r="Q34" s="275">
        <f t="shared" si="4"/>
        <v>819</v>
      </c>
      <c r="R34" s="275">
        <f t="shared" si="4"/>
        <v>0</v>
      </c>
      <c r="S34" s="275">
        <f t="shared" si="4"/>
        <v>0</v>
      </c>
      <c r="T34" s="275">
        <f t="shared" si="4"/>
        <v>745004.552</v>
      </c>
      <c r="U34" s="275">
        <f t="shared" si="4"/>
        <v>725</v>
      </c>
    </row>
    <row r="35" spans="1:20" ht="15.75">
      <c r="A35" s="145"/>
      <c r="B35" s="145"/>
      <c r="C35" s="380"/>
      <c r="D35" s="380"/>
      <c r="E35" s="380"/>
      <c r="F35" s="380"/>
      <c r="G35" s="380"/>
      <c r="H35" s="380"/>
      <c r="I35" s="380"/>
      <c r="J35" s="380"/>
      <c r="K35" s="380"/>
      <c r="L35" s="380"/>
      <c r="M35" s="380"/>
      <c r="N35" s="380"/>
      <c r="O35" s="380"/>
      <c r="P35" s="380"/>
      <c r="Q35" s="380"/>
      <c r="R35" s="380"/>
      <c r="S35" s="380"/>
      <c r="T35" s="380"/>
    </row>
    <row r="36" spans="1:20" ht="15.75">
      <c r="A36" s="145"/>
      <c r="B36" s="145"/>
      <c r="C36" s="380"/>
      <c r="D36" s="380"/>
      <c r="E36" s="380"/>
      <c r="F36" s="380"/>
      <c r="G36" s="380"/>
      <c r="H36" s="380"/>
      <c r="I36" s="380"/>
      <c r="J36" s="380"/>
      <c r="K36" s="380"/>
      <c r="L36" s="380"/>
      <c r="M36" s="380"/>
      <c r="N36" s="380"/>
      <c r="O36" s="380"/>
      <c r="P36" s="380"/>
      <c r="Q36" s="380"/>
      <c r="R36" s="380"/>
      <c r="S36" s="380"/>
      <c r="T36" s="380"/>
    </row>
    <row r="37" spans="1:20" ht="15.75">
      <c r="A37" s="145"/>
      <c r="B37" s="145"/>
      <c r="C37" s="380"/>
      <c r="D37" s="380"/>
      <c r="E37" s="380"/>
      <c r="F37" s="380"/>
      <c r="G37" s="380"/>
      <c r="H37" s="380"/>
      <c r="I37" s="380"/>
      <c r="J37" s="380"/>
      <c r="K37" s="380"/>
      <c r="L37" s="380"/>
      <c r="M37" s="380"/>
      <c r="N37" s="380"/>
      <c r="O37" s="380"/>
      <c r="P37" s="380"/>
      <c r="Q37" s="380"/>
      <c r="R37" s="380"/>
      <c r="S37" s="380"/>
      <c r="T37" s="380"/>
    </row>
    <row r="38" spans="1:20" ht="15.75">
      <c r="A38" s="145"/>
      <c r="B38" s="145"/>
      <c r="C38" s="146"/>
      <c r="D38" s="146"/>
      <c r="E38" s="146"/>
      <c r="F38" s="146"/>
      <c r="G38" s="146"/>
      <c r="H38" s="146"/>
      <c r="I38" s="146"/>
      <c r="J38" s="146"/>
      <c r="K38" s="146"/>
      <c r="L38" s="146"/>
      <c r="M38" s="146"/>
      <c r="N38" s="146"/>
      <c r="O38" s="146"/>
      <c r="P38" s="380"/>
      <c r="Q38" s="381"/>
      <c r="R38" s="382"/>
      <c r="T38" s="383"/>
    </row>
    <row r="39" spans="1:21" ht="15.75">
      <c r="A39" s="510" t="s">
        <v>18</v>
      </c>
      <c r="B39" s="510"/>
      <c r="C39" s="54"/>
      <c r="D39" s="26"/>
      <c r="E39" s="408"/>
      <c r="F39" s="409"/>
      <c r="G39" s="410"/>
      <c r="H39" s="389"/>
      <c r="I39" s="411"/>
      <c r="J39" s="411"/>
      <c r="K39" s="411"/>
      <c r="L39" s="411"/>
      <c r="P39" s="412"/>
      <c r="Q39" s="412"/>
      <c r="R39" s="509" t="s">
        <v>7</v>
      </c>
      <c r="S39" s="509"/>
      <c r="T39" s="250"/>
      <c r="U39" s="387"/>
    </row>
    <row r="40" spans="1:21" ht="15.75">
      <c r="A40" s="413"/>
      <c r="B40" s="413"/>
      <c r="C40" s="414"/>
      <c r="D40" s="389"/>
      <c r="F40" s="389"/>
      <c r="G40" s="389"/>
      <c r="H40" s="389"/>
      <c r="I40" s="146"/>
      <c r="J40" s="146"/>
      <c r="K40" s="146"/>
      <c r="L40" s="146"/>
      <c r="P40" s="412"/>
      <c r="R40" s="415"/>
      <c r="S40" s="415"/>
      <c r="T40" s="251"/>
      <c r="U40" s="387"/>
    </row>
    <row r="41" spans="1:21" ht="15.75">
      <c r="A41" s="486" t="s">
        <v>17</v>
      </c>
      <c r="B41" s="486"/>
      <c r="C41" s="388"/>
      <c r="D41" s="389"/>
      <c r="E41" s="389"/>
      <c r="F41" s="379"/>
      <c r="G41" s="379"/>
      <c r="H41" s="379"/>
      <c r="I41" s="499"/>
      <c r="J41" s="499"/>
      <c r="K41" s="499"/>
      <c r="L41" s="499"/>
      <c r="M41" s="499"/>
      <c r="N41" s="499"/>
      <c r="O41" s="499"/>
      <c r="P41" s="499"/>
      <c r="Q41" s="392"/>
      <c r="R41" s="392"/>
      <c r="U41" s="392"/>
    </row>
    <row r="42" spans="1:20" ht="15.75">
      <c r="A42" s="390" t="s">
        <v>10</v>
      </c>
      <c r="B42" s="390"/>
      <c r="C42" s="412"/>
      <c r="D42" s="412"/>
      <c r="E42" s="412"/>
      <c r="F42" s="412"/>
      <c r="G42" s="412"/>
      <c r="H42" s="412"/>
      <c r="T42" s="416"/>
    </row>
    <row r="43" spans="1:18" ht="15.75">
      <c r="A43" s="417"/>
      <c r="B43" s="418"/>
      <c r="Q43" s="412"/>
      <c r="R43" s="412"/>
    </row>
    <row r="44" spans="1:2" ht="15">
      <c r="A44" s="417"/>
      <c r="B44" s="417"/>
    </row>
    <row r="45" spans="1:20" ht="15">
      <c r="A45" s="417"/>
      <c r="B45" s="417"/>
      <c r="E45" s="419"/>
      <c r="F45" s="419"/>
      <c r="G45" s="419"/>
      <c r="H45" s="419"/>
      <c r="I45" s="419"/>
      <c r="J45" s="419"/>
      <c r="K45" s="419"/>
      <c r="L45" s="419"/>
      <c r="M45" s="419"/>
      <c r="N45" s="419"/>
      <c r="O45" s="419"/>
      <c r="P45" s="419"/>
      <c r="Q45" s="419"/>
      <c r="R45" s="419"/>
      <c r="S45" s="419"/>
      <c r="T45" s="419"/>
    </row>
    <row r="46" spans="1:2" ht="15">
      <c r="A46" s="417"/>
      <c r="B46" s="417"/>
    </row>
    <row r="47" spans="1:2" ht="15">
      <c r="A47" s="417"/>
      <c r="B47" s="417"/>
    </row>
    <row r="48" spans="1:18" ht="15">
      <c r="A48" s="417"/>
      <c r="B48" s="417"/>
      <c r="Q48" s="412"/>
      <c r="R48" s="412"/>
    </row>
    <row r="49" spans="1:18" ht="15">
      <c r="A49" s="417"/>
      <c r="B49" s="417"/>
      <c r="C49" s="412"/>
      <c r="D49" s="412"/>
      <c r="E49" s="412"/>
      <c r="F49" s="412"/>
      <c r="G49" s="412"/>
      <c r="H49" s="412"/>
      <c r="I49" s="412"/>
      <c r="J49" s="412"/>
      <c r="K49" s="412"/>
      <c r="L49" s="412"/>
      <c r="M49" s="412"/>
      <c r="N49" s="412"/>
      <c r="O49" s="412"/>
      <c r="P49" s="412"/>
      <c r="Q49" s="412"/>
      <c r="R49" s="412"/>
    </row>
    <row r="50" spans="1:18" ht="15">
      <c r="A50" s="417"/>
      <c r="B50" s="417"/>
      <c r="C50" s="412"/>
      <c r="D50" s="412"/>
      <c r="E50" s="412"/>
      <c r="F50" s="412"/>
      <c r="G50" s="412"/>
      <c r="H50" s="412"/>
      <c r="Q50" s="412"/>
      <c r="R50" s="412"/>
    </row>
    <row r="51" spans="1:2" ht="15">
      <c r="A51" s="417"/>
      <c r="B51" s="417"/>
    </row>
    <row r="52" spans="1:2" ht="15">
      <c r="A52" s="417"/>
      <c r="B52" s="417"/>
    </row>
    <row r="53" spans="1:18" ht="15">
      <c r="A53" s="417"/>
      <c r="B53" s="417"/>
      <c r="Q53" s="412"/>
      <c r="R53" s="412"/>
    </row>
    <row r="54" spans="1:2" ht="15">
      <c r="A54" s="417"/>
      <c r="B54" s="417"/>
    </row>
    <row r="55" spans="1:18" ht="15">
      <c r="A55" s="417"/>
      <c r="B55" s="417"/>
      <c r="Q55" s="412"/>
      <c r="R55" s="412"/>
    </row>
    <row r="56" spans="1:2" ht="15">
      <c r="A56" s="417"/>
      <c r="B56" s="417"/>
    </row>
    <row r="57" spans="1:2" ht="15">
      <c r="A57" s="417"/>
      <c r="B57" s="417"/>
    </row>
    <row r="58" spans="1:2" ht="15">
      <c r="A58" s="417"/>
      <c r="B58" s="417"/>
    </row>
    <row r="59" spans="1:2" ht="15">
      <c r="A59" s="417"/>
      <c r="B59" s="417"/>
    </row>
    <row r="60" spans="1:2" ht="15">
      <c r="A60" s="417"/>
      <c r="B60" s="417"/>
    </row>
    <row r="61" spans="1:2" ht="15">
      <c r="A61" s="417"/>
      <c r="B61" s="417"/>
    </row>
    <row r="62" spans="1:2" ht="15">
      <c r="A62" s="417"/>
      <c r="B62" s="417"/>
    </row>
    <row r="63" spans="1:2" ht="15">
      <c r="A63" s="417"/>
      <c r="B63" s="417"/>
    </row>
    <row r="64" spans="1:2" ht="15">
      <c r="A64" s="417"/>
      <c r="B64" s="417"/>
    </row>
    <row r="65" spans="1:2" ht="15">
      <c r="A65" s="417"/>
      <c r="B65" s="417"/>
    </row>
    <row r="66" spans="1:2" ht="15">
      <c r="A66" s="417"/>
      <c r="B66" s="417"/>
    </row>
    <row r="67" spans="1:2" ht="15">
      <c r="A67" s="417"/>
      <c r="B67" s="417"/>
    </row>
    <row r="68" spans="1:2" ht="15">
      <c r="A68" s="417"/>
      <c r="B68" s="417"/>
    </row>
    <row r="69" spans="1:2" ht="15">
      <c r="A69" s="417"/>
      <c r="B69" s="417"/>
    </row>
    <row r="70" spans="1:2" ht="15">
      <c r="A70" s="417"/>
      <c r="B70" s="417"/>
    </row>
    <row r="71" spans="1:2" ht="15">
      <c r="A71" s="417"/>
      <c r="B71" s="417"/>
    </row>
    <row r="72" spans="1:2" ht="15">
      <c r="A72" s="417"/>
      <c r="B72" s="417"/>
    </row>
    <row r="73" spans="1:2" ht="15">
      <c r="A73" s="417"/>
      <c r="B73" s="417"/>
    </row>
    <row r="74" spans="1:2" ht="15">
      <c r="A74" s="417"/>
      <c r="B74" s="417"/>
    </row>
    <row r="75" spans="1:2" ht="15">
      <c r="A75" s="417"/>
      <c r="B75" s="417"/>
    </row>
    <row r="76" spans="1:2" ht="15">
      <c r="A76" s="417"/>
      <c r="B76" s="417"/>
    </row>
    <row r="77" spans="1:2" ht="15">
      <c r="A77" s="417"/>
      <c r="B77" s="417"/>
    </row>
    <row r="78" spans="1:2" ht="15">
      <c r="A78" s="417"/>
      <c r="B78" s="417"/>
    </row>
    <row r="79" spans="1:2" ht="15">
      <c r="A79" s="417"/>
      <c r="B79" s="417"/>
    </row>
    <row r="80" spans="1:2" ht="15">
      <c r="A80" s="417"/>
      <c r="B80" s="417"/>
    </row>
    <row r="81" spans="1:2" ht="15">
      <c r="A81" s="417"/>
      <c r="B81" s="417"/>
    </row>
    <row r="82" ht="15">
      <c r="A82" s="417"/>
    </row>
  </sheetData>
  <sheetProtection/>
  <mergeCells count="21">
    <mergeCell ref="R39:S39"/>
    <mergeCell ref="C11:C13"/>
    <mergeCell ref="A39:B39"/>
    <mergeCell ref="M12:M13"/>
    <mergeCell ref="E11:H11"/>
    <mergeCell ref="A11:A13"/>
    <mergeCell ref="A41:B41"/>
    <mergeCell ref="I41:P41"/>
    <mergeCell ref="G12:G13"/>
    <mergeCell ref="H12:H13"/>
    <mergeCell ref="I12:L12"/>
    <mergeCell ref="B11:B13"/>
    <mergeCell ref="E12:E13"/>
    <mergeCell ref="A34:B34"/>
    <mergeCell ref="O2:R7"/>
    <mergeCell ref="I11:U11"/>
    <mergeCell ref="N12:Q12"/>
    <mergeCell ref="F12:F13"/>
    <mergeCell ref="R12:U12"/>
    <mergeCell ref="A9:T9"/>
    <mergeCell ref="M10:T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M135"/>
  <sheetViews>
    <sheetView view="pageBreakPreview" zoomScale="78" zoomScaleSheetLayoutView="78" zoomScalePageLayoutView="0" workbookViewId="0" topLeftCell="A21">
      <selection activeCell="E31" sqref="E31:G31"/>
    </sheetView>
  </sheetViews>
  <sheetFormatPr defaultColWidth="9.140625" defaultRowHeight="12.75"/>
  <cols>
    <col min="1" max="1" width="5.710937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206" t="s">
        <v>516</v>
      </c>
      <c r="I1" s="59"/>
      <c r="J1" s="12"/>
      <c r="K1" s="12"/>
    </row>
    <row r="2" spans="8:11" ht="18.75">
      <c r="H2" s="59" t="s">
        <v>11</v>
      </c>
      <c r="I2" s="59"/>
      <c r="J2" s="12"/>
      <c r="K2" s="12"/>
    </row>
    <row r="3" spans="8:11" ht="18.75">
      <c r="H3" s="511" t="s">
        <v>181</v>
      </c>
      <c r="I3" s="511"/>
      <c r="J3" s="12"/>
      <c r="K3" s="12"/>
    </row>
    <row r="4" spans="8:11" ht="18.75">
      <c r="H4" s="511" t="s">
        <v>34</v>
      </c>
      <c r="I4" s="511"/>
      <c r="J4" s="12"/>
      <c r="K4" s="12"/>
    </row>
    <row r="5" spans="8:13" ht="18.75">
      <c r="H5" s="73" t="s">
        <v>8</v>
      </c>
      <c r="I5" s="73"/>
      <c r="J5" s="17"/>
      <c r="K5" s="17"/>
      <c r="L5" s="17"/>
      <c r="M5" s="17"/>
    </row>
    <row r="6" spans="2:11" ht="18.75">
      <c r="B6" s="15"/>
      <c r="C6" s="15"/>
      <c r="D6" s="15"/>
      <c r="H6" s="511" t="s">
        <v>268</v>
      </c>
      <c r="I6" s="511"/>
      <c r="J6" s="12"/>
      <c r="K6" s="12"/>
    </row>
    <row r="7" spans="2:13" ht="15.75" customHeight="1">
      <c r="B7" s="15"/>
      <c r="C7" s="15"/>
      <c r="D7" s="15"/>
      <c r="H7" s="512" t="s">
        <v>517</v>
      </c>
      <c r="I7" s="513"/>
      <c r="J7" s="17"/>
      <c r="K7" s="17"/>
      <c r="L7" s="17"/>
      <c r="M7" s="17"/>
    </row>
    <row r="8" spans="2:13" ht="15.75" customHeight="1">
      <c r="B8" s="15"/>
      <c r="C8" s="15"/>
      <c r="D8" s="15"/>
      <c r="H8" s="432" t="s">
        <v>539</v>
      </c>
      <c r="I8" s="56"/>
      <c r="J8" s="17"/>
      <c r="K8" s="17"/>
      <c r="L8" s="17"/>
      <c r="M8" s="17"/>
    </row>
    <row r="9" spans="2:9" ht="12" customHeight="1">
      <c r="B9" s="15"/>
      <c r="C9" s="15"/>
      <c r="D9" s="15"/>
      <c r="E9" s="15"/>
      <c r="F9" s="15"/>
      <c r="G9" s="15"/>
      <c r="H9" s="12"/>
      <c r="I9" s="12"/>
    </row>
    <row r="10" spans="2:9" ht="17.25" customHeight="1">
      <c r="B10" s="514" t="s">
        <v>269</v>
      </c>
      <c r="C10" s="514"/>
      <c r="D10" s="514"/>
      <c r="E10" s="514"/>
      <c r="F10" s="514"/>
      <c r="G10" s="514"/>
      <c r="H10" s="514"/>
      <c r="I10" s="15"/>
    </row>
    <row r="11" spans="2:9" ht="13.5" customHeight="1">
      <c r="B11" s="34"/>
      <c r="C11" s="34"/>
      <c r="D11" s="34"/>
      <c r="E11" s="34"/>
      <c r="F11" s="34"/>
      <c r="G11" s="34"/>
      <c r="H11" s="34"/>
      <c r="I11" s="15"/>
    </row>
    <row r="12" spans="1:9" ht="19.5" customHeight="1">
      <c r="A12" s="515" t="s">
        <v>33</v>
      </c>
      <c r="B12" s="515" t="s">
        <v>12</v>
      </c>
      <c r="C12" s="515" t="s">
        <v>13</v>
      </c>
      <c r="D12" s="515" t="s">
        <v>14</v>
      </c>
      <c r="E12" s="518" t="s">
        <v>9</v>
      </c>
      <c r="F12" s="518"/>
      <c r="G12" s="518"/>
      <c r="H12" s="518" t="s">
        <v>15</v>
      </c>
      <c r="I12" s="15"/>
    </row>
    <row r="13" spans="1:9" ht="15.75" customHeight="1">
      <c r="A13" s="516"/>
      <c r="B13" s="516"/>
      <c r="C13" s="516"/>
      <c r="D13" s="516"/>
      <c r="E13" s="515">
        <v>2018</v>
      </c>
      <c r="F13" s="515">
        <v>2019</v>
      </c>
      <c r="G13" s="515">
        <v>2020</v>
      </c>
      <c r="H13" s="518"/>
      <c r="I13" s="15"/>
    </row>
    <row r="14" spans="1:9" ht="21" customHeight="1">
      <c r="A14" s="517"/>
      <c r="B14" s="517"/>
      <c r="C14" s="517"/>
      <c r="D14" s="517"/>
      <c r="E14" s="517"/>
      <c r="F14" s="517"/>
      <c r="G14" s="517"/>
      <c r="H14" s="518"/>
      <c r="I14" s="15"/>
    </row>
    <row r="15" spans="1:9" ht="33.75" customHeight="1" hidden="1">
      <c r="A15" s="66">
        <v>1</v>
      </c>
      <c r="B15" s="61" t="s">
        <v>35</v>
      </c>
      <c r="C15" s="36" t="s">
        <v>16</v>
      </c>
      <c r="D15" s="74" t="e">
        <f>#REF!+E15+F15+G15</f>
        <v>#REF!</v>
      </c>
      <c r="E15" s="74"/>
      <c r="F15" s="74"/>
      <c r="G15" s="74"/>
      <c r="H15" s="36" t="s">
        <v>36</v>
      </c>
      <c r="I15" s="15"/>
    </row>
    <row r="16" spans="1:9" ht="52.5" customHeight="1">
      <c r="A16" s="66">
        <v>1</v>
      </c>
      <c r="B16" s="61" t="s">
        <v>106</v>
      </c>
      <c r="C16" s="36" t="s">
        <v>16</v>
      </c>
      <c r="D16" s="62">
        <f>E16+F16+G16</f>
        <v>164438.4</v>
      </c>
      <c r="E16" s="75">
        <f>50073.4</f>
        <v>50073.4</v>
      </c>
      <c r="F16" s="75">
        <v>55744</v>
      </c>
      <c r="G16" s="75">
        <v>58621</v>
      </c>
      <c r="H16" s="36" t="s">
        <v>107</v>
      </c>
      <c r="I16" s="15"/>
    </row>
    <row r="17" spans="1:9" ht="34.5" customHeight="1" hidden="1">
      <c r="A17" s="66">
        <f>A16+1</f>
        <v>2</v>
      </c>
      <c r="B17" s="61" t="s">
        <v>37</v>
      </c>
      <c r="C17" s="36" t="s">
        <v>16</v>
      </c>
      <c r="D17" s="62">
        <f aca="true" t="shared" si="0" ref="D17:D30">E17+F17+G17</f>
        <v>0</v>
      </c>
      <c r="E17" s="75"/>
      <c r="F17" s="75"/>
      <c r="G17" s="75"/>
      <c r="H17" s="36" t="s">
        <v>36</v>
      </c>
      <c r="I17" s="15"/>
    </row>
    <row r="18" spans="1:9" ht="57" customHeight="1">
      <c r="A18" s="66">
        <v>2</v>
      </c>
      <c r="B18" s="61" t="s">
        <v>108</v>
      </c>
      <c r="C18" s="36" t="s">
        <v>16</v>
      </c>
      <c r="D18" s="62">
        <f t="shared" si="0"/>
        <v>256047.8</v>
      </c>
      <c r="E18" s="75">
        <f>77890</f>
        <v>77890</v>
      </c>
      <c r="F18" s="75">
        <v>86838</v>
      </c>
      <c r="G18" s="38">
        <v>91319.8</v>
      </c>
      <c r="H18" s="36" t="s">
        <v>107</v>
      </c>
      <c r="I18" s="15"/>
    </row>
    <row r="19" spans="1:9" ht="57" customHeight="1">
      <c r="A19" s="336" t="s">
        <v>547</v>
      </c>
      <c r="B19" s="61" t="s">
        <v>108</v>
      </c>
      <c r="C19" s="36" t="s">
        <v>77</v>
      </c>
      <c r="D19" s="62">
        <f t="shared" si="0"/>
        <v>41900</v>
      </c>
      <c r="E19" s="75">
        <v>41900</v>
      </c>
      <c r="F19" s="75"/>
      <c r="G19" s="38"/>
      <c r="H19" s="36" t="s">
        <v>107</v>
      </c>
      <c r="I19" s="15"/>
    </row>
    <row r="20" spans="1:9" ht="58.5" customHeight="1">
      <c r="A20" s="66">
        <v>3</v>
      </c>
      <c r="B20" s="61" t="s">
        <v>109</v>
      </c>
      <c r="C20" s="36" t="s">
        <v>16</v>
      </c>
      <c r="D20" s="62">
        <f t="shared" si="0"/>
        <v>130204.70000000001</v>
      </c>
      <c r="E20" s="75">
        <f>41000</f>
        <v>41000</v>
      </c>
      <c r="F20" s="37">
        <v>43480.3</v>
      </c>
      <c r="G20" s="38">
        <v>45724.4</v>
      </c>
      <c r="H20" s="36" t="s">
        <v>107</v>
      </c>
      <c r="I20" s="15"/>
    </row>
    <row r="21" spans="1:9" ht="56.25">
      <c r="A21" s="66">
        <v>5</v>
      </c>
      <c r="B21" s="186" t="s">
        <v>251</v>
      </c>
      <c r="C21" s="264" t="s">
        <v>16</v>
      </c>
      <c r="D21" s="139">
        <f>E21+F21+G21</f>
        <v>1850</v>
      </c>
      <c r="E21" s="135">
        <v>400</v>
      </c>
      <c r="F21" s="135">
        <f>400+550</f>
        <v>950</v>
      </c>
      <c r="G21" s="135">
        <v>500</v>
      </c>
      <c r="H21" s="36" t="s">
        <v>110</v>
      </c>
      <c r="I21" s="15"/>
    </row>
    <row r="22" spans="1:9" ht="75" customHeight="1">
      <c r="A22" s="36">
        <v>6</v>
      </c>
      <c r="B22" s="186" t="s">
        <v>311</v>
      </c>
      <c r="C22" s="264" t="s">
        <v>16</v>
      </c>
      <c r="D22" s="139">
        <f t="shared" si="0"/>
        <v>24000</v>
      </c>
      <c r="E22" s="135">
        <v>6000</v>
      </c>
      <c r="F22" s="135">
        <v>8000</v>
      </c>
      <c r="G22" s="135">
        <v>10000</v>
      </c>
      <c r="H22" s="36" t="s">
        <v>111</v>
      </c>
      <c r="I22" s="15"/>
    </row>
    <row r="23" spans="1:9" ht="76.5" customHeight="1">
      <c r="A23" s="36">
        <v>7</v>
      </c>
      <c r="B23" s="186" t="s">
        <v>312</v>
      </c>
      <c r="C23" s="264" t="s">
        <v>16</v>
      </c>
      <c r="D23" s="139">
        <f t="shared" si="0"/>
        <v>418730</v>
      </c>
      <c r="E23" s="135">
        <f>25000+100000</f>
        <v>125000</v>
      </c>
      <c r="F23" s="135">
        <f>30000+111488</f>
        <v>141488</v>
      </c>
      <c r="G23" s="135">
        <f>35000+117242</f>
        <v>152242</v>
      </c>
      <c r="H23" s="36" t="s">
        <v>112</v>
      </c>
      <c r="I23" s="15"/>
    </row>
    <row r="24" spans="1:9" ht="18" customHeight="1" hidden="1">
      <c r="A24" s="36"/>
      <c r="B24" s="61" t="s">
        <v>38</v>
      </c>
      <c r="C24" s="76"/>
      <c r="D24" s="62">
        <f t="shared" si="0"/>
        <v>0</v>
      </c>
      <c r="E24" s="75"/>
      <c r="F24" s="37"/>
      <c r="G24" s="75"/>
      <c r="H24" s="36" t="s">
        <v>39</v>
      </c>
      <c r="I24" s="15"/>
    </row>
    <row r="25" spans="1:9" ht="20.25" customHeight="1" hidden="1">
      <c r="A25" s="36"/>
      <c r="B25" s="61" t="s">
        <v>40</v>
      </c>
      <c r="C25" s="76"/>
      <c r="D25" s="62">
        <f t="shared" si="0"/>
        <v>0</v>
      </c>
      <c r="E25" s="75"/>
      <c r="F25" s="37"/>
      <c r="G25" s="75"/>
      <c r="H25" s="36" t="s">
        <v>39</v>
      </c>
      <c r="I25" s="15"/>
    </row>
    <row r="26" spans="1:9" ht="21" customHeight="1" hidden="1">
      <c r="A26" s="36"/>
      <c r="B26" s="61" t="s">
        <v>41</v>
      </c>
      <c r="C26" s="76"/>
      <c r="D26" s="62">
        <f t="shared" si="0"/>
        <v>0</v>
      </c>
      <c r="E26" s="75"/>
      <c r="F26" s="37"/>
      <c r="G26" s="75"/>
      <c r="H26" s="36" t="s">
        <v>39</v>
      </c>
      <c r="I26" s="15"/>
    </row>
    <row r="27" spans="1:9" ht="30.75" customHeight="1" hidden="1">
      <c r="A27" s="36"/>
      <c r="B27" s="61" t="s">
        <v>42</v>
      </c>
      <c r="C27" s="36" t="s">
        <v>16</v>
      </c>
      <c r="D27" s="62">
        <f t="shared" si="0"/>
        <v>0</v>
      </c>
      <c r="E27" s="75"/>
      <c r="F27" s="75"/>
      <c r="G27" s="75"/>
      <c r="H27" s="36" t="s">
        <v>39</v>
      </c>
      <c r="I27" s="15"/>
    </row>
    <row r="28" spans="1:9" ht="18" customHeight="1" hidden="1">
      <c r="A28" s="36"/>
      <c r="B28" s="61" t="s">
        <v>43</v>
      </c>
      <c r="C28" s="36" t="s">
        <v>16</v>
      </c>
      <c r="D28" s="62">
        <f t="shared" si="0"/>
        <v>0</v>
      </c>
      <c r="E28" s="75"/>
      <c r="F28" s="75"/>
      <c r="G28" s="75"/>
      <c r="H28" s="36" t="s">
        <v>39</v>
      </c>
      <c r="I28" s="15"/>
    </row>
    <row r="29" spans="1:9" ht="60" customHeight="1">
      <c r="A29" s="36">
        <v>9</v>
      </c>
      <c r="B29" s="61" t="s">
        <v>114</v>
      </c>
      <c r="C29" s="36" t="s">
        <v>16</v>
      </c>
      <c r="D29" s="62">
        <f t="shared" si="0"/>
        <v>26660</v>
      </c>
      <c r="E29" s="75">
        <v>8110</v>
      </c>
      <c r="F29" s="75">
        <v>9041.7</v>
      </c>
      <c r="G29" s="75">
        <v>9508.3</v>
      </c>
      <c r="H29" s="36" t="s">
        <v>113</v>
      </c>
      <c r="I29" s="15"/>
    </row>
    <row r="30" spans="1:9" ht="78" customHeight="1">
      <c r="A30" s="36">
        <v>11</v>
      </c>
      <c r="B30" s="186" t="s">
        <v>115</v>
      </c>
      <c r="C30" s="264" t="s">
        <v>16</v>
      </c>
      <c r="D30" s="139">
        <f t="shared" si="0"/>
        <v>51200</v>
      </c>
      <c r="E30" s="135">
        <v>18100</v>
      </c>
      <c r="F30" s="135">
        <f>15000+3100</f>
        <v>18100</v>
      </c>
      <c r="G30" s="135">
        <v>15000</v>
      </c>
      <c r="H30" s="36" t="s">
        <v>116</v>
      </c>
      <c r="I30" s="15"/>
    </row>
    <row r="31" spans="1:9" ht="18.75">
      <c r="A31" s="77"/>
      <c r="B31" s="78" t="s">
        <v>5</v>
      </c>
      <c r="C31" s="78"/>
      <c r="D31" s="62">
        <f>D16+D18+D20+D21+D22+D23+D29+D30+D19</f>
        <v>1115030.9</v>
      </c>
      <c r="E31" s="62">
        <f>E16+E18+E20+E21+E22+E23+E29+E30+E19</f>
        <v>368473.4</v>
      </c>
      <c r="F31" s="62">
        <f>F16+F18+F20+F21+F22+F23+F29+F30+F19</f>
        <v>363642</v>
      </c>
      <c r="G31" s="62">
        <f>G16+G18+G20+G21+G22+G23+G29+G30+G19</f>
        <v>382915.49999999994</v>
      </c>
      <c r="H31" s="72"/>
      <c r="I31" s="15"/>
    </row>
    <row r="32" spans="1:9" ht="15.75">
      <c r="A32" s="41"/>
      <c r="B32" s="207"/>
      <c r="C32" s="207"/>
      <c r="D32" s="19"/>
      <c r="E32" s="19"/>
      <c r="F32" s="19"/>
      <c r="G32" s="19"/>
      <c r="H32" s="20"/>
      <c r="I32" s="15"/>
    </row>
    <row r="33" spans="1:9" ht="11.25" customHeight="1">
      <c r="A33" s="41"/>
      <c r="B33" s="314"/>
      <c r="C33" s="207"/>
      <c r="D33" s="19"/>
      <c r="E33" s="19"/>
      <c r="F33" s="19"/>
      <c r="G33" s="19"/>
      <c r="H33" s="20"/>
      <c r="I33" s="15"/>
    </row>
    <row r="34" spans="1:9" ht="15.75">
      <c r="A34" s="41"/>
      <c r="B34" s="207"/>
      <c r="C34" s="207"/>
      <c r="D34" s="19"/>
      <c r="E34" s="19"/>
      <c r="F34" s="19"/>
      <c r="G34" s="19"/>
      <c r="H34" s="20"/>
      <c r="I34" s="15"/>
    </row>
    <row r="35" spans="2:9" ht="15.75">
      <c r="B35" s="15"/>
      <c r="C35" s="15"/>
      <c r="D35" s="15"/>
      <c r="E35" s="15"/>
      <c r="F35" s="15"/>
      <c r="G35" s="15"/>
      <c r="H35" s="15"/>
      <c r="I35" s="15"/>
    </row>
    <row r="36" spans="2:11" ht="18.75">
      <c r="B36" s="485" t="s">
        <v>18</v>
      </c>
      <c r="C36" s="485"/>
      <c r="D36" s="443"/>
      <c r="E36" s="22"/>
      <c r="F36" s="208"/>
      <c r="G36" s="16"/>
      <c r="H36" s="267" t="s">
        <v>7</v>
      </c>
      <c r="J36" s="23"/>
      <c r="K36" s="24"/>
    </row>
    <row r="37" spans="2:11" ht="18.75">
      <c r="B37" s="443"/>
      <c r="C37" s="443"/>
      <c r="D37" s="443"/>
      <c r="E37" s="22"/>
      <c r="F37" s="208"/>
      <c r="G37" s="16"/>
      <c r="H37" s="267"/>
      <c r="J37" s="23"/>
      <c r="K37" s="24"/>
    </row>
    <row r="38" spans="2:11" ht="18.75">
      <c r="B38" s="510" t="s">
        <v>17</v>
      </c>
      <c r="C38" s="510"/>
      <c r="D38" s="25"/>
      <c r="E38" s="26"/>
      <c r="F38" s="26"/>
      <c r="G38" s="26"/>
      <c r="H38" s="26"/>
      <c r="I38" s="26"/>
      <c r="J38" s="15"/>
      <c r="K38" s="15"/>
    </row>
    <row r="39" spans="2:11" ht="15.75" customHeight="1">
      <c r="B39" s="27" t="s">
        <v>45</v>
      </c>
      <c r="C39" s="27"/>
      <c r="D39" s="26"/>
      <c r="E39" s="26"/>
      <c r="F39" s="26"/>
      <c r="G39" s="26"/>
      <c r="H39" s="26"/>
      <c r="I39" s="26"/>
      <c r="J39" s="15"/>
      <c r="K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sheetData>
  <sheetProtection/>
  <mergeCells count="16">
    <mergeCell ref="B36:C36"/>
    <mergeCell ref="B38:C38"/>
    <mergeCell ref="H12:H14"/>
    <mergeCell ref="E13:E14"/>
    <mergeCell ref="F13:F14"/>
    <mergeCell ref="G13:G14"/>
    <mergeCell ref="C12:C14"/>
    <mergeCell ref="D12:D14"/>
    <mergeCell ref="E12:G12"/>
    <mergeCell ref="H3:I3"/>
    <mergeCell ref="H4:I4"/>
    <mergeCell ref="H6:I6"/>
    <mergeCell ref="H7:I7"/>
    <mergeCell ref="B10:H10"/>
    <mergeCell ref="A12:A14"/>
    <mergeCell ref="B12:B14"/>
  </mergeCells>
  <printOptions horizontalCentered="1"/>
  <pageMargins left="0" right="0" top="1.3779527559055118" bottom="0" header="0" footer="0"/>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O35"/>
  <sheetViews>
    <sheetView view="pageBreakPreview" zoomScaleSheetLayoutView="100" zoomScalePageLayoutView="0" workbookViewId="0" topLeftCell="A13">
      <selection activeCell="B27" sqref="B27:K28"/>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511" t="s">
        <v>451</v>
      </c>
      <c r="G1" s="511"/>
      <c r="H1" s="511"/>
      <c r="I1" s="511"/>
      <c r="J1" s="511"/>
      <c r="K1" s="73"/>
      <c r="L1" s="13" t="s">
        <v>19</v>
      </c>
    </row>
    <row r="2" spans="2:12" ht="15" customHeight="1">
      <c r="B2" s="15"/>
      <c r="C2" s="15"/>
      <c r="D2" s="15"/>
      <c r="E2" s="15"/>
      <c r="F2" s="59" t="s">
        <v>11</v>
      </c>
      <c r="G2" s="59"/>
      <c r="H2" s="15"/>
      <c r="I2" s="12" t="s">
        <v>11</v>
      </c>
      <c r="J2" s="12"/>
      <c r="K2" s="59"/>
      <c r="L2" s="12" t="s">
        <v>11</v>
      </c>
    </row>
    <row r="3" spans="2:12" ht="17.25" customHeight="1">
      <c r="B3" s="15"/>
      <c r="C3" s="15"/>
      <c r="D3" s="15"/>
      <c r="E3" s="15"/>
      <c r="F3" s="519" t="s">
        <v>181</v>
      </c>
      <c r="G3" s="519"/>
      <c r="H3" s="519"/>
      <c r="I3" s="519"/>
      <c r="J3" s="519"/>
      <c r="K3" s="519"/>
      <c r="L3" s="12" t="s">
        <v>20</v>
      </c>
    </row>
    <row r="4" spans="2:12" ht="16.5" customHeight="1">
      <c r="B4" s="15"/>
      <c r="C4" s="15"/>
      <c r="D4" s="15"/>
      <c r="E4" s="15"/>
      <c r="F4" s="73" t="s">
        <v>34</v>
      </c>
      <c r="G4" s="73"/>
      <c r="H4" s="15"/>
      <c r="I4" s="12" t="s">
        <v>21</v>
      </c>
      <c r="J4" s="12"/>
      <c r="K4" s="59"/>
      <c r="L4" s="12" t="s">
        <v>21</v>
      </c>
    </row>
    <row r="5" spans="2:12" ht="15" customHeight="1">
      <c r="B5" s="15"/>
      <c r="C5" s="15"/>
      <c r="D5" s="15"/>
      <c r="E5" s="15"/>
      <c r="F5" s="73" t="s">
        <v>8</v>
      </c>
      <c r="G5" s="73"/>
      <c r="H5" s="15"/>
      <c r="I5" s="12" t="s">
        <v>23</v>
      </c>
      <c r="J5" s="12"/>
      <c r="K5" s="59"/>
      <c r="L5" s="12" t="s">
        <v>23</v>
      </c>
    </row>
    <row r="6" spans="2:12" ht="16.5" customHeight="1">
      <c r="B6" s="15"/>
      <c r="C6" s="15"/>
      <c r="D6" s="15"/>
      <c r="E6" s="15"/>
      <c r="F6" s="73" t="s">
        <v>264</v>
      </c>
      <c r="G6" s="73"/>
      <c r="H6" s="16"/>
      <c r="I6" s="12" t="s">
        <v>25</v>
      </c>
      <c r="J6" s="12"/>
      <c r="K6" s="59"/>
      <c r="L6" s="12" t="s">
        <v>25</v>
      </c>
    </row>
    <row r="7" spans="2:15" ht="15.75" customHeight="1">
      <c r="B7" s="15"/>
      <c r="C7" s="15"/>
      <c r="D7" s="15"/>
      <c r="E7" s="15"/>
      <c r="F7" s="512" t="s">
        <v>452</v>
      </c>
      <c r="G7" s="512"/>
      <c r="H7" s="512"/>
      <c r="I7" s="512"/>
      <c r="J7" s="512"/>
      <c r="K7" s="512"/>
      <c r="L7" s="17"/>
      <c r="M7" s="17"/>
      <c r="N7" s="17"/>
      <c r="O7" s="17"/>
    </row>
    <row r="8" spans="2:15" ht="15.75" customHeight="1">
      <c r="B8" s="15"/>
      <c r="C8" s="15"/>
      <c r="D8" s="15"/>
      <c r="E8" s="15"/>
      <c r="F8" s="512" t="s">
        <v>455</v>
      </c>
      <c r="G8" s="512"/>
      <c r="H8" s="512"/>
      <c r="I8" s="512"/>
      <c r="J8" s="512"/>
      <c r="K8" s="512"/>
      <c r="L8" s="17"/>
      <c r="M8" s="17"/>
      <c r="N8" s="17"/>
      <c r="O8" s="17"/>
    </row>
    <row r="9" spans="2:12" ht="15.75">
      <c r="B9" s="15"/>
      <c r="C9" s="15"/>
      <c r="D9" s="15"/>
      <c r="E9" s="15"/>
      <c r="F9" s="15"/>
      <c r="G9" s="15"/>
      <c r="H9" s="15"/>
      <c r="I9" s="15"/>
      <c r="J9" s="15"/>
      <c r="K9" s="15"/>
      <c r="L9" s="15"/>
    </row>
    <row r="10" spans="2:12" ht="18.75" customHeight="1">
      <c r="B10" s="514" t="s">
        <v>262</v>
      </c>
      <c r="C10" s="514"/>
      <c r="D10" s="514"/>
      <c r="E10" s="514"/>
      <c r="F10" s="514"/>
      <c r="G10" s="514"/>
      <c r="H10" s="514"/>
      <c r="I10" s="514"/>
      <c r="J10" s="514"/>
      <c r="K10" s="514"/>
      <c r="L10" s="15"/>
    </row>
    <row r="11" spans="2:12" ht="15.75">
      <c r="B11" s="15"/>
      <c r="C11" s="15"/>
      <c r="D11" s="520"/>
      <c r="E11" s="520"/>
      <c r="F11" s="520"/>
      <c r="G11" s="520"/>
      <c r="H11" s="520"/>
      <c r="I11" s="15"/>
      <c r="J11" s="15"/>
      <c r="K11" s="35" t="s">
        <v>27</v>
      </c>
      <c r="L11" s="15"/>
    </row>
    <row r="12" spans="1:12" ht="15.75" customHeight="1">
      <c r="A12" s="515" t="s">
        <v>6</v>
      </c>
      <c r="B12" s="515" t="s">
        <v>12</v>
      </c>
      <c r="C12" s="515" t="s">
        <v>13</v>
      </c>
      <c r="D12" s="515" t="s">
        <v>14</v>
      </c>
      <c r="E12" s="521" t="s">
        <v>9</v>
      </c>
      <c r="F12" s="521"/>
      <c r="G12" s="521"/>
      <c r="H12" s="521"/>
      <c r="I12" s="521"/>
      <c r="J12" s="521"/>
      <c r="K12" s="518" t="s">
        <v>15</v>
      </c>
      <c r="L12" s="15"/>
    </row>
    <row r="13" spans="1:12" ht="15.75" customHeight="1">
      <c r="A13" s="516"/>
      <c r="B13" s="516"/>
      <c r="C13" s="516"/>
      <c r="D13" s="516"/>
      <c r="E13" s="515">
        <v>2018</v>
      </c>
      <c r="F13" s="515">
        <v>2019</v>
      </c>
      <c r="G13" s="515" t="s">
        <v>28</v>
      </c>
      <c r="H13" s="515" t="s">
        <v>29</v>
      </c>
      <c r="I13" s="515" t="s">
        <v>30</v>
      </c>
      <c r="J13" s="518">
        <v>2020</v>
      </c>
      <c r="K13" s="518"/>
      <c r="L13" s="15"/>
    </row>
    <row r="14" spans="1:12" ht="21" customHeight="1">
      <c r="A14" s="517"/>
      <c r="B14" s="517"/>
      <c r="C14" s="517"/>
      <c r="D14" s="517"/>
      <c r="E14" s="517"/>
      <c r="F14" s="517"/>
      <c r="G14" s="517"/>
      <c r="H14" s="517"/>
      <c r="I14" s="517"/>
      <c r="J14" s="518"/>
      <c r="K14" s="518"/>
      <c r="L14" s="15"/>
    </row>
    <row r="15" spans="1:12" ht="81" customHeight="1">
      <c r="A15" s="523">
        <v>1</v>
      </c>
      <c r="B15" s="523" t="s">
        <v>319</v>
      </c>
      <c r="C15" s="36" t="s">
        <v>16</v>
      </c>
      <c r="D15" s="107">
        <f>SUM(E15:J15)</f>
        <v>66190</v>
      </c>
      <c r="E15" s="108">
        <f>20000+190</f>
        <v>20190</v>
      </c>
      <c r="F15" s="109">
        <v>22000</v>
      </c>
      <c r="G15" s="108"/>
      <c r="H15" s="108"/>
      <c r="I15" s="108"/>
      <c r="J15" s="108">
        <v>24000</v>
      </c>
      <c r="K15" s="523" t="s">
        <v>67</v>
      </c>
      <c r="L15" s="15"/>
    </row>
    <row r="16" spans="1:12" ht="37.5">
      <c r="A16" s="524"/>
      <c r="B16" s="524"/>
      <c r="C16" s="36" t="s">
        <v>93</v>
      </c>
      <c r="D16" s="107">
        <f>E16+F16+J16</f>
        <v>0</v>
      </c>
      <c r="E16" s="108"/>
      <c r="F16" s="109"/>
      <c r="G16" s="108"/>
      <c r="H16" s="108"/>
      <c r="I16" s="108"/>
      <c r="J16" s="155"/>
      <c r="K16" s="524"/>
      <c r="L16" s="15"/>
    </row>
    <row r="17" spans="1:14" ht="63" customHeight="1">
      <c r="A17" s="523">
        <v>2</v>
      </c>
      <c r="B17" s="523" t="s">
        <v>94</v>
      </c>
      <c r="C17" s="36" t="s">
        <v>16</v>
      </c>
      <c r="D17" s="107">
        <f>SUM(E17:J17)</f>
        <v>60000</v>
      </c>
      <c r="E17" s="109">
        <v>15000</v>
      </c>
      <c r="F17" s="108">
        <v>20000</v>
      </c>
      <c r="G17" s="108"/>
      <c r="H17" s="108"/>
      <c r="I17" s="108"/>
      <c r="J17" s="108">
        <v>25000</v>
      </c>
      <c r="K17" s="523" t="s">
        <v>67</v>
      </c>
      <c r="L17" s="15"/>
      <c r="N17" s="33">
        <v>441</v>
      </c>
    </row>
    <row r="18" spans="1:14" ht="37.5">
      <c r="A18" s="524"/>
      <c r="B18" s="524"/>
      <c r="C18" s="36" t="s">
        <v>77</v>
      </c>
      <c r="D18" s="107">
        <f>E18+F18+J18</f>
        <v>0</v>
      </c>
      <c r="E18" s="109"/>
      <c r="F18" s="108"/>
      <c r="G18" s="108"/>
      <c r="H18" s="108"/>
      <c r="I18" s="108"/>
      <c r="J18" s="108"/>
      <c r="K18" s="524"/>
      <c r="L18" s="15"/>
      <c r="N18" s="33"/>
    </row>
    <row r="19" spans="1:14" ht="56.25">
      <c r="A19" s="36">
        <v>3</v>
      </c>
      <c r="B19" s="36" t="s">
        <v>95</v>
      </c>
      <c r="C19" s="36" t="s">
        <v>16</v>
      </c>
      <c r="D19" s="107">
        <v>60750</v>
      </c>
      <c r="E19" s="109">
        <v>20750</v>
      </c>
      <c r="F19" s="108">
        <v>20000</v>
      </c>
      <c r="G19" s="108"/>
      <c r="H19" s="108"/>
      <c r="I19" s="108"/>
      <c r="J19" s="108">
        <f>12000+8000</f>
        <v>20000</v>
      </c>
      <c r="K19" s="36" t="s">
        <v>32</v>
      </c>
      <c r="L19" s="15"/>
      <c r="N19" s="33"/>
    </row>
    <row r="20" spans="1:14" ht="48" customHeight="1" hidden="1">
      <c r="A20" s="36">
        <v>4</v>
      </c>
      <c r="B20" s="61" t="s">
        <v>58</v>
      </c>
      <c r="C20" s="36" t="s">
        <v>16</v>
      </c>
      <c r="D20" s="107">
        <f>SUM(E20:J20)</f>
        <v>0</v>
      </c>
      <c r="E20" s="109"/>
      <c r="F20" s="108"/>
      <c r="G20" s="108"/>
      <c r="H20" s="108"/>
      <c r="I20" s="108"/>
      <c r="J20" s="108"/>
      <c r="K20" s="36" t="s">
        <v>59</v>
      </c>
      <c r="L20" s="15"/>
      <c r="N20" s="33"/>
    </row>
    <row r="21" spans="1:14" ht="48" customHeight="1" hidden="1">
      <c r="A21" s="36">
        <v>5</v>
      </c>
      <c r="B21" s="110" t="s">
        <v>60</v>
      </c>
      <c r="C21" s="111" t="s">
        <v>16</v>
      </c>
      <c r="D21" s="153">
        <f>SUM(E21:J21)</f>
        <v>0</v>
      </c>
      <c r="E21" s="112"/>
      <c r="F21" s="108"/>
      <c r="G21" s="108"/>
      <c r="H21" s="108"/>
      <c r="I21" s="108"/>
      <c r="J21" s="108"/>
      <c r="K21" s="36" t="s">
        <v>59</v>
      </c>
      <c r="L21" s="15"/>
      <c r="N21" s="33"/>
    </row>
    <row r="22" spans="1:12" ht="32.25" customHeight="1">
      <c r="A22" s="70"/>
      <c r="B22" s="60" t="s">
        <v>5</v>
      </c>
      <c r="C22" s="71"/>
      <c r="D22" s="107">
        <f>D15+D17+D19+D20+D21+D18+D16</f>
        <v>186940</v>
      </c>
      <c r="E22" s="154">
        <f>E15+E17+E19+E20+E21</f>
        <v>55940</v>
      </c>
      <c r="F22" s="154">
        <f>F15+F17+F19+F18+F16</f>
        <v>62000</v>
      </c>
      <c r="G22" s="154">
        <f>G15+G17+G19+G20+G21</f>
        <v>0</v>
      </c>
      <c r="H22" s="154">
        <f>H15+H17+H19+H20+H21</f>
        <v>0</v>
      </c>
      <c r="I22" s="154">
        <f>I15+I17+I19+I20+I21</f>
        <v>0</v>
      </c>
      <c r="J22" s="154">
        <f>J15+J17+J19+J20+J21+J16</f>
        <v>69000</v>
      </c>
      <c r="K22" s="72"/>
      <c r="L22" s="15"/>
    </row>
    <row r="23" spans="1:12" ht="15.75" customHeight="1">
      <c r="A23" s="39"/>
      <c r="B23" s="18"/>
      <c r="C23" s="18"/>
      <c r="D23" s="19"/>
      <c r="E23" s="147"/>
      <c r="F23" s="147"/>
      <c r="G23" s="147"/>
      <c r="H23" s="147"/>
      <c r="I23" s="147"/>
      <c r="J23" s="147"/>
      <c r="K23" s="20"/>
      <c r="L23" s="15"/>
    </row>
    <row r="24" spans="1:12" ht="15" customHeight="1">
      <c r="A24" s="39"/>
      <c r="B24" s="18"/>
      <c r="C24" s="18"/>
      <c r="D24" s="19"/>
      <c r="E24" s="147"/>
      <c r="F24" s="147"/>
      <c r="G24" s="147"/>
      <c r="H24" s="147"/>
      <c r="I24" s="147"/>
      <c r="J24" s="147"/>
      <c r="K24" s="20"/>
      <c r="L24" s="15"/>
    </row>
    <row r="25" spans="1:12" ht="15.75" customHeight="1">
      <c r="A25" s="39"/>
      <c r="B25" s="18"/>
      <c r="C25" s="18"/>
      <c r="D25" s="19"/>
      <c r="E25" s="147"/>
      <c r="F25" s="147"/>
      <c r="G25" s="147"/>
      <c r="H25" s="147"/>
      <c r="I25" s="147"/>
      <c r="J25" s="147"/>
      <c r="K25" s="20"/>
      <c r="L25" s="15"/>
    </row>
    <row r="26" spans="2:12" ht="15.75">
      <c r="B26" s="18"/>
      <c r="C26" s="18"/>
      <c r="D26" s="19"/>
      <c r="E26" s="19"/>
      <c r="F26" s="19"/>
      <c r="G26" s="19"/>
      <c r="H26" s="19"/>
      <c r="I26" s="19"/>
      <c r="J26" s="19"/>
      <c r="K26" s="20"/>
      <c r="L26" s="15"/>
    </row>
    <row r="27" spans="2:12" ht="18.75" customHeight="1">
      <c r="B27" s="485" t="s">
        <v>18</v>
      </c>
      <c r="C27" s="485"/>
      <c r="D27" s="443"/>
      <c r="E27" s="22"/>
      <c r="F27" s="22"/>
      <c r="G27" s="16"/>
      <c r="H27" s="16"/>
      <c r="I27" s="16"/>
      <c r="J27" s="16"/>
      <c r="K27" s="23" t="s">
        <v>31</v>
      </c>
      <c r="L27" s="23"/>
    </row>
    <row r="28" spans="2:12" ht="15.75" customHeight="1">
      <c r="B28" s="443"/>
      <c r="C28" s="443"/>
      <c r="D28" s="443"/>
      <c r="E28" s="22"/>
      <c r="F28" s="22"/>
      <c r="G28" s="16"/>
      <c r="H28" s="16"/>
      <c r="I28" s="16"/>
      <c r="J28" s="16"/>
      <c r="K28" s="23"/>
      <c r="L28" s="23"/>
    </row>
    <row r="29" spans="2:11" ht="18.75">
      <c r="B29" s="522" t="s">
        <v>17</v>
      </c>
      <c r="C29" s="522"/>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F1:J1"/>
    <mergeCell ref="F8:K8"/>
    <mergeCell ref="B27:C27"/>
    <mergeCell ref="B29:C29"/>
    <mergeCell ref="A15:A16"/>
    <mergeCell ref="B15:B16"/>
    <mergeCell ref="K15:K16"/>
    <mergeCell ref="A17:A18"/>
    <mergeCell ref="B17:B18"/>
    <mergeCell ref="K17:K18"/>
    <mergeCell ref="E13:E14"/>
    <mergeCell ref="F13:F14"/>
    <mergeCell ref="G13:G14"/>
    <mergeCell ref="H13:H14"/>
    <mergeCell ref="I13:I14"/>
    <mergeCell ref="J13:J14"/>
    <mergeCell ref="F3:K3"/>
    <mergeCell ref="F7:K7"/>
    <mergeCell ref="B10:K10"/>
    <mergeCell ref="D11:H11"/>
    <mergeCell ref="A12:A14"/>
    <mergeCell ref="B12:B14"/>
    <mergeCell ref="C12:C14"/>
    <mergeCell ref="D12:D14"/>
    <mergeCell ref="E12:J12"/>
    <mergeCell ref="K12:K14"/>
  </mergeCells>
  <printOptions horizontalCentered="1"/>
  <pageMargins left="0" right="0" top="1.1811023622047245" bottom="0" header="0" footer="0"/>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N121"/>
  <sheetViews>
    <sheetView view="pageBreakPreview" zoomScale="75" zoomScaleSheetLayoutView="75" zoomScalePageLayoutView="0" workbookViewId="0" topLeftCell="A47">
      <selection activeCell="E44" sqref="E44"/>
    </sheetView>
  </sheetViews>
  <sheetFormatPr defaultColWidth="9.140625" defaultRowHeight="12.75"/>
  <cols>
    <col min="1" max="1" width="6.140625" style="209" bestFit="1" customWidth="1"/>
    <col min="2" max="2" width="73.7109375" style="0" customWidth="1"/>
    <col min="3" max="3" width="17.7109375" style="0" customWidth="1"/>
    <col min="4" max="4" width="14.421875" style="0" customWidth="1"/>
    <col min="5" max="5" width="12.28125" style="308" customWidth="1"/>
    <col min="6" max="7" width="12.28125" style="0" customWidth="1"/>
    <col min="8" max="9" width="9.140625" style="0" hidden="1" customWidth="1"/>
    <col min="10" max="10" width="9.7109375" style="0" hidden="1" customWidth="1"/>
    <col min="11" max="11" width="51.28125" style="0" customWidth="1"/>
  </cols>
  <sheetData>
    <row r="1" spans="11:13" ht="18.75">
      <c r="K1" s="210" t="s">
        <v>518</v>
      </c>
      <c r="L1" s="210"/>
      <c r="M1" s="2"/>
    </row>
    <row r="2" spans="11:13" ht="18.75">
      <c r="K2" s="513" t="s">
        <v>11</v>
      </c>
      <c r="L2" s="513"/>
      <c r="M2" s="1"/>
    </row>
    <row r="3" spans="11:13" ht="18.75">
      <c r="K3" s="56" t="s">
        <v>183</v>
      </c>
      <c r="L3" s="56"/>
      <c r="M3" s="1"/>
    </row>
    <row r="4" spans="11:13" ht="18.75">
      <c r="K4" s="56" t="s">
        <v>22</v>
      </c>
      <c r="L4" s="56"/>
      <c r="M4" s="1"/>
    </row>
    <row r="5" spans="2:14" ht="18.75">
      <c r="B5" s="1"/>
      <c r="C5" s="1"/>
      <c r="D5" s="1"/>
      <c r="E5" s="309"/>
      <c r="F5" s="1"/>
      <c r="G5" s="1"/>
      <c r="H5" s="1"/>
      <c r="I5" s="1"/>
      <c r="J5" s="2" t="s">
        <v>96</v>
      </c>
      <c r="K5" s="56" t="s">
        <v>24</v>
      </c>
      <c r="L5" s="56"/>
      <c r="M5" s="3"/>
      <c r="N5" s="2"/>
    </row>
    <row r="6" spans="2:14" ht="18.75">
      <c r="B6" s="1"/>
      <c r="C6" s="1"/>
      <c r="D6" s="1"/>
      <c r="E6" s="309"/>
      <c r="F6" s="1"/>
      <c r="G6" s="1"/>
      <c r="H6" s="1"/>
      <c r="I6" s="9"/>
      <c r="J6" s="3" t="s">
        <v>117</v>
      </c>
      <c r="K6" s="56" t="s">
        <v>263</v>
      </c>
      <c r="L6" s="56"/>
      <c r="M6" s="3"/>
      <c r="N6" s="3"/>
    </row>
    <row r="7" spans="2:14" ht="18.75">
      <c r="B7" s="1"/>
      <c r="C7" s="1"/>
      <c r="D7" s="1"/>
      <c r="E7" s="309"/>
      <c r="F7" s="1"/>
      <c r="G7" s="1"/>
      <c r="H7" s="1"/>
      <c r="I7" s="9"/>
      <c r="J7" s="3" t="s">
        <v>118</v>
      </c>
      <c r="K7" s="512" t="s">
        <v>517</v>
      </c>
      <c r="L7" s="513"/>
      <c r="M7" s="3"/>
      <c r="N7" s="3"/>
    </row>
    <row r="8" spans="2:14" ht="18.75">
      <c r="B8" s="1"/>
      <c r="C8" s="1"/>
      <c r="D8" s="1"/>
      <c r="E8" s="309"/>
      <c r="F8" s="1"/>
      <c r="G8" s="1"/>
      <c r="H8" s="1"/>
      <c r="I8" s="9"/>
      <c r="J8" s="3"/>
      <c r="K8" s="432" t="s">
        <v>540</v>
      </c>
      <c r="L8" s="56"/>
      <c r="M8" s="3"/>
      <c r="N8" s="3"/>
    </row>
    <row r="9" spans="2:11" ht="15.75">
      <c r="B9" s="1"/>
      <c r="C9" s="1"/>
      <c r="D9" s="1"/>
      <c r="E9" s="309"/>
      <c r="F9" s="1"/>
      <c r="G9" s="1"/>
      <c r="H9" s="1"/>
      <c r="I9" s="1"/>
      <c r="J9" s="1"/>
      <c r="K9" s="1"/>
    </row>
    <row r="10" spans="2:11" ht="40.5" customHeight="1">
      <c r="B10" s="525" t="s">
        <v>271</v>
      </c>
      <c r="C10" s="525"/>
      <c r="D10" s="525"/>
      <c r="E10" s="525"/>
      <c r="F10" s="525"/>
      <c r="G10" s="525"/>
      <c r="H10" s="525"/>
      <c r="I10" s="525"/>
      <c r="J10" s="525"/>
      <c r="K10" s="525"/>
    </row>
    <row r="11" spans="2:11" ht="15.75">
      <c r="B11" s="1"/>
      <c r="C11" s="1"/>
      <c r="D11" s="1"/>
      <c r="E11" s="309"/>
      <c r="F11" s="1"/>
      <c r="G11" s="1"/>
      <c r="H11" s="1"/>
      <c r="I11" s="1"/>
      <c r="J11" s="1"/>
      <c r="K11" s="1"/>
    </row>
    <row r="12" spans="1:11" ht="18.75">
      <c r="A12" s="526" t="s">
        <v>119</v>
      </c>
      <c r="B12" s="528" t="s">
        <v>12</v>
      </c>
      <c r="C12" s="528" t="s">
        <v>13</v>
      </c>
      <c r="D12" s="528" t="s">
        <v>120</v>
      </c>
      <c r="E12" s="529" t="s">
        <v>9</v>
      </c>
      <c r="F12" s="529"/>
      <c r="G12" s="529"/>
      <c r="H12" s="529"/>
      <c r="I12" s="529"/>
      <c r="J12" s="529"/>
      <c r="K12" s="528" t="s">
        <v>15</v>
      </c>
    </row>
    <row r="13" spans="1:11" ht="40.5" customHeight="1">
      <c r="A13" s="527"/>
      <c r="B13" s="528"/>
      <c r="C13" s="528"/>
      <c r="D13" s="528"/>
      <c r="E13" s="310">
        <v>2018</v>
      </c>
      <c r="F13" s="211">
        <v>2019</v>
      </c>
      <c r="G13" s="211">
        <v>2020</v>
      </c>
      <c r="H13" s="211" t="s">
        <v>28</v>
      </c>
      <c r="I13" s="211" t="s">
        <v>29</v>
      </c>
      <c r="J13" s="211" t="s">
        <v>30</v>
      </c>
      <c r="K13" s="528"/>
    </row>
    <row r="14" spans="1:11" ht="19.5" customHeight="1">
      <c r="A14" s="526">
        <v>1</v>
      </c>
      <c r="B14" s="212" t="s">
        <v>121</v>
      </c>
      <c r="C14" s="531" t="s">
        <v>122</v>
      </c>
      <c r="D14" s="213">
        <f>E14+F14+G14</f>
        <v>10975</v>
      </c>
      <c r="E14" s="289">
        <f>E15+E16+E19+E17+E18</f>
        <v>3630</v>
      </c>
      <c r="F14" s="214">
        <f>F15+F16+F19+F17+F18</f>
        <v>3655</v>
      </c>
      <c r="G14" s="214">
        <f>G15+G16+G19+G17+G18</f>
        <v>3690</v>
      </c>
      <c r="H14" s="215">
        <f>H15+H16</f>
        <v>0</v>
      </c>
      <c r="I14" s="215">
        <f>I15+I16</f>
        <v>0</v>
      </c>
      <c r="J14" s="215">
        <f>J15+J16</f>
        <v>0</v>
      </c>
      <c r="K14" s="531" t="s">
        <v>123</v>
      </c>
    </row>
    <row r="15" spans="1:12" ht="19.5" customHeight="1">
      <c r="A15" s="530"/>
      <c r="B15" s="69" t="s">
        <v>124</v>
      </c>
      <c r="C15" s="532"/>
      <c r="D15" s="213">
        <f aca="true" t="shared" si="0" ref="D15:D47">E15+F15+G15</f>
        <v>8100</v>
      </c>
      <c r="E15" s="289">
        <v>2700</v>
      </c>
      <c r="F15" s="216">
        <v>2700</v>
      </c>
      <c r="G15" s="214">
        <v>2700</v>
      </c>
      <c r="H15" s="215"/>
      <c r="I15" s="215"/>
      <c r="J15" s="215"/>
      <c r="K15" s="532"/>
      <c r="L15" s="5"/>
    </row>
    <row r="16" spans="1:11" ht="41.25" customHeight="1">
      <c r="A16" s="530"/>
      <c r="B16" s="69" t="s">
        <v>257</v>
      </c>
      <c r="C16" s="532"/>
      <c r="D16" s="213">
        <f t="shared" si="0"/>
        <v>1840</v>
      </c>
      <c r="E16" s="289">
        <v>590</v>
      </c>
      <c r="F16" s="216">
        <v>610</v>
      </c>
      <c r="G16" s="214">
        <v>640</v>
      </c>
      <c r="H16" s="215"/>
      <c r="I16" s="215"/>
      <c r="J16" s="215"/>
      <c r="K16" s="532"/>
    </row>
    <row r="17" spans="1:11" ht="19.5" customHeight="1">
      <c r="A17" s="530"/>
      <c r="B17" s="69" t="s">
        <v>301</v>
      </c>
      <c r="C17" s="532"/>
      <c r="D17" s="213">
        <f>E17+F17+G17</f>
        <v>210</v>
      </c>
      <c r="E17" s="289">
        <v>65</v>
      </c>
      <c r="F17" s="216">
        <v>70</v>
      </c>
      <c r="G17" s="214">
        <v>75</v>
      </c>
      <c r="H17" s="215"/>
      <c r="I17" s="215"/>
      <c r="J17" s="215"/>
      <c r="K17" s="532"/>
    </row>
    <row r="18" spans="1:11" ht="37.5">
      <c r="A18" s="530"/>
      <c r="B18" s="69" t="s">
        <v>126</v>
      </c>
      <c r="C18" s="532"/>
      <c r="D18" s="213">
        <f>E18+F18+G18</f>
        <v>570</v>
      </c>
      <c r="E18" s="289">
        <v>190</v>
      </c>
      <c r="F18" s="216">
        <v>190</v>
      </c>
      <c r="G18" s="214">
        <v>190</v>
      </c>
      <c r="H18" s="215"/>
      <c r="I18" s="215"/>
      <c r="J18" s="215"/>
      <c r="K18" s="532"/>
    </row>
    <row r="19" spans="1:11" ht="19.5" customHeight="1">
      <c r="A19" s="527"/>
      <c r="B19" s="69" t="s">
        <v>127</v>
      </c>
      <c r="C19" s="533"/>
      <c r="D19" s="213">
        <f t="shared" si="0"/>
        <v>255</v>
      </c>
      <c r="E19" s="289">
        <v>85</v>
      </c>
      <c r="F19" s="216">
        <v>85</v>
      </c>
      <c r="G19" s="214">
        <v>85</v>
      </c>
      <c r="H19" s="215"/>
      <c r="I19" s="215"/>
      <c r="J19" s="215"/>
      <c r="K19" s="533"/>
    </row>
    <row r="20" spans="1:11" ht="19.5" customHeight="1">
      <c r="A20" s="526">
        <v>2</v>
      </c>
      <c r="B20" s="212" t="s">
        <v>128</v>
      </c>
      <c r="C20" s="531" t="s">
        <v>16</v>
      </c>
      <c r="D20" s="213">
        <f>D21+D22+D23</f>
        <v>12810</v>
      </c>
      <c r="E20" s="289">
        <f>E21+E22+E23</f>
        <v>4060</v>
      </c>
      <c r="F20" s="216">
        <f>F21+F22+F23</f>
        <v>4270</v>
      </c>
      <c r="G20" s="214">
        <f>G21+G22+G23</f>
        <v>4480</v>
      </c>
      <c r="H20" s="215" t="e">
        <f>H21+H22+#REF!+H23</f>
        <v>#REF!</v>
      </c>
      <c r="I20" s="215" t="e">
        <f>I21+I22+#REF!+I23</f>
        <v>#REF!</v>
      </c>
      <c r="J20" s="215" t="e">
        <f>J21+J22+#REF!+J23</f>
        <v>#REF!</v>
      </c>
      <c r="K20" s="531" t="s">
        <v>123</v>
      </c>
    </row>
    <row r="21" spans="1:11" ht="19.5" customHeight="1">
      <c r="A21" s="530"/>
      <c r="B21" s="217" t="s">
        <v>129</v>
      </c>
      <c r="C21" s="532"/>
      <c r="D21" s="213">
        <f t="shared" si="0"/>
        <v>6600</v>
      </c>
      <c r="E21" s="289">
        <v>2100</v>
      </c>
      <c r="F21" s="216">
        <v>2200</v>
      </c>
      <c r="G21" s="214">
        <v>2300</v>
      </c>
      <c r="H21" s="215"/>
      <c r="I21" s="215"/>
      <c r="J21" s="215"/>
      <c r="K21" s="532"/>
    </row>
    <row r="22" spans="1:11" ht="19.5" customHeight="1">
      <c r="A22" s="530"/>
      <c r="B22" s="69" t="s">
        <v>130</v>
      </c>
      <c r="C22" s="532"/>
      <c r="D22" s="213">
        <f t="shared" si="0"/>
        <v>4800</v>
      </c>
      <c r="E22" s="289">
        <v>1500</v>
      </c>
      <c r="F22" s="216">
        <v>1600</v>
      </c>
      <c r="G22" s="214">
        <v>1700</v>
      </c>
      <c r="H22" s="215"/>
      <c r="I22" s="215"/>
      <c r="J22" s="215"/>
      <c r="K22" s="532"/>
    </row>
    <row r="23" spans="1:11" ht="20.25" customHeight="1">
      <c r="A23" s="527"/>
      <c r="B23" s="69" t="s">
        <v>131</v>
      </c>
      <c r="C23" s="533"/>
      <c r="D23" s="213">
        <f t="shared" si="0"/>
        <v>1410</v>
      </c>
      <c r="E23" s="289">
        <v>460</v>
      </c>
      <c r="F23" s="216">
        <v>470</v>
      </c>
      <c r="G23" s="214">
        <v>480</v>
      </c>
      <c r="H23" s="215"/>
      <c r="I23" s="215"/>
      <c r="J23" s="215"/>
      <c r="K23" s="533"/>
    </row>
    <row r="24" spans="1:11" ht="15" customHeight="1" hidden="1">
      <c r="A24" s="218"/>
      <c r="B24" s="69" t="s">
        <v>132</v>
      </c>
      <c r="C24" s="47" t="s">
        <v>16</v>
      </c>
      <c r="D24" s="213">
        <f t="shared" si="0"/>
        <v>0</v>
      </c>
      <c r="E24" s="289"/>
      <c r="F24" s="216"/>
      <c r="G24" s="214"/>
      <c r="H24" s="219"/>
      <c r="I24" s="215"/>
      <c r="J24" s="215"/>
      <c r="K24" s="47" t="s">
        <v>133</v>
      </c>
    </row>
    <row r="25" spans="1:11" ht="15" customHeight="1" hidden="1">
      <c r="A25" s="218"/>
      <c r="B25" s="69" t="s">
        <v>134</v>
      </c>
      <c r="C25" s="47" t="s">
        <v>16</v>
      </c>
      <c r="D25" s="213">
        <f t="shared" si="0"/>
        <v>0</v>
      </c>
      <c r="E25" s="289">
        <v>0</v>
      </c>
      <c r="F25" s="216">
        <v>0</v>
      </c>
      <c r="G25" s="214">
        <v>0</v>
      </c>
      <c r="H25" s="220"/>
      <c r="I25" s="220"/>
      <c r="J25" s="220"/>
      <c r="K25" s="47" t="s">
        <v>133</v>
      </c>
    </row>
    <row r="26" spans="1:11" ht="19.5" customHeight="1">
      <c r="A26" s="526">
        <v>3</v>
      </c>
      <c r="B26" s="212" t="s">
        <v>135</v>
      </c>
      <c r="C26" s="531" t="s">
        <v>16</v>
      </c>
      <c r="D26" s="213">
        <f>D27+D28+D29+D32+D30+D31</f>
        <v>5180</v>
      </c>
      <c r="E26" s="289">
        <f>E27+E28+E29+E32+E30+E31</f>
        <v>1607</v>
      </c>
      <c r="F26" s="216">
        <f>F27+F28+F29+F32+F30+F31</f>
        <v>1738</v>
      </c>
      <c r="G26" s="214">
        <f>G27+G28+G29+G32+G30+G31</f>
        <v>1835</v>
      </c>
      <c r="H26" s="215">
        <f>H27+H28+H29</f>
        <v>0</v>
      </c>
      <c r="I26" s="215">
        <f>I27+I28+I29</f>
        <v>0</v>
      </c>
      <c r="J26" s="215">
        <f>J27+J28+J29</f>
        <v>0</v>
      </c>
      <c r="K26" s="531" t="s">
        <v>123</v>
      </c>
    </row>
    <row r="27" spans="1:11" ht="19.5" customHeight="1">
      <c r="A27" s="530"/>
      <c r="B27" s="69" t="s">
        <v>136</v>
      </c>
      <c r="C27" s="532"/>
      <c r="D27" s="213">
        <f t="shared" si="0"/>
        <v>4200</v>
      </c>
      <c r="E27" s="289">
        <v>1300</v>
      </c>
      <c r="F27" s="216">
        <v>1400</v>
      </c>
      <c r="G27" s="214">
        <v>1500</v>
      </c>
      <c r="H27" s="215"/>
      <c r="I27" s="215"/>
      <c r="J27" s="215"/>
      <c r="K27" s="532"/>
    </row>
    <row r="28" spans="1:11" ht="19.5" customHeight="1">
      <c r="A28" s="530"/>
      <c r="B28" s="69" t="s">
        <v>137</v>
      </c>
      <c r="C28" s="532"/>
      <c r="D28" s="213">
        <f t="shared" si="0"/>
        <v>720</v>
      </c>
      <c r="E28" s="289">
        <v>230</v>
      </c>
      <c r="F28" s="216">
        <v>240</v>
      </c>
      <c r="G28" s="214">
        <v>250</v>
      </c>
      <c r="H28" s="215"/>
      <c r="I28" s="215"/>
      <c r="J28" s="215"/>
      <c r="K28" s="532"/>
    </row>
    <row r="29" spans="1:11" ht="19.5" customHeight="1">
      <c r="A29" s="530"/>
      <c r="B29" s="69" t="s">
        <v>138</v>
      </c>
      <c r="C29" s="532"/>
      <c r="D29" s="213">
        <f t="shared" si="0"/>
        <v>26</v>
      </c>
      <c r="E29" s="289">
        <v>2</v>
      </c>
      <c r="F29" s="216">
        <f>3+17</f>
        <v>20</v>
      </c>
      <c r="G29" s="214">
        <v>4</v>
      </c>
      <c r="H29" s="215"/>
      <c r="I29" s="215"/>
      <c r="J29" s="215"/>
      <c r="K29" s="532"/>
    </row>
    <row r="30" spans="1:11" ht="19.5" customHeight="1">
      <c r="A30" s="530"/>
      <c r="B30" s="69" t="s">
        <v>139</v>
      </c>
      <c r="C30" s="532"/>
      <c r="D30" s="213">
        <f t="shared" si="0"/>
        <v>15</v>
      </c>
      <c r="E30" s="289">
        <v>4</v>
      </c>
      <c r="F30" s="216">
        <v>5</v>
      </c>
      <c r="G30" s="214">
        <v>6</v>
      </c>
      <c r="H30" s="215"/>
      <c r="I30" s="215"/>
      <c r="J30" s="215"/>
      <c r="K30" s="532"/>
    </row>
    <row r="31" spans="1:11" ht="19.5" customHeight="1">
      <c r="A31" s="530"/>
      <c r="B31" s="69" t="s">
        <v>140</v>
      </c>
      <c r="C31" s="532"/>
      <c r="D31" s="213">
        <f t="shared" si="0"/>
        <v>15</v>
      </c>
      <c r="E31" s="289">
        <v>4</v>
      </c>
      <c r="F31" s="216">
        <v>5</v>
      </c>
      <c r="G31" s="214">
        <v>6</v>
      </c>
      <c r="H31" s="215"/>
      <c r="I31" s="215"/>
      <c r="J31" s="215"/>
      <c r="K31" s="532"/>
    </row>
    <row r="32" spans="1:11" ht="19.5" customHeight="1">
      <c r="A32" s="527"/>
      <c r="B32" s="69" t="s">
        <v>141</v>
      </c>
      <c r="C32" s="533"/>
      <c r="D32" s="213">
        <f t="shared" si="0"/>
        <v>204</v>
      </c>
      <c r="E32" s="289">
        <v>67</v>
      </c>
      <c r="F32" s="216">
        <v>68</v>
      </c>
      <c r="G32" s="214">
        <v>69</v>
      </c>
      <c r="H32" s="215"/>
      <c r="I32" s="215"/>
      <c r="J32" s="215"/>
      <c r="K32" s="533"/>
    </row>
    <row r="33" spans="1:11" ht="62.25" customHeight="1">
      <c r="A33" s="218">
        <v>4</v>
      </c>
      <c r="B33" s="212" t="s">
        <v>142</v>
      </c>
      <c r="C33" s="47" t="s">
        <v>16</v>
      </c>
      <c r="D33" s="221">
        <f>E33+F33+G33</f>
        <v>4200</v>
      </c>
      <c r="E33" s="289">
        <v>1300</v>
      </c>
      <c r="F33" s="216">
        <v>1400</v>
      </c>
      <c r="G33" s="222">
        <v>1500</v>
      </c>
      <c r="H33" s="215"/>
      <c r="I33" s="215"/>
      <c r="J33" s="215"/>
      <c r="K33" s="47" t="s">
        <v>123</v>
      </c>
    </row>
    <row r="34" spans="1:11" ht="20.25" customHeight="1">
      <c r="A34" s="526">
        <v>5</v>
      </c>
      <c r="B34" s="212" t="s">
        <v>143</v>
      </c>
      <c r="C34" s="531" t="s">
        <v>16</v>
      </c>
      <c r="D34" s="221">
        <f>D35+D36+D37+D38+D39+D40</f>
        <v>9910</v>
      </c>
      <c r="E34" s="289">
        <f>E35+E36+E37+E38+E39+E40</f>
        <v>3100</v>
      </c>
      <c r="F34" s="216">
        <f>F35+F36+F37+F38+F39+F40</f>
        <v>3270</v>
      </c>
      <c r="G34" s="222">
        <f>G35+G36+G37+G38+G39+G40</f>
        <v>3540</v>
      </c>
      <c r="H34" s="223" t="e">
        <f>H35+H36+H37+H38+H39+#REF!+H40+#REF!+#REF!+#REF!</f>
        <v>#REF!</v>
      </c>
      <c r="I34" s="223" t="e">
        <f>I35+I36+I37+I38+I39+#REF!+I40+#REF!+#REF!+#REF!</f>
        <v>#REF!</v>
      </c>
      <c r="J34" s="223" t="e">
        <f>J35+J36+J37+J38+J39+#REF!+J40+#REF!+#REF!+#REF!</f>
        <v>#REF!</v>
      </c>
      <c r="K34" s="531" t="s">
        <v>123</v>
      </c>
    </row>
    <row r="35" spans="1:11" ht="37.5">
      <c r="A35" s="530"/>
      <c r="B35" s="69" t="s">
        <v>144</v>
      </c>
      <c r="C35" s="532"/>
      <c r="D35" s="221">
        <f t="shared" si="0"/>
        <v>660</v>
      </c>
      <c r="E35" s="289">
        <v>210</v>
      </c>
      <c r="F35" s="216">
        <v>220</v>
      </c>
      <c r="G35" s="222">
        <v>230</v>
      </c>
      <c r="H35" s="215"/>
      <c r="I35" s="215"/>
      <c r="J35" s="215"/>
      <c r="K35" s="532"/>
    </row>
    <row r="36" spans="1:11" ht="20.25" customHeight="1">
      <c r="A36" s="530"/>
      <c r="B36" s="69" t="s">
        <v>124</v>
      </c>
      <c r="C36" s="532"/>
      <c r="D36" s="221">
        <f t="shared" si="0"/>
        <v>630</v>
      </c>
      <c r="E36" s="289">
        <v>205</v>
      </c>
      <c r="F36" s="216">
        <v>210</v>
      </c>
      <c r="G36" s="222">
        <v>215</v>
      </c>
      <c r="H36" s="215"/>
      <c r="I36" s="215"/>
      <c r="J36" s="215"/>
      <c r="K36" s="532"/>
    </row>
    <row r="37" spans="1:11" ht="20.25" customHeight="1">
      <c r="A37" s="530"/>
      <c r="B37" s="69" t="s">
        <v>125</v>
      </c>
      <c r="C37" s="532"/>
      <c r="D37" s="221">
        <f t="shared" si="0"/>
        <v>330</v>
      </c>
      <c r="E37" s="289">
        <v>105</v>
      </c>
      <c r="F37" s="216">
        <v>110</v>
      </c>
      <c r="G37" s="222">
        <v>115</v>
      </c>
      <c r="H37" s="215"/>
      <c r="I37" s="215"/>
      <c r="J37" s="215"/>
      <c r="K37" s="532"/>
    </row>
    <row r="38" spans="1:11" ht="20.25" customHeight="1">
      <c r="A38" s="530"/>
      <c r="B38" s="69" t="s">
        <v>145</v>
      </c>
      <c r="C38" s="532"/>
      <c r="D38" s="221">
        <f t="shared" si="0"/>
        <v>1130</v>
      </c>
      <c r="E38" s="289">
        <v>350</v>
      </c>
      <c r="F38" s="216">
        <v>380</v>
      </c>
      <c r="G38" s="222">
        <v>400</v>
      </c>
      <c r="H38" s="215"/>
      <c r="I38" s="215"/>
      <c r="J38" s="215"/>
      <c r="K38" s="532"/>
    </row>
    <row r="39" spans="1:11" ht="20.25" customHeight="1">
      <c r="A39" s="530"/>
      <c r="B39" s="69" t="s">
        <v>130</v>
      </c>
      <c r="C39" s="532"/>
      <c r="D39" s="221">
        <f t="shared" si="0"/>
        <v>1360</v>
      </c>
      <c r="E39" s="289">
        <v>430</v>
      </c>
      <c r="F39" s="216">
        <v>450</v>
      </c>
      <c r="G39" s="222">
        <v>480</v>
      </c>
      <c r="H39" s="215"/>
      <c r="I39" s="215"/>
      <c r="J39" s="215"/>
      <c r="K39" s="532"/>
    </row>
    <row r="40" spans="1:11" ht="18.75">
      <c r="A40" s="527"/>
      <c r="B40" s="69" t="s">
        <v>146</v>
      </c>
      <c r="C40" s="533"/>
      <c r="D40" s="221">
        <f t="shared" si="0"/>
        <v>5800</v>
      </c>
      <c r="E40" s="289">
        <v>1800</v>
      </c>
      <c r="F40" s="216">
        <v>1900</v>
      </c>
      <c r="G40" s="222">
        <v>2100</v>
      </c>
      <c r="H40" s="215"/>
      <c r="I40" s="215"/>
      <c r="J40" s="215"/>
      <c r="K40" s="532"/>
    </row>
    <row r="41" spans="1:11" ht="37.5">
      <c r="A41" s="224">
        <v>6</v>
      </c>
      <c r="B41" s="212" t="s">
        <v>147</v>
      </c>
      <c r="C41" s="225" t="s">
        <v>16</v>
      </c>
      <c r="D41" s="221">
        <f>E41+F41+G41</f>
        <v>330</v>
      </c>
      <c r="E41" s="289">
        <v>100</v>
      </c>
      <c r="F41" s="216">
        <v>110</v>
      </c>
      <c r="G41" s="222">
        <v>120</v>
      </c>
      <c r="H41" s="215"/>
      <c r="I41" s="215"/>
      <c r="J41" s="215"/>
      <c r="K41" s="532"/>
    </row>
    <row r="42" spans="1:11" ht="56.25">
      <c r="A42" s="218">
        <v>7</v>
      </c>
      <c r="B42" s="212" t="s">
        <v>260</v>
      </c>
      <c r="C42" s="225" t="s">
        <v>16</v>
      </c>
      <c r="D42" s="221">
        <f t="shared" si="0"/>
        <v>750</v>
      </c>
      <c r="E42" s="289">
        <v>200</v>
      </c>
      <c r="F42" s="216">
        <v>250</v>
      </c>
      <c r="G42" s="222">
        <v>300</v>
      </c>
      <c r="H42" s="215"/>
      <c r="I42" s="215"/>
      <c r="J42" s="215"/>
      <c r="K42" s="527"/>
    </row>
    <row r="43" spans="1:11" ht="75">
      <c r="A43" s="218">
        <v>8</v>
      </c>
      <c r="B43" s="212" t="s">
        <v>148</v>
      </c>
      <c r="C43" s="225" t="s">
        <v>16</v>
      </c>
      <c r="D43" s="221">
        <f t="shared" si="0"/>
        <v>10500</v>
      </c>
      <c r="E43" s="289">
        <v>3400</v>
      </c>
      <c r="F43" s="216">
        <v>3500</v>
      </c>
      <c r="G43" s="222">
        <v>3600</v>
      </c>
      <c r="H43" s="215"/>
      <c r="I43" s="215"/>
      <c r="J43" s="215"/>
      <c r="K43" s="47" t="s">
        <v>149</v>
      </c>
    </row>
    <row r="44" spans="1:11" ht="42.75" customHeight="1">
      <c r="A44" s="539">
        <v>9</v>
      </c>
      <c r="B44" s="541" t="s">
        <v>330</v>
      </c>
      <c r="C44" s="225" t="s">
        <v>329</v>
      </c>
      <c r="D44" s="221">
        <f>D45</f>
        <v>1741</v>
      </c>
      <c r="E44" s="222">
        <f>E45</f>
        <v>540</v>
      </c>
      <c r="F44" s="222">
        <f>F45</f>
        <v>601</v>
      </c>
      <c r="G44" s="222">
        <f>G45</f>
        <v>600</v>
      </c>
      <c r="H44" s="215"/>
      <c r="I44" s="215"/>
      <c r="J44" s="215"/>
      <c r="K44" s="47"/>
    </row>
    <row r="45" spans="1:11" ht="66" customHeight="1">
      <c r="A45" s="540"/>
      <c r="B45" s="542"/>
      <c r="C45" s="287" t="s">
        <v>16</v>
      </c>
      <c r="D45" s="288">
        <f t="shared" si="0"/>
        <v>1741</v>
      </c>
      <c r="E45" s="289">
        <v>540</v>
      </c>
      <c r="F45" s="289">
        <f>560+41</f>
        <v>601</v>
      </c>
      <c r="G45" s="289">
        <v>600</v>
      </c>
      <c r="H45" s="215"/>
      <c r="I45" s="215"/>
      <c r="J45" s="215"/>
      <c r="K45" s="47" t="s">
        <v>123</v>
      </c>
    </row>
    <row r="46" spans="1:11" ht="56.25">
      <c r="A46" s="218">
        <v>10</v>
      </c>
      <c r="B46" s="212" t="s">
        <v>150</v>
      </c>
      <c r="C46" s="225" t="s">
        <v>16</v>
      </c>
      <c r="D46" s="221">
        <f t="shared" si="0"/>
        <v>650</v>
      </c>
      <c r="E46" s="289">
        <v>100</v>
      </c>
      <c r="F46" s="216">
        <f>100+350</f>
        <v>450</v>
      </c>
      <c r="G46" s="222">
        <v>100</v>
      </c>
      <c r="H46" s="215"/>
      <c r="I46" s="215"/>
      <c r="J46" s="215"/>
      <c r="K46" s="47" t="s">
        <v>151</v>
      </c>
    </row>
    <row r="47" spans="1:11" ht="15" customHeight="1">
      <c r="A47" s="526">
        <v>11</v>
      </c>
      <c r="B47" s="226" t="s">
        <v>152</v>
      </c>
      <c r="C47" s="534" t="s">
        <v>16</v>
      </c>
      <c r="D47" s="221">
        <f t="shared" si="0"/>
        <v>1120</v>
      </c>
      <c r="E47" s="289">
        <f>E49+E51+E48+E52+E53+E50</f>
        <v>290</v>
      </c>
      <c r="F47" s="222">
        <f>F49+F51+F48+F52+F53+F50</f>
        <v>380</v>
      </c>
      <c r="G47" s="222">
        <f>G49+G51+G48+G52+G53+G50</f>
        <v>450</v>
      </c>
      <c r="H47" s="215"/>
      <c r="I47" s="215"/>
      <c r="J47" s="215"/>
      <c r="K47" s="531" t="s">
        <v>153</v>
      </c>
    </row>
    <row r="48" spans="1:11" ht="18.75">
      <c r="A48" s="530"/>
      <c r="B48" s="227" t="s">
        <v>154</v>
      </c>
      <c r="C48" s="535"/>
      <c r="D48" s="221">
        <f aca="true" t="shared" si="1" ref="D48:D56">E48+F48+G48</f>
        <v>450</v>
      </c>
      <c r="E48" s="289">
        <v>100</v>
      </c>
      <c r="F48" s="216">
        <v>150</v>
      </c>
      <c r="G48" s="222">
        <v>200</v>
      </c>
      <c r="H48" s="215"/>
      <c r="I48" s="215"/>
      <c r="J48" s="215"/>
      <c r="K48" s="530"/>
    </row>
    <row r="49" spans="1:11" ht="37.5">
      <c r="A49" s="530"/>
      <c r="B49" s="227" t="s">
        <v>155</v>
      </c>
      <c r="C49" s="535"/>
      <c r="D49" s="221">
        <f t="shared" si="1"/>
        <v>210</v>
      </c>
      <c r="E49" s="289">
        <v>60</v>
      </c>
      <c r="F49" s="216">
        <v>70</v>
      </c>
      <c r="G49" s="222">
        <v>80</v>
      </c>
      <c r="H49" s="215"/>
      <c r="I49" s="215"/>
      <c r="J49" s="215"/>
      <c r="K49" s="530"/>
    </row>
    <row r="50" spans="1:11" ht="18.75">
      <c r="A50" s="530"/>
      <c r="B50" s="290" t="s">
        <v>261</v>
      </c>
      <c r="C50" s="535"/>
      <c r="D50" s="221">
        <f t="shared" si="1"/>
        <v>150</v>
      </c>
      <c r="E50" s="289">
        <v>40</v>
      </c>
      <c r="F50" s="216">
        <v>50</v>
      </c>
      <c r="G50" s="222">
        <v>60</v>
      </c>
      <c r="H50" s="215"/>
      <c r="I50" s="215"/>
      <c r="J50" s="215"/>
      <c r="K50" s="530"/>
    </row>
    <row r="51" spans="1:11" ht="18.75">
      <c r="A51" s="530"/>
      <c r="B51" s="227" t="s">
        <v>147</v>
      </c>
      <c r="C51" s="535"/>
      <c r="D51" s="221">
        <f t="shared" si="1"/>
        <v>140</v>
      </c>
      <c r="E51" s="289">
        <v>40</v>
      </c>
      <c r="F51" s="216">
        <v>50</v>
      </c>
      <c r="G51" s="222">
        <v>50</v>
      </c>
      <c r="H51" s="215"/>
      <c r="I51" s="215"/>
      <c r="J51" s="215"/>
      <c r="K51" s="530"/>
    </row>
    <row r="52" spans="1:11" ht="18.75" hidden="1">
      <c r="A52" s="530"/>
      <c r="B52" s="69"/>
      <c r="C52" s="535"/>
      <c r="D52" s="221">
        <f t="shared" si="1"/>
        <v>0</v>
      </c>
      <c r="E52" s="289"/>
      <c r="F52" s="216"/>
      <c r="G52" s="222"/>
      <c r="H52" s="215"/>
      <c r="I52" s="215"/>
      <c r="J52" s="215"/>
      <c r="K52" s="530"/>
    </row>
    <row r="53" spans="1:11" ht="37.5">
      <c r="A53" s="527"/>
      <c r="B53" s="69" t="s">
        <v>142</v>
      </c>
      <c r="C53" s="535"/>
      <c r="D53" s="221">
        <f t="shared" si="1"/>
        <v>170</v>
      </c>
      <c r="E53" s="289">
        <v>50</v>
      </c>
      <c r="F53" s="216">
        <v>60</v>
      </c>
      <c r="G53" s="222">
        <v>60</v>
      </c>
      <c r="H53" s="215"/>
      <c r="I53" s="215"/>
      <c r="J53" s="215"/>
      <c r="K53" s="527"/>
    </row>
    <row r="54" spans="1:11" ht="37.5" customHeight="1">
      <c r="A54" s="268">
        <v>12</v>
      </c>
      <c r="B54" s="285" t="s">
        <v>258</v>
      </c>
      <c r="C54" s="225" t="s">
        <v>16</v>
      </c>
      <c r="D54" s="221">
        <f t="shared" si="1"/>
        <v>15000</v>
      </c>
      <c r="E54" s="289">
        <v>5000</v>
      </c>
      <c r="F54" s="216">
        <v>5000</v>
      </c>
      <c r="G54" s="222">
        <v>5000</v>
      </c>
      <c r="H54" s="215"/>
      <c r="I54" s="215"/>
      <c r="J54" s="215"/>
      <c r="K54" s="269" t="s">
        <v>259</v>
      </c>
    </row>
    <row r="55" spans="1:11" ht="37.5">
      <c r="A55" s="268">
        <v>13</v>
      </c>
      <c r="B55" s="286" t="s">
        <v>270</v>
      </c>
      <c r="C55" s="225" t="s">
        <v>16</v>
      </c>
      <c r="D55" s="221">
        <f t="shared" si="1"/>
        <v>3700</v>
      </c>
      <c r="E55" s="289">
        <v>1000</v>
      </c>
      <c r="F55" s="216">
        <v>1200</v>
      </c>
      <c r="G55" s="222">
        <v>1500</v>
      </c>
      <c r="H55" s="215"/>
      <c r="I55" s="215"/>
      <c r="J55" s="215"/>
      <c r="K55" s="269" t="s">
        <v>259</v>
      </c>
    </row>
    <row r="56" spans="1:11" ht="37.5">
      <c r="A56" s="268">
        <v>14</v>
      </c>
      <c r="B56" s="286" t="s">
        <v>313</v>
      </c>
      <c r="C56" s="225" t="s">
        <v>16</v>
      </c>
      <c r="D56" s="221">
        <f t="shared" si="1"/>
        <v>54000</v>
      </c>
      <c r="E56" s="289">
        <v>18000</v>
      </c>
      <c r="F56" s="289">
        <v>18000</v>
      </c>
      <c r="G56" s="289">
        <v>18000</v>
      </c>
      <c r="H56" s="215"/>
      <c r="I56" s="215"/>
      <c r="J56" s="215"/>
      <c r="K56" s="269" t="s">
        <v>259</v>
      </c>
    </row>
    <row r="57" spans="1:11" ht="37.5">
      <c r="A57" s="268">
        <v>15</v>
      </c>
      <c r="B57" s="327" t="s">
        <v>340</v>
      </c>
      <c r="C57" s="36" t="s">
        <v>16</v>
      </c>
      <c r="D57" s="328">
        <v>500</v>
      </c>
      <c r="E57" s="329">
        <v>500</v>
      </c>
      <c r="F57" s="330"/>
      <c r="G57" s="330"/>
      <c r="H57" s="331"/>
      <c r="I57" s="331"/>
      <c r="J57" s="331"/>
      <c r="K57" s="321" t="s">
        <v>341</v>
      </c>
    </row>
    <row r="58" spans="1:11" ht="37.5">
      <c r="A58" s="218">
        <v>16</v>
      </c>
      <c r="B58" s="327" t="s">
        <v>342</v>
      </c>
      <c r="C58" s="36" t="s">
        <v>16</v>
      </c>
      <c r="D58" s="332">
        <f>E58+F58</f>
        <v>838.333</v>
      </c>
      <c r="E58" s="333">
        <v>138.333</v>
      </c>
      <c r="F58" s="330">
        <f>0+700</f>
        <v>700</v>
      </c>
      <c r="G58" s="330"/>
      <c r="H58" s="331"/>
      <c r="I58" s="331"/>
      <c r="J58" s="331"/>
      <c r="K58" s="321" t="s">
        <v>341</v>
      </c>
    </row>
    <row r="59" spans="1:11" ht="15.75" customHeight="1">
      <c r="A59" s="228"/>
      <c r="B59" s="536" t="s">
        <v>5</v>
      </c>
      <c r="C59" s="537"/>
      <c r="D59" s="375">
        <f>D14+D20+D26+D33+D34+D43+D44+D45+D46+D47+D42+D41+D54+D55+D56+D57+D58</f>
        <v>133945.333</v>
      </c>
      <c r="E59" s="375">
        <f>E14+E20+E26+E33+E34+E43+E44+E45+E46+E47+E42+E41+E54+E55+E56+E57+E58</f>
        <v>43505.333</v>
      </c>
      <c r="F59" s="375">
        <f>F14+F20+F26+F33+F34+F43+F44+F45+F46+F47+F42+F41+F54+F55+F56+F57+F58</f>
        <v>45125</v>
      </c>
      <c r="G59" s="375">
        <f>G14+G20+G26+G33+G34+G43+G44+G45+G46+G47+G42+G41+G54+G55+G56+G57+G58</f>
        <v>45315</v>
      </c>
      <c r="H59" s="375" t="e">
        <f>H14+H20+H26+H33+#REF!+#REF!+#REF!+#REF!+#REF!+#REF!+#REF!+H34+#REF!+#REF!+#REF!</f>
        <v>#REF!</v>
      </c>
      <c r="I59" s="375" t="e">
        <f>I14+I20+I26+I33+#REF!+#REF!+#REF!+#REF!+#REF!+#REF!+#REF!+I34+#REF!+#REF!+#REF!</f>
        <v>#REF!</v>
      </c>
      <c r="J59" s="375" t="e">
        <f>J14+J20+J26+J33+#REF!+#REF!+#REF!+#REF!+#REF!+#REF!+#REF!+J34+#REF!+#REF!+#REF!</f>
        <v>#REF!</v>
      </c>
      <c r="K59" s="376"/>
    </row>
    <row r="60" spans="2:11" ht="15.75" customHeight="1">
      <c r="B60" s="4"/>
      <c r="C60" s="4"/>
      <c r="D60" s="229"/>
      <c r="E60" s="311"/>
      <c r="F60" s="229"/>
      <c r="G60" s="229"/>
      <c r="H60" s="229"/>
      <c r="I60" s="229"/>
      <c r="J60" s="229"/>
      <c r="K60" s="230"/>
    </row>
    <row r="61" spans="2:11" ht="32.25" customHeight="1">
      <c r="B61" s="4"/>
      <c r="C61" s="4"/>
      <c r="D61" s="229"/>
      <c r="E61" s="311"/>
      <c r="F61" s="229"/>
      <c r="G61" s="229"/>
      <c r="H61" s="229"/>
      <c r="I61" s="229"/>
      <c r="J61" s="229"/>
      <c r="K61" s="230"/>
    </row>
    <row r="62" spans="2:11" ht="27.75" customHeight="1">
      <c r="B62" s="4"/>
      <c r="C62" s="4"/>
      <c r="D62" s="229"/>
      <c r="E62" s="311"/>
      <c r="F62" s="229"/>
      <c r="G62" s="229"/>
      <c r="H62" s="229"/>
      <c r="I62" s="229"/>
      <c r="J62" s="229"/>
      <c r="K62" s="230"/>
    </row>
    <row r="63" spans="2:13" ht="33" customHeight="1">
      <c r="B63" s="538" t="s">
        <v>18</v>
      </c>
      <c r="C63" s="538"/>
      <c r="D63" s="9"/>
      <c r="E63" s="468"/>
      <c r="F63" s="469"/>
      <c r="G63" s="469"/>
      <c r="H63" s="469"/>
      <c r="I63" s="469"/>
      <c r="J63" s="469"/>
      <c r="K63" s="49" t="s">
        <v>7</v>
      </c>
      <c r="L63" s="231"/>
      <c r="M63" s="231"/>
    </row>
    <row r="64" spans="2:12" ht="18.75">
      <c r="B64" s="467"/>
      <c r="C64" s="49"/>
      <c r="D64" s="9"/>
      <c r="E64" s="468"/>
      <c r="F64" s="469"/>
      <c r="G64" s="469"/>
      <c r="H64" s="469"/>
      <c r="I64" s="469"/>
      <c r="J64" s="469"/>
      <c r="K64" s="49"/>
      <c r="L64" s="1"/>
    </row>
    <row r="65" spans="2:12" ht="18.75">
      <c r="B65" s="230" t="s">
        <v>156</v>
      </c>
      <c r="C65" s="49"/>
      <c r="D65" s="49"/>
      <c r="E65" s="312"/>
      <c r="F65" s="8"/>
      <c r="G65" s="8"/>
      <c r="H65" s="9"/>
      <c r="I65" s="9"/>
      <c r="J65" s="9"/>
      <c r="K65" s="470"/>
      <c r="L65" s="1"/>
    </row>
    <row r="66" spans="2:11" ht="15.75">
      <c r="B66" s="1"/>
      <c r="C66" s="44"/>
      <c r="D66" s="7"/>
      <c r="E66" s="313"/>
      <c r="F66" s="7"/>
      <c r="G66" s="7"/>
      <c r="H66" s="7"/>
      <c r="I66" s="7"/>
      <c r="J66" s="7"/>
      <c r="K66" s="1"/>
    </row>
    <row r="67" spans="2:11" ht="15.75">
      <c r="B67" s="1"/>
      <c r="C67" s="45"/>
      <c r="D67" s="7"/>
      <c r="E67" s="313"/>
      <c r="F67" s="7"/>
      <c r="G67" s="7"/>
      <c r="H67" s="7"/>
      <c r="I67" s="7"/>
      <c r="J67" s="7"/>
      <c r="K67" s="1"/>
    </row>
    <row r="68" spans="2:11" ht="15.75">
      <c r="B68" s="1"/>
      <c r="C68" s="1"/>
      <c r="D68" s="1"/>
      <c r="E68" s="309"/>
      <c r="F68" s="1"/>
      <c r="G68" s="1"/>
      <c r="H68" s="1"/>
      <c r="I68" s="1"/>
      <c r="J68" s="1"/>
      <c r="K68" s="1"/>
    </row>
    <row r="69" spans="2:11" ht="15.75">
      <c r="B69" s="1"/>
      <c r="C69" s="1"/>
      <c r="D69" s="1"/>
      <c r="E69" s="309"/>
      <c r="F69" s="1"/>
      <c r="G69" s="1"/>
      <c r="H69" s="1"/>
      <c r="I69" s="1"/>
      <c r="J69" s="1"/>
      <c r="K69" s="1"/>
    </row>
    <row r="70" spans="2:11" ht="15.75">
      <c r="B70" s="1"/>
      <c r="C70" s="1"/>
      <c r="D70" s="1"/>
      <c r="E70" s="309"/>
      <c r="F70" s="1"/>
      <c r="G70" s="1"/>
      <c r="H70" s="1"/>
      <c r="I70" s="1"/>
      <c r="J70" s="1"/>
      <c r="K70" s="1"/>
    </row>
    <row r="71" spans="2:11" ht="15.75">
      <c r="B71" s="1"/>
      <c r="C71" s="1"/>
      <c r="D71" s="1"/>
      <c r="E71" s="309"/>
      <c r="F71" s="1"/>
      <c r="G71" s="1"/>
      <c r="H71" s="1"/>
      <c r="I71" s="1"/>
      <c r="J71" s="1"/>
      <c r="K71" s="1"/>
    </row>
    <row r="72" spans="2:11" ht="15.75">
      <c r="B72" s="1"/>
      <c r="C72" s="1"/>
      <c r="D72" s="1"/>
      <c r="E72" s="309"/>
      <c r="F72" s="1"/>
      <c r="G72" s="1"/>
      <c r="H72" s="1"/>
      <c r="I72" s="1"/>
      <c r="J72" s="1"/>
      <c r="K72" s="1"/>
    </row>
    <row r="73" spans="2:11" ht="15.75">
      <c r="B73" s="1"/>
      <c r="C73" s="1"/>
      <c r="D73" s="1"/>
      <c r="E73" s="309"/>
      <c r="F73" s="1"/>
      <c r="G73" s="1"/>
      <c r="H73" s="1"/>
      <c r="I73" s="1"/>
      <c r="J73" s="1"/>
      <c r="K73" s="1"/>
    </row>
    <row r="74" spans="2:11" ht="15.75">
      <c r="B74" s="1"/>
      <c r="C74" s="1"/>
      <c r="D74" s="1"/>
      <c r="E74" s="309"/>
      <c r="F74" s="1"/>
      <c r="G74" s="1"/>
      <c r="H74" s="1"/>
      <c r="I74" s="1"/>
      <c r="J74" s="1"/>
      <c r="K74" s="1"/>
    </row>
    <row r="75" spans="2:11" ht="15.75">
      <c r="B75" s="1"/>
      <c r="C75" s="1"/>
      <c r="D75" s="1"/>
      <c r="E75" s="309"/>
      <c r="F75" s="1"/>
      <c r="G75" s="1"/>
      <c r="H75" s="1"/>
      <c r="I75" s="1"/>
      <c r="J75" s="1"/>
      <c r="K75" s="1"/>
    </row>
    <row r="76" spans="2:11" ht="15.75">
      <c r="B76" s="1"/>
      <c r="C76" s="1"/>
      <c r="D76" s="1"/>
      <c r="E76" s="309"/>
      <c r="F76" s="1"/>
      <c r="G76" s="1"/>
      <c r="H76" s="1"/>
      <c r="I76" s="1"/>
      <c r="J76" s="1"/>
      <c r="K76" s="1"/>
    </row>
    <row r="77" spans="2:11" ht="15.75">
      <c r="B77" s="1"/>
      <c r="C77" s="1"/>
      <c r="D77" s="1"/>
      <c r="E77" s="309"/>
      <c r="F77" s="1"/>
      <c r="G77" s="1"/>
      <c r="H77" s="1"/>
      <c r="I77" s="1"/>
      <c r="J77" s="1"/>
      <c r="K77" s="1"/>
    </row>
    <row r="78" spans="2:11" ht="15.75">
      <c r="B78" s="1"/>
      <c r="C78" s="1"/>
      <c r="D78" s="1"/>
      <c r="E78" s="309"/>
      <c r="F78" s="1"/>
      <c r="G78" s="1"/>
      <c r="H78" s="1"/>
      <c r="I78" s="1"/>
      <c r="J78" s="1"/>
      <c r="K78" s="1"/>
    </row>
    <row r="79" spans="2:11" ht="15.75">
      <c r="B79" s="1"/>
      <c r="C79" s="1"/>
      <c r="D79" s="1"/>
      <c r="E79" s="309"/>
      <c r="F79" s="1"/>
      <c r="G79" s="1"/>
      <c r="H79" s="1"/>
      <c r="I79" s="1"/>
      <c r="J79" s="1"/>
      <c r="K79" s="1"/>
    </row>
    <row r="80" spans="2:11" ht="15.75">
      <c r="B80" s="1"/>
      <c r="C80" s="1"/>
      <c r="D80" s="1"/>
      <c r="E80" s="309"/>
      <c r="F80" s="1"/>
      <c r="G80" s="1"/>
      <c r="H80" s="1"/>
      <c r="I80" s="1"/>
      <c r="J80" s="1"/>
      <c r="K80" s="1"/>
    </row>
    <row r="81" spans="2:11" ht="15.75">
      <c r="B81" s="1"/>
      <c r="C81" s="1"/>
      <c r="D81" s="1"/>
      <c r="E81" s="309"/>
      <c r="F81" s="1"/>
      <c r="G81" s="1"/>
      <c r="H81" s="1"/>
      <c r="I81" s="1"/>
      <c r="J81" s="1"/>
      <c r="K81" s="1"/>
    </row>
    <row r="82" spans="2:11" ht="15.75">
      <c r="B82" s="1"/>
      <c r="C82" s="1"/>
      <c r="D82" s="1"/>
      <c r="E82" s="309"/>
      <c r="F82" s="1"/>
      <c r="G82" s="1"/>
      <c r="H82" s="1"/>
      <c r="I82" s="1"/>
      <c r="J82" s="1"/>
      <c r="K82" s="1"/>
    </row>
    <row r="83" spans="2:11" ht="15.75">
      <c r="B83" s="1"/>
      <c r="C83" s="1"/>
      <c r="D83" s="1"/>
      <c r="E83" s="309"/>
      <c r="F83" s="1"/>
      <c r="G83" s="1"/>
      <c r="H83" s="1"/>
      <c r="I83" s="1"/>
      <c r="J83" s="1"/>
      <c r="K83" s="1"/>
    </row>
    <row r="84" spans="2:11" ht="15.75">
      <c r="B84" s="1"/>
      <c r="C84" s="1"/>
      <c r="D84" s="1"/>
      <c r="E84" s="309"/>
      <c r="F84" s="1"/>
      <c r="G84" s="1"/>
      <c r="H84" s="1"/>
      <c r="I84" s="1"/>
      <c r="J84" s="1"/>
      <c r="K84" s="1"/>
    </row>
    <row r="85" spans="2:11" ht="15.75">
      <c r="B85" s="1"/>
      <c r="C85" s="1"/>
      <c r="D85" s="1"/>
      <c r="E85" s="309"/>
      <c r="F85" s="1"/>
      <c r="G85" s="1"/>
      <c r="H85" s="1"/>
      <c r="I85" s="1"/>
      <c r="J85" s="1"/>
      <c r="K85" s="1"/>
    </row>
    <row r="86" spans="2:11" ht="15.75">
      <c r="B86" s="1"/>
      <c r="C86" s="1"/>
      <c r="D86" s="1"/>
      <c r="E86" s="309"/>
      <c r="F86" s="1"/>
      <c r="G86" s="1"/>
      <c r="H86" s="1"/>
      <c r="I86" s="1"/>
      <c r="J86" s="1"/>
      <c r="K86" s="1"/>
    </row>
    <row r="87" spans="2:11" ht="15.75">
      <c r="B87" s="1"/>
      <c r="C87" s="1"/>
      <c r="D87" s="1"/>
      <c r="E87" s="309"/>
      <c r="F87" s="1"/>
      <c r="G87" s="1"/>
      <c r="H87" s="1"/>
      <c r="I87" s="1"/>
      <c r="J87" s="1"/>
      <c r="K87" s="1"/>
    </row>
    <row r="88" spans="2:11" ht="15.75">
      <c r="B88" s="1"/>
      <c r="C88" s="1"/>
      <c r="D88" s="1"/>
      <c r="E88" s="309"/>
      <c r="F88" s="1"/>
      <c r="G88" s="1"/>
      <c r="H88" s="1"/>
      <c r="I88" s="1"/>
      <c r="J88" s="1"/>
      <c r="K88" s="1"/>
    </row>
    <row r="89" spans="2:11" ht="15.75">
      <c r="B89" s="1"/>
      <c r="C89" s="1"/>
      <c r="D89" s="1"/>
      <c r="E89" s="309"/>
      <c r="F89" s="1"/>
      <c r="G89" s="1"/>
      <c r="H89" s="1"/>
      <c r="I89" s="1"/>
      <c r="J89" s="1"/>
      <c r="K89" s="1"/>
    </row>
    <row r="90" spans="2:11" ht="15.75">
      <c r="B90" s="1"/>
      <c r="C90" s="1"/>
      <c r="D90" s="1"/>
      <c r="E90" s="309"/>
      <c r="F90" s="1"/>
      <c r="G90" s="1"/>
      <c r="H90" s="1"/>
      <c r="I90" s="1"/>
      <c r="J90" s="1"/>
      <c r="K90" s="1"/>
    </row>
    <row r="91" spans="2:11" ht="15.75">
      <c r="B91" s="1"/>
      <c r="C91" s="1"/>
      <c r="D91" s="1"/>
      <c r="E91" s="309"/>
      <c r="F91" s="1"/>
      <c r="G91" s="1"/>
      <c r="H91" s="1"/>
      <c r="I91" s="1"/>
      <c r="J91" s="1"/>
      <c r="K91" s="1"/>
    </row>
    <row r="92" spans="2:11" ht="15.75">
      <c r="B92" s="1"/>
      <c r="C92" s="1"/>
      <c r="D92" s="1"/>
      <c r="E92" s="309"/>
      <c r="F92" s="1"/>
      <c r="G92" s="1"/>
      <c r="H92" s="1"/>
      <c r="I92" s="1"/>
      <c r="J92" s="1"/>
      <c r="K92" s="1"/>
    </row>
    <row r="93" spans="2:11" ht="15.75">
      <c r="B93" s="1"/>
      <c r="C93" s="1"/>
      <c r="D93" s="1"/>
      <c r="E93" s="309"/>
      <c r="F93" s="1"/>
      <c r="G93" s="1"/>
      <c r="H93" s="1"/>
      <c r="I93" s="1"/>
      <c r="J93" s="1"/>
      <c r="K93" s="1"/>
    </row>
    <row r="94" spans="2:11" ht="15.75">
      <c r="B94" s="1"/>
      <c r="C94" s="1"/>
      <c r="D94" s="1"/>
      <c r="E94" s="309"/>
      <c r="F94" s="1"/>
      <c r="G94" s="1"/>
      <c r="H94" s="1"/>
      <c r="I94" s="1"/>
      <c r="J94" s="1"/>
      <c r="K94" s="1"/>
    </row>
    <row r="95" spans="2:11" ht="15.75">
      <c r="B95" s="1"/>
      <c r="C95" s="1"/>
      <c r="D95" s="1"/>
      <c r="E95" s="309"/>
      <c r="F95" s="1"/>
      <c r="G95" s="1"/>
      <c r="H95" s="1"/>
      <c r="I95" s="1"/>
      <c r="J95" s="1"/>
      <c r="K95" s="1"/>
    </row>
    <row r="96" spans="2:11" ht="15.75">
      <c r="B96" s="1"/>
      <c r="C96" s="1"/>
      <c r="D96" s="1"/>
      <c r="E96" s="309"/>
      <c r="F96" s="1"/>
      <c r="G96" s="1"/>
      <c r="H96" s="1"/>
      <c r="I96" s="1"/>
      <c r="J96" s="1"/>
      <c r="K96" s="1"/>
    </row>
    <row r="97" spans="2:11" ht="15.75">
      <c r="B97" s="1"/>
      <c r="C97" s="1"/>
      <c r="D97" s="1"/>
      <c r="E97" s="309"/>
      <c r="F97" s="1"/>
      <c r="G97" s="1"/>
      <c r="H97" s="1"/>
      <c r="I97" s="1"/>
      <c r="J97" s="1"/>
      <c r="K97" s="1"/>
    </row>
    <row r="98" spans="2:11" ht="15.75">
      <c r="B98" s="1"/>
      <c r="C98" s="1"/>
      <c r="D98" s="1"/>
      <c r="E98" s="309"/>
      <c r="F98" s="1"/>
      <c r="G98" s="1"/>
      <c r="H98" s="1"/>
      <c r="I98" s="1"/>
      <c r="J98" s="1"/>
      <c r="K98" s="1"/>
    </row>
    <row r="99" spans="2:11" ht="15.75">
      <c r="B99" s="1"/>
      <c r="C99" s="1"/>
      <c r="D99" s="1"/>
      <c r="E99" s="309"/>
      <c r="F99" s="1"/>
      <c r="G99" s="1"/>
      <c r="H99" s="1"/>
      <c r="I99" s="1"/>
      <c r="J99" s="1"/>
      <c r="K99" s="1"/>
    </row>
    <row r="100" spans="2:11" ht="15.75">
      <c r="B100" s="1"/>
      <c r="C100" s="1"/>
      <c r="D100" s="1"/>
      <c r="E100" s="309"/>
      <c r="F100" s="1"/>
      <c r="G100" s="1"/>
      <c r="H100" s="1"/>
      <c r="I100" s="1"/>
      <c r="J100" s="1"/>
      <c r="K100" s="1"/>
    </row>
    <row r="101" spans="2:11" ht="15.75">
      <c r="B101" s="1"/>
      <c r="C101" s="1"/>
      <c r="D101" s="1"/>
      <c r="E101" s="309"/>
      <c r="F101" s="1"/>
      <c r="G101" s="1"/>
      <c r="H101" s="1"/>
      <c r="I101" s="1"/>
      <c r="J101" s="1"/>
      <c r="K101" s="1"/>
    </row>
    <row r="102" spans="2:11" ht="15.75">
      <c r="B102" s="1"/>
      <c r="C102" s="1"/>
      <c r="D102" s="1"/>
      <c r="E102" s="309"/>
      <c r="F102" s="1"/>
      <c r="G102" s="1"/>
      <c r="H102" s="1"/>
      <c r="I102" s="1"/>
      <c r="J102" s="1"/>
      <c r="K102" s="1"/>
    </row>
    <row r="103" spans="2:11" ht="15.75">
      <c r="B103" s="1"/>
      <c r="C103" s="1"/>
      <c r="D103" s="1"/>
      <c r="E103" s="309"/>
      <c r="F103" s="1"/>
      <c r="G103" s="1"/>
      <c r="H103" s="1"/>
      <c r="I103" s="1"/>
      <c r="J103" s="1"/>
      <c r="K103" s="1"/>
    </row>
    <row r="104" spans="2:11" ht="15.75">
      <c r="B104" s="1"/>
      <c r="C104" s="1"/>
      <c r="D104" s="1"/>
      <c r="E104" s="309"/>
      <c r="F104" s="1"/>
      <c r="G104" s="1"/>
      <c r="H104" s="1"/>
      <c r="I104" s="1"/>
      <c r="J104" s="1"/>
      <c r="K104" s="1"/>
    </row>
    <row r="105" spans="2:11" ht="15.75">
      <c r="B105" s="1"/>
      <c r="C105" s="1"/>
      <c r="D105" s="1"/>
      <c r="E105" s="309"/>
      <c r="F105" s="1"/>
      <c r="G105" s="1"/>
      <c r="H105" s="1"/>
      <c r="I105" s="1"/>
      <c r="J105" s="1"/>
      <c r="K105" s="1"/>
    </row>
    <row r="106" spans="2:11" ht="15.75">
      <c r="B106" s="1"/>
      <c r="C106" s="1"/>
      <c r="D106" s="1"/>
      <c r="E106" s="309"/>
      <c r="F106" s="1"/>
      <c r="G106" s="1"/>
      <c r="H106" s="1"/>
      <c r="I106" s="1"/>
      <c r="J106" s="1"/>
      <c r="K106" s="1"/>
    </row>
    <row r="107" spans="2:11" ht="15.75">
      <c r="B107" s="1"/>
      <c r="C107" s="1"/>
      <c r="D107" s="1"/>
      <c r="E107" s="309"/>
      <c r="F107" s="1"/>
      <c r="G107" s="1"/>
      <c r="H107" s="1"/>
      <c r="I107" s="1"/>
      <c r="J107" s="1"/>
      <c r="K107" s="1"/>
    </row>
    <row r="108" spans="2:11" ht="15.75">
      <c r="B108" s="1"/>
      <c r="C108" s="1"/>
      <c r="D108" s="1"/>
      <c r="E108" s="309"/>
      <c r="F108" s="1"/>
      <c r="G108" s="1"/>
      <c r="H108" s="1"/>
      <c r="I108" s="1"/>
      <c r="J108" s="1"/>
      <c r="K108" s="1"/>
    </row>
    <row r="109" spans="2:11" ht="15.75">
      <c r="B109" s="1"/>
      <c r="C109" s="1"/>
      <c r="D109" s="1"/>
      <c r="E109" s="309"/>
      <c r="F109" s="1"/>
      <c r="G109" s="1"/>
      <c r="H109" s="1"/>
      <c r="I109" s="1"/>
      <c r="J109" s="1"/>
      <c r="K109" s="1"/>
    </row>
    <row r="110" spans="2:11" ht="15.75">
      <c r="B110" s="1"/>
      <c r="C110" s="1"/>
      <c r="D110" s="1"/>
      <c r="E110" s="309"/>
      <c r="F110" s="1"/>
      <c r="G110" s="1"/>
      <c r="H110" s="1"/>
      <c r="I110" s="1"/>
      <c r="J110" s="1"/>
      <c r="K110" s="1"/>
    </row>
    <row r="111" spans="2:11" ht="15.75">
      <c r="B111" s="1"/>
      <c r="C111" s="1"/>
      <c r="D111" s="1"/>
      <c r="E111" s="309"/>
      <c r="F111" s="1"/>
      <c r="G111" s="1"/>
      <c r="H111" s="1"/>
      <c r="I111" s="1"/>
      <c r="J111" s="1"/>
      <c r="K111" s="1"/>
    </row>
    <row r="112" spans="2:11" ht="15.75">
      <c r="B112" s="1"/>
      <c r="C112" s="1"/>
      <c r="D112" s="1"/>
      <c r="E112" s="309"/>
      <c r="F112" s="1"/>
      <c r="G112" s="1"/>
      <c r="H112" s="1"/>
      <c r="I112" s="1"/>
      <c r="J112" s="1"/>
      <c r="K112" s="1"/>
    </row>
    <row r="113" spans="2:11" ht="15.75">
      <c r="B113" s="1"/>
      <c r="C113" s="1"/>
      <c r="D113" s="1"/>
      <c r="E113" s="309"/>
      <c r="F113" s="1"/>
      <c r="G113" s="1"/>
      <c r="H113" s="1"/>
      <c r="I113" s="1"/>
      <c r="J113" s="1"/>
      <c r="K113" s="1"/>
    </row>
    <row r="114" spans="2:11" ht="15.75">
      <c r="B114" s="1"/>
      <c r="C114" s="1"/>
      <c r="D114" s="1"/>
      <c r="E114" s="309"/>
      <c r="F114" s="1"/>
      <c r="G114" s="1"/>
      <c r="H114" s="1"/>
      <c r="I114" s="1"/>
      <c r="J114" s="1"/>
      <c r="K114" s="1"/>
    </row>
    <row r="115" spans="2:11" ht="15.75">
      <c r="B115" s="1"/>
      <c r="C115" s="1"/>
      <c r="D115" s="1"/>
      <c r="E115" s="309"/>
      <c r="F115" s="1"/>
      <c r="G115" s="1"/>
      <c r="H115" s="1"/>
      <c r="I115" s="1"/>
      <c r="J115" s="1"/>
      <c r="K115" s="1"/>
    </row>
    <row r="116" spans="2:11" ht="15.75">
      <c r="B116" s="1"/>
      <c r="C116" s="1"/>
      <c r="D116" s="1"/>
      <c r="E116" s="309"/>
      <c r="F116" s="1"/>
      <c r="G116" s="1"/>
      <c r="H116" s="1"/>
      <c r="I116" s="1"/>
      <c r="J116" s="1"/>
      <c r="K116" s="1"/>
    </row>
    <row r="117" spans="2:11" ht="15.75">
      <c r="B117" s="1"/>
      <c r="C117" s="1"/>
      <c r="D117" s="1"/>
      <c r="E117" s="309"/>
      <c r="F117" s="1"/>
      <c r="G117" s="1"/>
      <c r="H117" s="1"/>
      <c r="I117" s="1"/>
      <c r="J117" s="1"/>
      <c r="K117" s="1"/>
    </row>
    <row r="118" spans="2:11" ht="15.75">
      <c r="B118" s="1"/>
      <c r="C118" s="1"/>
      <c r="D118" s="1"/>
      <c r="E118" s="309"/>
      <c r="F118" s="1"/>
      <c r="G118" s="1"/>
      <c r="H118" s="1"/>
      <c r="I118" s="1"/>
      <c r="J118" s="1"/>
      <c r="K118" s="1"/>
    </row>
    <row r="119" spans="2:11" ht="15.75">
      <c r="B119" s="1"/>
      <c r="C119" s="1"/>
      <c r="D119" s="1"/>
      <c r="E119" s="309"/>
      <c r="F119" s="1"/>
      <c r="G119" s="1"/>
      <c r="H119" s="1"/>
      <c r="I119" s="1"/>
      <c r="J119" s="1"/>
      <c r="K119" s="1"/>
    </row>
    <row r="120" spans="2:11" ht="15.75">
      <c r="B120" s="1"/>
      <c r="C120" s="1"/>
      <c r="D120" s="1"/>
      <c r="E120" s="309"/>
      <c r="F120" s="1"/>
      <c r="G120" s="1"/>
      <c r="H120" s="1"/>
      <c r="I120" s="1"/>
      <c r="J120" s="1"/>
      <c r="K120" s="1"/>
    </row>
    <row r="121" spans="2:11" ht="15.75">
      <c r="B121" s="1"/>
      <c r="C121" s="1"/>
      <c r="D121" s="1"/>
      <c r="E121" s="309"/>
      <c r="F121" s="1"/>
      <c r="G121" s="1"/>
      <c r="H121" s="1"/>
      <c r="I121" s="1"/>
      <c r="J121" s="1"/>
      <c r="K121" s="1"/>
    </row>
  </sheetData>
  <sheetProtection/>
  <mergeCells count="28">
    <mergeCell ref="B59:C59"/>
    <mergeCell ref="B63:C63"/>
    <mergeCell ref="A26:A32"/>
    <mergeCell ref="C26:C32"/>
    <mergeCell ref="K26:K32"/>
    <mergeCell ref="A34:A40"/>
    <mergeCell ref="C34:C40"/>
    <mergeCell ref="K34:K42"/>
    <mergeCell ref="A44:A45"/>
    <mergeCell ref="B44:B45"/>
    <mergeCell ref="A47:A53"/>
    <mergeCell ref="A14:A19"/>
    <mergeCell ref="C14:C19"/>
    <mergeCell ref="K14:K19"/>
    <mergeCell ref="A20:A23"/>
    <mergeCell ref="C20:C23"/>
    <mergeCell ref="K20:K23"/>
    <mergeCell ref="C47:C53"/>
    <mergeCell ref="K47:K53"/>
    <mergeCell ref="K2:L2"/>
    <mergeCell ref="K7:L7"/>
    <mergeCell ref="B10:K10"/>
    <mergeCell ref="A12:A13"/>
    <mergeCell ref="B12:B13"/>
    <mergeCell ref="C12:C13"/>
    <mergeCell ref="D12:D13"/>
    <mergeCell ref="E12:J12"/>
    <mergeCell ref="K12:K13"/>
  </mergeCells>
  <printOptions horizontalCentered="1"/>
  <pageMargins left="0" right="0" top="1.1811023622047245" bottom="0" header="0" footer="0"/>
  <pageSetup fitToHeight="2" fitToWidth="1" horizontalDpi="600" verticalDpi="600" orientation="landscape" paperSize="9" scale="59" r:id="rId1"/>
  <rowBreaks count="1" manualBreakCount="1">
    <brk id="40" max="11" man="1"/>
  </rowBreaks>
</worksheet>
</file>

<file path=xl/worksheets/sheet7.xml><?xml version="1.0" encoding="utf-8"?>
<worksheet xmlns="http://schemas.openxmlformats.org/spreadsheetml/2006/main" xmlns:r="http://schemas.openxmlformats.org/officeDocument/2006/relationships">
  <sheetPr>
    <tabColor theme="0"/>
    <pageSetUpPr fitToPage="1"/>
  </sheetPr>
  <dimension ref="A1:L34"/>
  <sheetViews>
    <sheetView view="pageBreakPreview" zoomScale="87" zoomScaleSheetLayoutView="87" zoomScalePageLayoutView="0" workbookViewId="0" topLeftCell="A1">
      <selection activeCell="H11" sqref="H11:H13"/>
    </sheetView>
  </sheetViews>
  <sheetFormatPr defaultColWidth="9.140625" defaultRowHeight="12.75"/>
  <cols>
    <col min="1" max="1" width="6.7109375" style="163" customWidth="1"/>
    <col min="2" max="2" width="47.7109375" style="163" customWidth="1"/>
    <col min="3" max="3" width="18.00390625" style="163" customWidth="1"/>
    <col min="4" max="4" width="18.8515625" style="163" customWidth="1"/>
    <col min="5" max="5" width="17.140625" style="163" customWidth="1"/>
    <col min="6" max="6" width="16.421875" style="163" customWidth="1"/>
    <col min="7" max="7" width="17.7109375" style="163" customWidth="1"/>
    <col min="8" max="8" width="55.57421875" style="163" customWidth="1"/>
    <col min="9" max="10" width="9.140625" style="163" hidden="1" customWidth="1"/>
    <col min="11" max="11" width="9.8515625" style="163" hidden="1" customWidth="1"/>
    <col min="12" max="12" width="10.140625" style="163" customWidth="1"/>
    <col min="13" max="16384" width="9.140625" style="163" customWidth="1"/>
  </cols>
  <sheetData>
    <row r="1" spans="2:9" ht="18.75">
      <c r="B1" s="170"/>
      <c r="C1" s="170"/>
      <c r="D1" s="170"/>
      <c r="E1" s="170"/>
      <c r="F1" s="170"/>
      <c r="G1" s="543" t="s">
        <v>536</v>
      </c>
      <c r="H1" s="543"/>
      <c r="I1" s="232" t="s">
        <v>19</v>
      </c>
    </row>
    <row r="2" spans="2:9" ht="18.75">
      <c r="B2" s="170"/>
      <c r="C2" s="170"/>
      <c r="D2" s="170"/>
      <c r="E2" s="170"/>
      <c r="F2" s="170"/>
      <c r="G2" s="543" t="s">
        <v>11</v>
      </c>
      <c r="H2" s="543"/>
      <c r="I2" s="233" t="s">
        <v>11</v>
      </c>
    </row>
    <row r="3" spans="2:9" ht="18.75">
      <c r="B3" s="170"/>
      <c r="C3" s="170"/>
      <c r="D3" s="170"/>
      <c r="E3" s="170"/>
      <c r="F3" s="170"/>
      <c r="G3" s="234" t="s">
        <v>183</v>
      </c>
      <c r="H3" s="234"/>
      <c r="I3" s="233" t="s">
        <v>20</v>
      </c>
    </row>
    <row r="4" spans="2:9" ht="18.75">
      <c r="B4" s="170"/>
      <c r="C4" s="170"/>
      <c r="D4" s="170"/>
      <c r="E4" s="170"/>
      <c r="F4" s="170"/>
      <c r="G4" s="234" t="s">
        <v>22</v>
      </c>
      <c r="H4" s="234"/>
      <c r="I4" s="233" t="s">
        <v>21</v>
      </c>
    </row>
    <row r="5" spans="2:9" ht="18.75">
      <c r="B5" s="170"/>
      <c r="C5" s="170"/>
      <c r="D5" s="170"/>
      <c r="E5" s="170"/>
      <c r="F5" s="170"/>
      <c r="G5" s="234" t="s">
        <v>24</v>
      </c>
      <c r="H5" s="234"/>
      <c r="I5" s="233" t="s">
        <v>23</v>
      </c>
    </row>
    <row r="6" spans="2:9" ht="18.75">
      <c r="B6" s="170"/>
      <c r="C6" s="170"/>
      <c r="D6" s="170"/>
      <c r="E6" s="170"/>
      <c r="F6" s="170"/>
      <c r="G6" s="234" t="s">
        <v>263</v>
      </c>
      <c r="H6" s="234"/>
      <c r="I6" s="233" t="s">
        <v>25</v>
      </c>
    </row>
    <row r="7" spans="2:12" ht="15.75" customHeight="1">
      <c r="B7" s="170"/>
      <c r="C7" s="170"/>
      <c r="D7" s="170"/>
      <c r="E7" s="170"/>
      <c r="F7" s="170"/>
      <c r="G7" s="512" t="s">
        <v>445</v>
      </c>
      <c r="H7" s="513"/>
      <c r="I7" s="235"/>
      <c r="J7" s="235"/>
      <c r="K7" s="235"/>
      <c r="L7" s="235"/>
    </row>
    <row r="8" spans="2:9" ht="15.75">
      <c r="B8" s="170"/>
      <c r="C8" s="170"/>
      <c r="D8" s="170"/>
      <c r="E8" s="170"/>
      <c r="F8" s="170"/>
      <c r="G8" s="170" t="s">
        <v>548</v>
      </c>
      <c r="H8" s="170"/>
      <c r="I8" s="170"/>
    </row>
    <row r="9" spans="1:9" ht="36.75" customHeight="1">
      <c r="A9" s="544" t="s">
        <v>256</v>
      </c>
      <c r="B9" s="544"/>
      <c r="C9" s="544"/>
      <c r="D9" s="544"/>
      <c r="E9" s="544"/>
      <c r="F9" s="544"/>
      <c r="G9" s="544"/>
      <c r="H9" s="544"/>
      <c r="I9" s="170"/>
    </row>
    <row r="10" spans="2:9" ht="15.75">
      <c r="B10" s="170"/>
      <c r="C10" s="170"/>
      <c r="D10" s="545"/>
      <c r="E10" s="545"/>
      <c r="F10" s="545"/>
      <c r="G10" s="170"/>
      <c r="H10" s="170"/>
      <c r="I10" s="170"/>
    </row>
    <row r="11" spans="1:9" ht="18.75">
      <c r="A11" s="546" t="s">
        <v>33</v>
      </c>
      <c r="B11" s="546" t="s">
        <v>12</v>
      </c>
      <c r="C11" s="546" t="s">
        <v>13</v>
      </c>
      <c r="D11" s="546" t="s">
        <v>14</v>
      </c>
      <c r="E11" s="554" t="s">
        <v>9</v>
      </c>
      <c r="F11" s="554"/>
      <c r="G11" s="555"/>
      <c r="H11" s="556" t="s">
        <v>15</v>
      </c>
      <c r="I11" s="170"/>
    </row>
    <row r="12" spans="1:9" ht="15.75" customHeight="1">
      <c r="A12" s="547"/>
      <c r="B12" s="547"/>
      <c r="C12" s="547"/>
      <c r="D12" s="547"/>
      <c r="E12" s="546">
        <v>2018</v>
      </c>
      <c r="F12" s="546">
        <v>2019</v>
      </c>
      <c r="G12" s="556">
        <v>2020</v>
      </c>
      <c r="H12" s="556"/>
      <c r="I12" s="170"/>
    </row>
    <row r="13" spans="1:9" ht="26.25" customHeight="1">
      <c r="A13" s="548"/>
      <c r="B13" s="548"/>
      <c r="C13" s="548"/>
      <c r="D13" s="548"/>
      <c r="E13" s="548"/>
      <c r="F13" s="548"/>
      <c r="G13" s="556"/>
      <c r="H13" s="556"/>
      <c r="I13" s="170"/>
    </row>
    <row r="14" spans="1:9" ht="56.25">
      <c r="A14" s="236">
        <v>1</v>
      </c>
      <c r="B14" s="186" t="s">
        <v>255</v>
      </c>
      <c r="C14" s="266" t="s">
        <v>16</v>
      </c>
      <c r="D14" s="281">
        <f aca="true" t="shared" si="0" ref="D14:D22">E14+F14+G14</f>
        <v>45900.9</v>
      </c>
      <c r="E14" s="282">
        <v>15200.9</v>
      </c>
      <c r="F14" s="282">
        <v>15300</v>
      </c>
      <c r="G14" s="282">
        <v>15400</v>
      </c>
      <c r="H14" s="236" t="s">
        <v>69</v>
      </c>
      <c r="I14" s="170"/>
    </row>
    <row r="15" spans="1:11" ht="75">
      <c r="A15" s="236">
        <v>2</v>
      </c>
      <c r="B15" s="265" t="s">
        <v>253</v>
      </c>
      <c r="C15" s="266" t="s">
        <v>16</v>
      </c>
      <c r="D15" s="281">
        <f t="shared" si="0"/>
        <v>10.5</v>
      </c>
      <c r="E15" s="282">
        <v>3</v>
      </c>
      <c r="F15" s="282">
        <v>3.5</v>
      </c>
      <c r="G15" s="282">
        <v>4</v>
      </c>
      <c r="H15" s="236" t="s">
        <v>32</v>
      </c>
      <c r="I15" s="170"/>
      <c r="K15" s="163">
        <v>441</v>
      </c>
    </row>
    <row r="16" spans="1:9" ht="56.25">
      <c r="A16" s="236">
        <v>3</v>
      </c>
      <c r="B16" s="265" t="s">
        <v>157</v>
      </c>
      <c r="C16" s="266" t="s">
        <v>16</v>
      </c>
      <c r="D16" s="281">
        <f t="shared" si="0"/>
        <v>15100.2</v>
      </c>
      <c r="E16" s="282">
        <v>4800.2</v>
      </c>
      <c r="F16" s="282">
        <v>5100</v>
      </c>
      <c r="G16" s="282">
        <v>5200</v>
      </c>
      <c r="H16" s="236" t="s">
        <v>252</v>
      </c>
      <c r="I16" s="170"/>
    </row>
    <row r="17" spans="1:9" ht="56.25">
      <c r="A17" s="236">
        <v>4</v>
      </c>
      <c r="B17" s="265" t="s">
        <v>158</v>
      </c>
      <c r="C17" s="266" t="s">
        <v>16</v>
      </c>
      <c r="D17" s="281">
        <f t="shared" si="0"/>
        <v>540</v>
      </c>
      <c r="E17" s="282">
        <v>175</v>
      </c>
      <c r="F17" s="282">
        <v>180</v>
      </c>
      <c r="G17" s="282">
        <v>185</v>
      </c>
      <c r="H17" s="236" t="s">
        <v>69</v>
      </c>
      <c r="I17" s="170"/>
    </row>
    <row r="18" spans="1:9" ht="75">
      <c r="A18" s="236">
        <v>5</v>
      </c>
      <c r="B18" s="265" t="s">
        <v>159</v>
      </c>
      <c r="C18" s="266" t="s">
        <v>16</v>
      </c>
      <c r="D18" s="281">
        <f t="shared" si="0"/>
        <v>1226.6</v>
      </c>
      <c r="E18" s="282">
        <v>401.6</v>
      </c>
      <c r="F18" s="282">
        <v>410</v>
      </c>
      <c r="G18" s="282">
        <v>415</v>
      </c>
      <c r="H18" s="236" t="s">
        <v>160</v>
      </c>
      <c r="I18" s="170"/>
    </row>
    <row r="19" spans="1:9" ht="37.5" customHeight="1">
      <c r="A19" s="549">
        <v>6</v>
      </c>
      <c r="B19" s="551" t="s">
        <v>330</v>
      </c>
      <c r="C19" s="266" t="s">
        <v>329</v>
      </c>
      <c r="D19" s="281">
        <f t="shared" si="0"/>
        <v>459</v>
      </c>
      <c r="E19" s="282">
        <v>116</v>
      </c>
      <c r="F19" s="282">
        <f>120+98</f>
        <v>218</v>
      </c>
      <c r="G19" s="282">
        <v>125</v>
      </c>
      <c r="H19" s="549" t="s">
        <v>69</v>
      </c>
      <c r="I19" s="170"/>
    </row>
    <row r="20" spans="1:9" ht="37.5">
      <c r="A20" s="550"/>
      <c r="B20" s="552"/>
      <c r="C20" s="266" t="s">
        <v>16</v>
      </c>
      <c r="D20" s="281">
        <f t="shared" si="0"/>
        <v>459</v>
      </c>
      <c r="E20" s="282">
        <v>116</v>
      </c>
      <c r="F20" s="282">
        <f>120+98</f>
        <v>218</v>
      </c>
      <c r="G20" s="282">
        <v>125</v>
      </c>
      <c r="H20" s="550"/>
      <c r="I20" s="170"/>
    </row>
    <row r="21" spans="1:9" ht="56.25">
      <c r="A21" s="236">
        <v>7</v>
      </c>
      <c r="B21" s="265" t="s">
        <v>254</v>
      </c>
      <c r="C21" s="266" t="s">
        <v>16</v>
      </c>
      <c r="D21" s="281">
        <f t="shared" si="0"/>
        <v>4500</v>
      </c>
      <c r="E21" s="282">
        <v>1000</v>
      </c>
      <c r="F21" s="282">
        <v>1500</v>
      </c>
      <c r="G21" s="282">
        <v>2000</v>
      </c>
      <c r="H21" s="236" t="s">
        <v>69</v>
      </c>
      <c r="I21" s="170"/>
    </row>
    <row r="22" spans="1:9" ht="18.75">
      <c r="A22" s="237"/>
      <c r="B22" s="283" t="s">
        <v>5</v>
      </c>
      <c r="C22" s="284"/>
      <c r="D22" s="281">
        <f t="shared" si="0"/>
        <v>68196.2</v>
      </c>
      <c r="E22" s="281">
        <f>E21+E20+E19+E18+E17+E16+E15+E14</f>
        <v>21812.699999999997</v>
      </c>
      <c r="F22" s="281">
        <f>F21+F20+F19+F18+F17+F16+F15+F14</f>
        <v>22929.5</v>
      </c>
      <c r="G22" s="281">
        <f>G21+G20+G19+G18+G17+G16+G15+G14</f>
        <v>23454</v>
      </c>
      <c r="H22" s="238"/>
      <c r="I22" s="170"/>
    </row>
    <row r="23" spans="1:9" ht="15.75">
      <c r="A23" s="239"/>
      <c r="B23" s="240"/>
      <c r="C23" s="240"/>
      <c r="D23" s="241"/>
      <c r="E23" s="241"/>
      <c r="F23" s="241"/>
      <c r="G23" s="241"/>
      <c r="H23" s="242"/>
      <c r="I23" s="170"/>
    </row>
    <row r="24" spans="1:9" ht="15.75">
      <c r="A24" s="239"/>
      <c r="B24" s="240"/>
      <c r="C24" s="240"/>
      <c r="D24" s="241"/>
      <c r="E24" s="241"/>
      <c r="F24" s="241"/>
      <c r="G24" s="241"/>
      <c r="H24" s="242"/>
      <c r="I24" s="170"/>
    </row>
    <row r="25" spans="1:9" ht="15.75">
      <c r="A25" s="239"/>
      <c r="B25" s="240"/>
      <c r="C25" s="240"/>
      <c r="D25" s="241"/>
      <c r="E25" s="241"/>
      <c r="F25" s="241"/>
      <c r="G25" s="241"/>
      <c r="H25" s="242"/>
      <c r="I25" s="170"/>
    </row>
    <row r="26" spans="2:9" ht="15.75">
      <c r="B26" s="240"/>
      <c r="C26" s="240"/>
      <c r="D26" s="241"/>
      <c r="E26" s="241"/>
      <c r="F26" s="241"/>
      <c r="G26" s="241"/>
      <c r="H26" s="242"/>
      <c r="I26" s="170"/>
    </row>
    <row r="27" spans="2:9" ht="18.75">
      <c r="B27" s="553" t="s">
        <v>161</v>
      </c>
      <c r="C27" s="553"/>
      <c r="D27" s="483"/>
      <c r="E27" s="243"/>
      <c r="F27" s="243"/>
      <c r="G27" s="166"/>
      <c r="H27" s="166" t="s">
        <v>7</v>
      </c>
      <c r="I27" s="166"/>
    </row>
    <row r="28" spans="2:9" ht="18.75">
      <c r="B28" s="164"/>
      <c r="C28" s="164"/>
      <c r="D28" s="164"/>
      <c r="E28" s="243"/>
      <c r="F28" s="243"/>
      <c r="G28" s="166"/>
      <c r="H28" s="244"/>
      <c r="I28" s="166"/>
    </row>
    <row r="29" spans="2:9" ht="18.75">
      <c r="B29" s="164"/>
      <c r="C29" s="164"/>
      <c r="D29" s="164"/>
      <c r="E29" s="243"/>
      <c r="F29" s="243"/>
      <c r="G29" s="166"/>
      <c r="H29" s="244"/>
      <c r="I29" s="166"/>
    </row>
    <row r="30" spans="2:8" ht="18.75">
      <c r="B30" s="557" t="s">
        <v>17</v>
      </c>
      <c r="C30" s="557"/>
      <c r="D30" s="168"/>
      <c r="E30" s="169"/>
      <c r="F30" s="169"/>
      <c r="G30" s="170"/>
      <c r="H30" s="170"/>
    </row>
    <row r="31" spans="2:10" ht="15.75">
      <c r="B31" s="171" t="s">
        <v>10</v>
      </c>
      <c r="C31" s="171"/>
      <c r="D31" s="169"/>
      <c r="E31" s="169"/>
      <c r="F31" s="169"/>
      <c r="G31" s="170"/>
      <c r="H31" s="170"/>
      <c r="J31" s="233"/>
    </row>
    <row r="32" spans="2:8" ht="15.75">
      <c r="B32" s="245"/>
      <c r="C32" s="246"/>
      <c r="D32" s="247"/>
      <c r="E32" s="169"/>
      <c r="F32" s="169"/>
      <c r="G32" s="170"/>
      <c r="H32" s="170"/>
    </row>
    <row r="33" spans="3:7" ht="15.75">
      <c r="C33" s="247"/>
      <c r="D33" s="169"/>
      <c r="E33" s="169"/>
      <c r="F33" s="169"/>
      <c r="G33" s="169"/>
    </row>
    <row r="34" spans="3:7" ht="15.75">
      <c r="C34" s="248"/>
      <c r="D34" s="169"/>
      <c r="E34" s="169"/>
      <c r="F34" s="169"/>
      <c r="G34" s="169"/>
    </row>
  </sheetData>
  <sheetProtection/>
  <mergeCells count="19">
    <mergeCell ref="B30:C30"/>
    <mergeCell ref="H11:H13"/>
    <mergeCell ref="E12:E13"/>
    <mergeCell ref="F12:F13"/>
    <mergeCell ref="B11:B13"/>
    <mergeCell ref="C11:C13"/>
    <mergeCell ref="A19:A20"/>
    <mergeCell ref="B19:B20"/>
    <mergeCell ref="H19:H20"/>
    <mergeCell ref="B27:C27"/>
    <mergeCell ref="D11:D13"/>
    <mergeCell ref="E11:G11"/>
    <mergeCell ref="G12:G13"/>
    <mergeCell ref="G1:H1"/>
    <mergeCell ref="G2:H2"/>
    <mergeCell ref="G7:H7"/>
    <mergeCell ref="A9:H9"/>
    <mergeCell ref="D10:F10"/>
    <mergeCell ref="A11:A13"/>
  </mergeCells>
  <printOptions horizontalCentered="1"/>
  <pageMargins left="0" right="0" top="1.1811023622047245" bottom="0" header="0" footer="0"/>
  <pageSetup fitToHeight="1" fitToWidth="1" horizontalDpi="600" verticalDpi="600" orientation="landscape" paperSize="9" scale="58"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O34"/>
  <sheetViews>
    <sheetView view="pageBreakPreview" zoomScaleSheetLayoutView="100" zoomScalePageLayoutView="0" workbookViewId="0" topLeftCell="A5">
      <selection activeCell="B18" sqref="B18"/>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563" t="s">
        <v>305</v>
      </c>
      <c r="K1" s="563"/>
      <c r="L1" s="13" t="s">
        <v>19</v>
      </c>
    </row>
    <row r="2" spans="2:12" ht="15.75">
      <c r="B2" s="15"/>
      <c r="C2" s="15"/>
      <c r="D2" s="15"/>
      <c r="E2" s="15"/>
      <c r="F2" s="15"/>
      <c r="G2" s="15"/>
      <c r="H2" s="15"/>
      <c r="I2" s="12" t="s">
        <v>11</v>
      </c>
      <c r="J2" s="564" t="s">
        <v>11</v>
      </c>
      <c r="K2" s="564"/>
      <c r="L2" s="12" t="s">
        <v>11</v>
      </c>
    </row>
    <row r="3" spans="2:12" ht="15.75">
      <c r="B3" s="15"/>
      <c r="C3" s="15"/>
      <c r="D3" s="15"/>
      <c r="E3" s="15"/>
      <c r="F3" s="15"/>
      <c r="G3" s="15"/>
      <c r="H3" s="15"/>
      <c r="I3" s="12" t="s">
        <v>20</v>
      </c>
      <c r="J3" s="12" t="s">
        <v>183</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263</v>
      </c>
      <c r="K6" s="12"/>
      <c r="L6" s="12" t="s">
        <v>25</v>
      </c>
    </row>
    <row r="7" spans="2:15" ht="15.75" customHeight="1">
      <c r="B7" s="15"/>
      <c r="C7" s="15"/>
      <c r="D7" s="15"/>
      <c r="E7" s="15"/>
      <c r="F7" s="15"/>
      <c r="G7" s="15"/>
      <c r="H7" s="16"/>
      <c r="I7" s="12" t="s">
        <v>26</v>
      </c>
      <c r="J7" s="565" t="s">
        <v>333</v>
      </c>
      <c r="K7" s="566"/>
      <c r="L7" s="17"/>
      <c r="M7" s="17"/>
      <c r="N7" s="17"/>
      <c r="O7" s="17"/>
    </row>
    <row r="8" spans="2:12" ht="15.75">
      <c r="B8" s="15"/>
      <c r="C8" s="15"/>
      <c r="D8" s="15"/>
      <c r="E8" s="15"/>
      <c r="F8" s="15"/>
      <c r="G8" s="15"/>
      <c r="H8" s="15"/>
      <c r="I8" s="15"/>
      <c r="J8" s="15"/>
      <c r="K8" s="15"/>
      <c r="L8" s="15"/>
    </row>
    <row r="9" spans="2:12" ht="36.75" customHeight="1">
      <c r="B9" s="514" t="s">
        <v>302</v>
      </c>
      <c r="C9" s="514"/>
      <c r="D9" s="514"/>
      <c r="E9" s="514"/>
      <c r="F9" s="514"/>
      <c r="G9" s="514"/>
      <c r="H9" s="514"/>
      <c r="I9" s="514"/>
      <c r="J9" s="514"/>
      <c r="K9" s="514"/>
      <c r="L9" s="15"/>
    </row>
    <row r="10" spans="2:12" ht="15.75">
      <c r="B10" s="15"/>
      <c r="C10" s="15"/>
      <c r="D10" s="520"/>
      <c r="E10" s="520"/>
      <c r="F10" s="520"/>
      <c r="G10" s="520"/>
      <c r="H10" s="520"/>
      <c r="I10" s="15"/>
      <c r="J10" s="15"/>
      <c r="K10" s="15"/>
      <c r="L10" s="15"/>
    </row>
    <row r="11" spans="1:12" ht="15.75" customHeight="1">
      <c r="A11" s="558" t="s">
        <v>33</v>
      </c>
      <c r="B11" s="558" t="s">
        <v>12</v>
      </c>
      <c r="C11" s="558" t="s">
        <v>13</v>
      </c>
      <c r="D11" s="558" t="s">
        <v>14</v>
      </c>
      <c r="E11" s="567" t="s">
        <v>9</v>
      </c>
      <c r="F11" s="567"/>
      <c r="G11" s="567"/>
      <c r="H11" s="567"/>
      <c r="I11" s="567"/>
      <c r="J11" s="568"/>
      <c r="K11" s="562" t="s">
        <v>15</v>
      </c>
      <c r="L11" s="15"/>
    </row>
    <row r="12" spans="1:12" ht="15.75">
      <c r="A12" s="559"/>
      <c r="B12" s="559"/>
      <c r="C12" s="559"/>
      <c r="D12" s="559"/>
      <c r="E12" s="558">
        <v>2018</v>
      </c>
      <c r="F12" s="558">
        <v>2019</v>
      </c>
      <c r="G12" s="558" t="s">
        <v>28</v>
      </c>
      <c r="H12" s="558" t="s">
        <v>29</v>
      </c>
      <c r="I12" s="558" t="s">
        <v>30</v>
      </c>
      <c r="J12" s="562">
        <v>2020</v>
      </c>
      <c r="K12" s="562"/>
      <c r="L12" s="15"/>
    </row>
    <row r="13" spans="1:12" ht="15.75">
      <c r="A13" s="560"/>
      <c r="B13" s="560"/>
      <c r="C13" s="560"/>
      <c r="D13" s="560"/>
      <c r="E13" s="560"/>
      <c r="F13" s="560"/>
      <c r="G13" s="560"/>
      <c r="H13" s="560"/>
      <c r="I13" s="560"/>
      <c r="J13" s="562"/>
      <c r="K13" s="562"/>
      <c r="L13" s="15"/>
    </row>
    <row r="14" spans="1:12" ht="86.25" customHeight="1">
      <c r="A14" s="36">
        <v>1</v>
      </c>
      <c r="B14" s="84" t="s">
        <v>97</v>
      </c>
      <c r="C14" s="84" t="s">
        <v>16</v>
      </c>
      <c r="D14" s="172">
        <f>E14+F14+J14</f>
        <v>9071.4</v>
      </c>
      <c r="E14" s="173">
        <v>2971.4</v>
      </c>
      <c r="F14" s="174">
        <v>3000</v>
      </c>
      <c r="G14" s="173"/>
      <c r="H14" s="173"/>
      <c r="I14" s="173"/>
      <c r="J14" s="173">
        <v>3100</v>
      </c>
      <c r="K14" s="84" t="s">
        <v>250</v>
      </c>
      <c r="L14" s="15"/>
    </row>
    <row r="15" spans="1:14" ht="47.25" hidden="1">
      <c r="A15" s="36">
        <v>2</v>
      </c>
      <c r="B15" s="85" t="s">
        <v>61</v>
      </c>
      <c r="C15" s="84" t="s">
        <v>16</v>
      </c>
      <c r="D15" s="172">
        <f>E15+F15+J15</f>
        <v>0</v>
      </c>
      <c r="E15" s="174">
        <v>0</v>
      </c>
      <c r="F15" s="173"/>
      <c r="G15" s="173"/>
      <c r="H15" s="173"/>
      <c r="I15" s="173"/>
      <c r="J15" s="173"/>
      <c r="K15" s="84" t="s">
        <v>53</v>
      </c>
      <c r="L15" s="15"/>
      <c r="N15" s="55">
        <v>441</v>
      </c>
    </row>
    <row r="16" spans="1:14" ht="54" customHeight="1" hidden="1">
      <c r="A16" s="36">
        <v>3</v>
      </c>
      <c r="B16" s="86" t="s">
        <v>62</v>
      </c>
      <c r="C16" s="175" t="s">
        <v>16</v>
      </c>
      <c r="D16" s="172">
        <f>E16+F16+J16</f>
        <v>0</v>
      </c>
      <c r="E16" s="176">
        <v>0</v>
      </c>
      <c r="F16" s="173"/>
      <c r="G16" s="173"/>
      <c r="H16" s="173"/>
      <c r="I16" s="173"/>
      <c r="J16" s="173"/>
      <c r="K16" s="84" t="s">
        <v>98</v>
      </c>
      <c r="L16" s="15"/>
      <c r="N16" s="55"/>
    </row>
    <row r="17" spans="1:14" ht="54" customHeight="1">
      <c r="A17" s="36">
        <v>2</v>
      </c>
      <c r="B17" s="177" t="s">
        <v>99</v>
      </c>
      <c r="C17" s="84" t="s">
        <v>16</v>
      </c>
      <c r="D17" s="172">
        <f>E17+F17+J17</f>
        <v>600</v>
      </c>
      <c r="E17" s="178">
        <v>200</v>
      </c>
      <c r="F17" s="178">
        <v>200</v>
      </c>
      <c r="G17" s="178">
        <v>100</v>
      </c>
      <c r="H17" s="178">
        <v>100</v>
      </c>
      <c r="I17" s="178">
        <v>100</v>
      </c>
      <c r="J17" s="178">
        <v>200</v>
      </c>
      <c r="K17" s="84" t="s">
        <v>32</v>
      </c>
      <c r="L17" s="15"/>
      <c r="N17" s="55"/>
    </row>
    <row r="18" spans="1:14" ht="78.75">
      <c r="A18" s="36">
        <v>3</v>
      </c>
      <c r="B18" s="177" t="s">
        <v>100</v>
      </c>
      <c r="C18" s="179" t="s">
        <v>16</v>
      </c>
      <c r="D18" s="275">
        <f>E18+F18+J18</f>
        <v>1210</v>
      </c>
      <c r="E18" s="178">
        <v>350</v>
      </c>
      <c r="F18" s="178">
        <v>400</v>
      </c>
      <c r="G18" s="178"/>
      <c r="H18" s="178"/>
      <c r="I18" s="178"/>
      <c r="J18" s="178">
        <v>460</v>
      </c>
      <c r="K18" s="179" t="s">
        <v>249</v>
      </c>
      <c r="L18" s="15"/>
      <c r="N18" s="55"/>
    </row>
    <row r="19" spans="1:14" ht="66.75" customHeight="1">
      <c r="A19" s="262">
        <v>4</v>
      </c>
      <c r="B19" s="263" t="s">
        <v>101</v>
      </c>
      <c r="C19" s="263" t="s">
        <v>16</v>
      </c>
      <c r="D19" s="275">
        <f>SUM(E19:J19)</f>
        <v>5700</v>
      </c>
      <c r="E19" s="178">
        <v>1900</v>
      </c>
      <c r="F19" s="178">
        <v>1900</v>
      </c>
      <c r="G19" s="178"/>
      <c r="H19" s="178"/>
      <c r="I19" s="178"/>
      <c r="J19" s="178">
        <v>1900</v>
      </c>
      <c r="K19" s="179" t="s">
        <v>102</v>
      </c>
      <c r="L19" s="15"/>
      <c r="N19" s="55"/>
    </row>
    <row r="20" spans="1:12" ht="32.25" customHeight="1">
      <c r="A20" s="87"/>
      <c r="B20" s="83" t="s">
        <v>5</v>
      </c>
      <c r="C20" s="179"/>
      <c r="D20" s="172">
        <f>E20+F20+J20</f>
        <v>16581.4</v>
      </c>
      <c r="E20" s="172">
        <f aca="true" t="shared" si="0" ref="E20:J20">E19+E18+E17+E14</f>
        <v>5421.4</v>
      </c>
      <c r="F20" s="172">
        <f t="shared" si="0"/>
        <v>5500</v>
      </c>
      <c r="G20" s="172">
        <f t="shared" si="0"/>
        <v>100</v>
      </c>
      <c r="H20" s="172">
        <f t="shared" si="0"/>
        <v>100</v>
      </c>
      <c r="I20" s="172">
        <f t="shared" si="0"/>
        <v>100</v>
      </c>
      <c r="J20" s="172">
        <f t="shared" si="0"/>
        <v>5660</v>
      </c>
      <c r="K20" s="84"/>
      <c r="L20" s="15"/>
    </row>
    <row r="21" spans="2:12" ht="15.75">
      <c r="B21" s="18"/>
      <c r="C21" s="180"/>
      <c r="D21" s="19"/>
      <c r="E21" s="19"/>
      <c r="F21" s="19"/>
      <c r="G21" s="19"/>
      <c r="H21" s="19"/>
      <c r="I21" s="19"/>
      <c r="J21" s="19"/>
      <c r="K21" s="181"/>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48" customHeight="1">
      <c r="B26" s="561" t="s">
        <v>18</v>
      </c>
      <c r="C26" s="561"/>
      <c r="D26" s="21"/>
      <c r="E26" s="22"/>
      <c r="F26" s="22"/>
      <c r="J26" s="23"/>
      <c r="K26" s="24" t="s">
        <v>7</v>
      </c>
      <c r="L26" s="23"/>
    </row>
    <row r="27" spans="2:12" ht="48" customHeight="1">
      <c r="B27" s="21"/>
      <c r="C27" s="21"/>
      <c r="D27" s="21"/>
      <c r="E27" s="22"/>
      <c r="F27" s="22"/>
      <c r="J27" s="23"/>
      <c r="K27" s="24"/>
      <c r="L27" s="23"/>
    </row>
    <row r="28" spans="2:11" ht="18.75">
      <c r="B28" s="522" t="s">
        <v>17</v>
      </c>
      <c r="C28" s="522"/>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B28:C28"/>
    <mergeCell ref="K11:K13"/>
    <mergeCell ref="E12:E13"/>
    <mergeCell ref="F12:F13"/>
    <mergeCell ref="G12:G13"/>
    <mergeCell ref="H12:H13"/>
    <mergeCell ref="C11:C13"/>
    <mergeCell ref="D11:D13"/>
    <mergeCell ref="E11:J11"/>
    <mergeCell ref="I12:I13"/>
    <mergeCell ref="A11:A13"/>
    <mergeCell ref="B11:B13"/>
    <mergeCell ref="B26:C26"/>
    <mergeCell ref="J12:J13"/>
    <mergeCell ref="J1:K1"/>
    <mergeCell ref="J2:K2"/>
    <mergeCell ref="J7:K7"/>
    <mergeCell ref="B9:K9"/>
    <mergeCell ref="D10:H10"/>
  </mergeCells>
  <printOptions horizontalCentered="1"/>
  <pageMargins left="0" right="0" top="1.1811023622047245" bottom="0" header="0" footer="0"/>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tabColor theme="3" tint="0.5999900102615356"/>
  </sheetPr>
  <dimension ref="A1:M133"/>
  <sheetViews>
    <sheetView view="pageBreakPreview" zoomScale="74" zoomScaleSheetLayoutView="74" zoomScalePageLayoutView="0" workbookViewId="0" topLeftCell="A13">
      <selection activeCell="A1" sqref="A1:I36"/>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520</v>
      </c>
      <c r="I1" s="59"/>
      <c r="J1" s="12"/>
      <c r="K1" s="12"/>
    </row>
    <row r="2" spans="8:11" ht="18.75">
      <c r="H2" s="59" t="s">
        <v>11</v>
      </c>
      <c r="I2" s="59"/>
      <c r="J2" s="12"/>
      <c r="K2" s="12"/>
    </row>
    <row r="3" spans="8:11" ht="18.75">
      <c r="H3" s="511" t="s">
        <v>181</v>
      </c>
      <c r="I3" s="511"/>
      <c r="J3" s="12"/>
      <c r="K3" s="12"/>
    </row>
    <row r="4" spans="8:11" ht="18.75">
      <c r="H4" s="511" t="s">
        <v>34</v>
      </c>
      <c r="I4" s="511"/>
      <c r="J4" s="12"/>
      <c r="K4" s="12"/>
    </row>
    <row r="5" spans="8:13" ht="18.75">
      <c r="H5" s="73" t="s">
        <v>8</v>
      </c>
      <c r="I5" s="73"/>
      <c r="J5" s="17"/>
      <c r="K5" s="17"/>
      <c r="L5" s="17"/>
      <c r="M5" s="17"/>
    </row>
    <row r="6" spans="2:11" ht="18.75">
      <c r="B6" s="15"/>
      <c r="C6" s="15"/>
      <c r="D6" s="15"/>
      <c r="H6" s="511" t="s">
        <v>264</v>
      </c>
      <c r="I6" s="511"/>
      <c r="J6" s="12"/>
      <c r="K6" s="12"/>
    </row>
    <row r="7" spans="2:13" ht="15.75" customHeight="1">
      <c r="B7" s="15"/>
      <c r="C7" s="15"/>
      <c r="D7" s="15"/>
      <c r="H7" s="512" t="s">
        <v>445</v>
      </c>
      <c r="I7" s="513"/>
      <c r="J7" s="17"/>
      <c r="K7" s="17"/>
      <c r="L7" s="17"/>
      <c r="M7" s="17"/>
    </row>
    <row r="8" spans="2:13" ht="15.75" customHeight="1">
      <c r="B8" s="15"/>
      <c r="C8" s="15"/>
      <c r="D8" s="15"/>
      <c r="H8" s="432" t="s">
        <v>521</v>
      </c>
      <c r="I8" s="56"/>
      <c r="J8" s="17"/>
      <c r="K8" s="17"/>
      <c r="L8" s="17"/>
      <c r="M8" s="17"/>
    </row>
    <row r="9" spans="2:9" ht="12" customHeight="1">
      <c r="B9" s="15"/>
      <c r="C9" s="15"/>
      <c r="D9" s="15"/>
      <c r="E9" s="15"/>
      <c r="F9" s="15"/>
      <c r="G9" s="15"/>
      <c r="H9" s="12"/>
      <c r="I9" s="12"/>
    </row>
    <row r="10" spans="2:9" ht="17.25" customHeight="1">
      <c r="B10" s="569" t="s">
        <v>245</v>
      </c>
      <c r="C10" s="569"/>
      <c r="D10" s="569"/>
      <c r="E10" s="569"/>
      <c r="F10" s="569"/>
      <c r="G10" s="569"/>
      <c r="H10" s="569"/>
      <c r="I10" s="15"/>
    </row>
    <row r="11" spans="2:9" ht="13.5" customHeight="1">
      <c r="B11" s="34"/>
      <c r="C11" s="34"/>
      <c r="D11" s="34"/>
      <c r="E11" s="34"/>
      <c r="F11" s="34"/>
      <c r="G11" s="34"/>
      <c r="H11" s="34"/>
      <c r="I11" s="15"/>
    </row>
    <row r="12" spans="1:9" ht="19.5" customHeight="1">
      <c r="A12" s="515" t="s">
        <v>33</v>
      </c>
      <c r="B12" s="515" t="s">
        <v>12</v>
      </c>
      <c r="C12" s="515" t="s">
        <v>13</v>
      </c>
      <c r="D12" s="515" t="s">
        <v>14</v>
      </c>
      <c r="E12" s="518" t="s">
        <v>9</v>
      </c>
      <c r="F12" s="518"/>
      <c r="G12" s="518"/>
      <c r="H12" s="518" t="s">
        <v>15</v>
      </c>
      <c r="I12" s="15"/>
    </row>
    <row r="13" spans="1:9" ht="15.75" customHeight="1">
      <c r="A13" s="516"/>
      <c r="B13" s="516"/>
      <c r="C13" s="516"/>
      <c r="D13" s="516"/>
      <c r="E13" s="488">
        <v>2018</v>
      </c>
      <c r="F13" s="488">
        <v>2019</v>
      </c>
      <c r="G13" s="488">
        <v>2020</v>
      </c>
      <c r="H13" s="518"/>
      <c r="I13" s="15"/>
    </row>
    <row r="14" spans="1:9" ht="29.25" customHeight="1">
      <c r="A14" s="517"/>
      <c r="B14" s="517"/>
      <c r="C14" s="517"/>
      <c r="D14" s="517"/>
      <c r="E14" s="490"/>
      <c r="F14" s="490"/>
      <c r="G14" s="490"/>
      <c r="H14" s="518"/>
      <c r="I14" s="15"/>
    </row>
    <row r="15" spans="1:9" ht="33.75" customHeight="1" hidden="1">
      <c r="A15" s="66">
        <v>1</v>
      </c>
      <c r="B15" s="61" t="s">
        <v>35</v>
      </c>
      <c r="C15" s="36" t="s">
        <v>16</v>
      </c>
      <c r="D15" s="74" t="e">
        <f>#REF!+E15+F15+G15</f>
        <v>#REF!</v>
      </c>
      <c r="E15" s="113"/>
      <c r="F15" s="113"/>
      <c r="G15" s="113"/>
      <c r="H15" s="36" t="s">
        <v>36</v>
      </c>
      <c r="I15" s="15"/>
    </row>
    <row r="16" spans="1:9" ht="37.5">
      <c r="A16" s="66">
        <v>1</v>
      </c>
      <c r="B16" s="186" t="s">
        <v>246</v>
      </c>
      <c r="C16" s="264" t="s">
        <v>16</v>
      </c>
      <c r="D16" s="276">
        <f aca="true" t="shared" si="0" ref="D16:D30">E16+F16+G16</f>
        <v>2083</v>
      </c>
      <c r="E16" s="277">
        <v>633</v>
      </c>
      <c r="F16" s="277">
        <v>700</v>
      </c>
      <c r="G16" s="277">
        <v>750</v>
      </c>
      <c r="H16" s="264" t="s">
        <v>69</v>
      </c>
      <c r="I16" s="15"/>
    </row>
    <row r="17" spans="1:9" ht="34.5" customHeight="1" hidden="1">
      <c r="A17" s="66">
        <f>A16+1</f>
        <v>2</v>
      </c>
      <c r="B17" s="186" t="s">
        <v>37</v>
      </c>
      <c r="C17" s="264" t="s">
        <v>16</v>
      </c>
      <c r="D17" s="276">
        <f t="shared" si="0"/>
        <v>0</v>
      </c>
      <c r="E17" s="277"/>
      <c r="F17" s="277"/>
      <c r="G17" s="277"/>
      <c r="H17" s="264" t="s">
        <v>36</v>
      </c>
      <c r="I17" s="15"/>
    </row>
    <row r="18" spans="1:9" ht="56.25">
      <c r="A18" s="66">
        <v>2</v>
      </c>
      <c r="B18" s="186" t="s">
        <v>80</v>
      </c>
      <c r="C18" s="264" t="s">
        <v>16</v>
      </c>
      <c r="D18" s="276">
        <f t="shared" si="0"/>
        <v>750</v>
      </c>
      <c r="E18" s="277">
        <v>200</v>
      </c>
      <c r="F18" s="277">
        <v>250</v>
      </c>
      <c r="G18" s="277">
        <v>300</v>
      </c>
      <c r="H18" s="264" t="s">
        <v>32</v>
      </c>
      <c r="I18" s="15"/>
    </row>
    <row r="19" spans="1:9" ht="37.5">
      <c r="A19" s="66">
        <v>3</v>
      </c>
      <c r="B19" s="186" t="s">
        <v>79</v>
      </c>
      <c r="C19" s="264" t="s">
        <v>16</v>
      </c>
      <c r="D19" s="276">
        <f t="shared" si="0"/>
        <v>215</v>
      </c>
      <c r="E19" s="277">
        <v>60</v>
      </c>
      <c r="F19" s="277">
        <v>75</v>
      </c>
      <c r="G19" s="277">
        <v>80</v>
      </c>
      <c r="H19" s="264" t="s">
        <v>32</v>
      </c>
      <c r="I19" s="15"/>
    </row>
    <row r="20" spans="1:9" ht="69.75" customHeight="1">
      <c r="A20" s="66">
        <v>4</v>
      </c>
      <c r="B20" s="261" t="s">
        <v>247</v>
      </c>
      <c r="C20" s="264" t="s">
        <v>16</v>
      </c>
      <c r="D20" s="278">
        <f t="shared" si="0"/>
        <v>18000</v>
      </c>
      <c r="E20" s="277">
        <v>5000</v>
      </c>
      <c r="F20" s="277">
        <v>6000</v>
      </c>
      <c r="G20" s="277">
        <v>7000</v>
      </c>
      <c r="H20" s="264" t="s">
        <v>32</v>
      </c>
      <c r="I20" s="15"/>
    </row>
    <row r="21" spans="1:9" ht="117.75" customHeight="1">
      <c r="A21" s="36">
        <v>5</v>
      </c>
      <c r="B21" s="186" t="s">
        <v>248</v>
      </c>
      <c r="C21" s="264" t="s">
        <v>16</v>
      </c>
      <c r="D21" s="276">
        <f t="shared" si="0"/>
        <v>37600</v>
      </c>
      <c r="E21" s="277">
        <v>11700</v>
      </c>
      <c r="F21" s="277">
        <f>11800+2200</f>
        <v>14000</v>
      </c>
      <c r="G21" s="277">
        <v>11900</v>
      </c>
      <c r="H21" s="264" t="s">
        <v>314</v>
      </c>
      <c r="I21" s="15"/>
    </row>
    <row r="22" spans="1:9" ht="56.25">
      <c r="A22" s="36">
        <v>6</v>
      </c>
      <c r="B22" s="186" t="s">
        <v>81</v>
      </c>
      <c r="C22" s="264" t="s">
        <v>16</v>
      </c>
      <c r="D22" s="276">
        <f t="shared" si="0"/>
        <v>3775.7</v>
      </c>
      <c r="E22" s="277">
        <v>1762</v>
      </c>
      <c r="F22" s="277">
        <f>650+663.7</f>
        <v>1313.7</v>
      </c>
      <c r="G22" s="277">
        <v>700</v>
      </c>
      <c r="H22" s="264" t="s">
        <v>82</v>
      </c>
      <c r="I22" s="15"/>
    </row>
    <row r="23" spans="1:9" ht="18" customHeight="1" hidden="1">
      <c r="A23" s="36"/>
      <c r="B23" s="186" t="s">
        <v>38</v>
      </c>
      <c r="C23" s="279"/>
      <c r="D23" s="276">
        <f t="shared" si="0"/>
        <v>0</v>
      </c>
      <c r="E23" s="277"/>
      <c r="F23" s="277"/>
      <c r="G23" s="277"/>
      <c r="H23" s="264" t="s">
        <v>39</v>
      </c>
      <c r="I23" s="15"/>
    </row>
    <row r="24" spans="1:9" ht="20.25" customHeight="1" hidden="1">
      <c r="A24" s="36"/>
      <c r="B24" s="186" t="s">
        <v>40</v>
      </c>
      <c r="C24" s="279"/>
      <c r="D24" s="276">
        <f t="shared" si="0"/>
        <v>0</v>
      </c>
      <c r="E24" s="277"/>
      <c r="F24" s="277"/>
      <c r="G24" s="277"/>
      <c r="H24" s="264" t="s">
        <v>39</v>
      </c>
      <c r="I24" s="15"/>
    </row>
    <row r="25" spans="1:9" ht="21" customHeight="1" hidden="1">
      <c r="A25" s="36"/>
      <c r="B25" s="186" t="s">
        <v>41</v>
      </c>
      <c r="C25" s="279"/>
      <c r="D25" s="276">
        <f t="shared" si="0"/>
        <v>0</v>
      </c>
      <c r="E25" s="277"/>
      <c r="F25" s="277"/>
      <c r="G25" s="277"/>
      <c r="H25" s="264" t="s">
        <v>39</v>
      </c>
      <c r="I25" s="15"/>
    </row>
    <row r="26" spans="1:9" ht="30.75" customHeight="1" hidden="1">
      <c r="A26" s="36"/>
      <c r="B26" s="186" t="s">
        <v>42</v>
      </c>
      <c r="C26" s="264" t="s">
        <v>16</v>
      </c>
      <c r="D26" s="276">
        <f t="shared" si="0"/>
        <v>0</v>
      </c>
      <c r="E26" s="277"/>
      <c r="F26" s="277"/>
      <c r="G26" s="277"/>
      <c r="H26" s="264" t="s">
        <v>39</v>
      </c>
      <c r="I26" s="15"/>
    </row>
    <row r="27" spans="1:9" ht="18" customHeight="1" hidden="1">
      <c r="A27" s="36"/>
      <c r="B27" s="186" t="s">
        <v>43</v>
      </c>
      <c r="C27" s="264" t="s">
        <v>16</v>
      </c>
      <c r="D27" s="276">
        <f t="shared" si="0"/>
        <v>0</v>
      </c>
      <c r="E27" s="277"/>
      <c r="F27" s="277"/>
      <c r="G27" s="277"/>
      <c r="H27" s="264" t="s">
        <v>39</v>
      </c>
      <c r="I27" s="15"/>
    </row>
    <row r="28" spans="1:9" ht="37.5">
      <c r="A28" s="36">
        <v>7</v>
      </c>
      <c r="B28" s="186" t="s">
        <v>83</v>
      </c>
      <c r="C28" s="264" t="s">
        <v>16</v>
      </c>
      <c r="D28" s="276">
        <f t="shared" si="0"/>
        <v>455</v>
      </c>
      <c r="E28" s="277">
        <f>115+25</f>
        <v>140</v>
      </c>
      <c r="F28" s="277">
        <f>120+65</f>
        <v>185</v>
      </c>
      <c r="G28" s="277">
        <v>130</v>
      </c>
      <c r="H28" s="264" t="s">
        <v>59</v>
      </c>
      <c r="I28" s="15"/>
    </row>
    <row r="29" spans="1:9" ht="56.25">
      <c r="A29" s="36">
        <v>8</v>
      </c>
      <c r="B29" s="186" t="s">
        <v>84</v>
      </c>
      <c r="C29" s="264" t="s">
        <v>16</v>
      </c>
      <c r="D29" s="276">
        <f t="shared" si="0"/>
        <v>1230</v>
      </c>
      <c r="E29" s="277">
        <v>405</v>
      </c>
      <c r="F29" s="277">
        <v>410</v>
      </c>
      <c r="G29" s="277">
        <v>415</v>
      </c>
      <c r="H29" s="264" t="s">
        <v>85</v>
      </c>
      <c r="I29" s="15"/>
    </row>
    <row r="30" spans="1:9" ht="37.5">
      <c r="A30" s="36">
        <v>9</v>
      </c>
      <c r="B30" s="186" t="s">
        <v>86</v>
      </c>
      <c r="C30" s="264" t="s">
        <v>16</v>
      </c>
      <c r="D30" s="276">
        <f t="shared" si="0"/>
        <v>750</v>
      </c>
      <c r="E30" s="277">
        <v>200</v>
      </c>
      <c r="F30" s="277">
        <v>250</v>
      </c>
      <c r="G30" s="277">
        <v>300</v>
      </c>
      <c r="H30" s="264" t="s">
        <v>32</v>
      </c>
      <c r="I30" s="15"/>
    </row>
    <row r="31" spans="1:9" ht="18.75">
      <c r="A31" s="77"/>
      <c r="B31" s="78" t="s">
        <v>5</v>
      </c>
      <c r="C31" s="78"/>
      <c r="D31" s="107">
        <f>D16+D18+D19+D20+D21+D22+D28+D29+D30</f>
        <v>64858.7</v>
      </c>
      <c r="E31" s="107">
        <f>E16+E18+E19+E20+E21+E22+E28+E29+E30</f>
        <v>20100</v>
      </c>
      <c r="F31" s="107">
        <f>F16+F18+F19+F20+F21+F22+F28+F29+F30</f>
        <v>23183.7</v>
      </c>
      <c r="G31" s="107">
        <f>G16+G18+G19+G20+G21+G22+G28+G29+G30</f>
        <v>21575</v>
      </c>
      <c r="H31" s="72"/>
      <c r="I31" s="15"/>
    </row>
    <row r="32" spans="2:9" ht="18.75">
      <c r="B32" s="280"/>
      <c r="C32" s="15"/>
      <c r="D32" s="15"/>
      <c r="E32" s="15"/>
      <c r="F32" s="15"/>
      <c r="G32" s="15"/>
      <c r="H32" s="15"/>
      <c r="I32" s="15"/>
    </row>
    <row r="33" spans="2:11" ht="21.75" customHeight="1">
      <c r="B33" s="570" t="s">
        <v>18</v>
      </c>
      <c r="C33" s="570"/>
      <c r="D33" s="443"/>
      <c r="E33" s="22"/>
      <c r="F33" s="22"/>
      <c r="G33" s="16"/>
      <c r="H33" s="267" t="s">
        <v>7</v>
      </c>
      <c r="J33" s="23"/>
      <c r="K33" s="24"/>
    </row>
    <row r="34" spans="2:11" ht="12.75" customHeight="1">
      <c r="B34" s="443"/>
      <c r="C34" s="443"/>
      <c r="D34" s="443"/>
      <c r="E34" s="22"/>
      <c r="F34" s="22"/>
      <c r="G34" s="16"/>
      <c r="H34" s="267"/>
      <c r="J34" s="23"/>
      <c r="K34" s="24"/>
    </row>
    <row r="35" spans="2:11" ht="18.75">
      <c r="B35" s="510" t="s">
        <v>17</v>
      </c>
      <c r="C35" s="510"/>
      <c r="D35" s="25"/>
      <c r="E35" s="26"/>
      <c r="F35" s="26"/>
      <c r="G35" s="26"/>
      <c r="H35" s="26"/>
      <c r="I35" s="26"/>
      <c r="J35" s="15"/>
      <c r="K35" s="15"/>
    </row>
    <row r="36" spans="2:11" ht="15.75">
      <c r="B36" s="27" t="s">
        <v>45</v>
      </c>
      <c r="C36" s="27"/>
      <c r="D36" s="26"/>
      <c r="E36" s="26"/>
      <c r="F36" s="26"/>
      <c r="G36" s="26"/>
      <c r="H36" s="26"/>
      <c r="I36" s="26"/>
      <c r="J36" s="15"/>
      <c r="K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sheetData>
  <sheetProtection/>
  <mergeCells count="16">
    <mergeCell ref="H12:H14"/>
    <mergeCell ref="E13:E14"/>
    <mergeCell ref="F13:F14"/>
    <mergeCell ref="G13:G14"/>
    <mergeCell ref="B33:C33"/>
    <mergeCell ref="B35:C35"/>
    <mergeCell ref="H3:I3"/>
    <mergeCell ref="H4:I4"/>
    <mergeCell ref="H6:I6"/>
    <mergeCell ref="H7:I7"/>
    <mergeCell ref="B10:H10"/>
    <mergeCell ref="A12:A14"/>
    <mergeCell ref="B12:B14"/>
    <mergeCell ref="C12:C14"/>
    <mergeCell ref="D12:D14"/>
    <mergeCell ref="E12:G12"/>
  </mergeCells>
  <printOptions horizontalCentered="1"/>
  <pageMargins left="0" right="0" top="1.1811023622047245" bottom="0" header="0" footer="0"/>
  <pageSetup fitToHeight="2"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Eremenko</cp:lastModifiedBy>
  <cp:lastPrinted>2018-09-25T07:08:06Z</cp:lastPrinted>
  <dcterms:created xsi:type="dcterms:W3CDTF">1996-10-08T23:32:33Z</dcterms:created>
  <dcterms:modified xsi:type="dcterms:W3CDTF">2018-09-25T07:32:33Z</dcterms:modified>
  <cp:category/>
  <cp:version/>
  <cp:contentType/>
  <cp:contentStatus/>
</cp:coreProperties>
</file>