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080" windowWidth="9300" windowHeight="3675" tabRatio="0" activeTab="1"/>
  </bookViews>
  <sheets>
    <sheet name="Диаграмма1" sheetId="1" r:id="rId1"/>
    <sheet name="Sheet1" sheetId="2" r:id="rId2"/>
  </sheets>
  <definedNames>
    <definedName name="_xlnm.Print_Area" localSheetId="1">'Sheet1'!$A$1:$P$643</definedName>
  </definedNames>
  <calcPr fullCalcOnLoad="1"/>
</workbook>
</file>

<file path=xl/sharedStrings.xml><?xml version="1.0" encoding="utf-8"?>
<sst xmlns="http://schemas.openxmlformats.org/spreadsheetml/2006/main" count="650" uniqueCount="436">
  <si>
    <t>Загальний фонд</t>
  </si>
  <si>
    <t>Спеціальний фонд</t>
  </si>
  <si>
    <t>5</t>
  </si>
  <si>
    <t>6</t>
  </si>
  <si>
    <t xml:space="preserve">    Тип показника: Витрат</t>
  </si>
  <si>
    <t xml:space="preserve">    Тип показника: Продукту</t>
  </si>
  <si>
    <t xml:space="preserve">    Тип показника: Якості</t>
  </si>
  <si>
    <t xml:space="preserve">    Тип показника: Ефективності</t>
  </si>
  <si>
    <t xml:space="preserve">    Показник: кількість дорожніх знаків, од.</t>
  </si>
  <si>
    <t xml:space="preserve">    Показник: загальна площа вулично-дорожньої мережі, що потребує капітального ремонту, кв. м</t>
  </si>
  <si>
    <t xml:space="preserve">    Показник: загальна площа вулично-дорожньої мережі, що потребує поточного ремонту, кв. м</t>
  </si>
  <si>
    <t xml:space="preserve">    Показник: площа вуличної-дорожньої мережі, яка охоплена поточним ремонтом, кв.м</t>
  </si>
  <si>
    <t xml:space="preserve">    Показник: площа вуличної-дорожньої мережі, яка охоплена капітальним ремонтом, кв.м</t>
  </si>
  <si>
    <t xml:space="preserve">    Показник: площа вулично-дорожньої мережі з відновленою дорожньою розміткою, кв. м</t>
  </si>
  <si>
    <t xml:space="preserve">    Показник: кількість установлених світлофорних об"єктів, од.</t>
  </si>
  <si>
    <t xml:space="preserve">    Показник: середня вартість відновлення 1 кв. м дорожньої розмітки, грн.</t>
  </si>
  <si>
    <t xml:space="preserve">    Показник: середня вартість встановлення 1 світлофорного об"єкту , грн.</t>
  </si>
  <si>
    <t xml:space="preserve">    Показник: середня вартість капітального ремонту 1 кв. м вулично-дорожньої мережі, грн.</t>
  </si>
  <si>
    <t xml:space="preserve">    Показник: середня вартість очищення (утримання) 1 кв. м  вулично-дорожньої мережі, грн.</t>
  </si>
  <si>
    <t xml:space="preserve">    Показник: середня вартість поточного ремонту 1 дорожнього знаку, грн.</t>
  </si>
  <si>
    <t xml:space="preserve">    Показник: середня вартість поточного ремонту 1 кв. м вулично-дорожньої мережі, грн.</t>
  </si>
  <si>
    <t xml:space="preserve">    Показник: % дорожніх знаків з проведеним поточним ремонтом від потребуючих ремонту</t>
  </si>
  <si>
    <t xml:space="preserve">    Показник: % доріг з проведеним поточним ремонтом від потребуючих ремонту</t>
  </si>
  <si>
    <t xml:space="preserve">    Показник: % доріг з проведеним капітальним ремонтом від потребуючих ремонту</t>
  </si>
  <si>
    <t xml:space="preserve">    Показник: довжина мереж зовнішнього освітлення, на якій проведено капітальний ремонт, км</t>
  </si>
  <si>
    <t>% виконання за _______ до уточненого плану</t>
  </si>
  <si>
    <t>Всього</t>
  </si>
  <si>
    <t xml:space="preserve">    Показник: кількість установлених дорожніх знаків, од.</t>
  </si>
  <si>
    <t xml:space="preserve">    Показник: середня вартість встановлення 1 дорожнього знаку, грн.</t>
  </si>
  <si>
    <t xml:space="preserve">  Завдання: 1. Забезпечення проведення капітального ремонту вулично-дорожньої мережі</t>
  </si>
  <si>
    <t xml:space="preserve">    Показник: % світлофорних об"єктів з проведеним капітальним ремонтом від потребуючих ремонту</t>
  </si>
  <si>
    <t xml:space="preserve">    Показник: кількість поточно відремонтованих дорожніх знаків , од.</t>
  </si>
  <si>
    <t xml:space="preserve">    Показник: % установлення дорожніх знаків в порівнянні з минулим роком</t>
  </si>
  <si>
    <t xml:space="preserve">  Завдання: 5. Забезпечення проведення ремонту та технічного обслуговування вуличного освітлення</t>
  </si>
  <si>
    <t>Код програмної класифікації видатків</t>
  </si>
  <si>
    <t>Код економічної класифікації видатків</t>
  </si>
  <si>
    <t>в тому числі</t>
  </si>
  <si>
    <t xml:space="preserve">    Показник: % нанесення дорожньої розмітки від потребуючих нанесення</t>
  </si>
  <si>
    <t xml:space="preserve">    Тип показника: Витрати</t>
  </si>
  <si>
    <t>грн.</t>
  </si>
  <si>
    <t xml:space="preserve">    Показник: середня вартість придбання та монтажу одного покажчика, грн.</t>
  </si>
  <si>
    <t>Управління капітального будівництва та дорожнього господарства Сумської міської ради</t>
  </si>
  <si>
    <t>програми  реформування і розвитку житлово-</t>
  </si>
  <si>
    <t xml:space="preserve">    Показник: обсяг видатків, грн.</t>
  </si>
  <si>
    <t>обсяг електроенергії для безперебійної роботи світлофорних об'єктів, кВт/год</t>
  </si>
  <si>
    <t>середній обсяг спожитої електроенергії на один світлофорний об'єкт в рік, кВт/год</t>
  </si>
  <si>
    <t>середня вартість 1 кВт/год спожитої електроенергії на рік, грн.</t>
  </si>
  <si>
    <t>Департамент інфраструктури міста  Сумської міської ради</t>
  </si>
  <si>
    <t xml:space="preserve">    Показник: кількість заходів, що будуть виконуватись з проведенням оплачуваних громадських робіт, од.</t>
  </si>
  <si>
    <t xml:space="preserve">    Показник: видатки, передбачені на організацію та проведення оплачуваних громадських робіт,  грн.</t>
  </si>
  <si>
    <t xml:space="preserve"> Показник: середня вартість 1 заходу в рік, який буде виконуватися  з проведенням оплачуваних громадських робіт, грн.</t>
  </si>
  <si>
    <t xml:space="preserve">    Показник: загальна площа вулично-дорожньої мережі з асфальтобетонним покриттям, кв.м.</t>
  </si>
  <si>
    <t xml:space="preserve">    Показник: площа вулично-дорожньої мережі, на якій  проведено роботи з очищення (утримання),  м.кв.</t>
  </si>
  <si>
    <t xml:space="preserve">    Показник: % охоплення вулично-дорожньої мережі очищенням (утриманням) до їх загальної площі</t>
  </si>
  <si>
    <t>ДІМ СМР</t>
  </si>
  <si>
    <t xml:space="preserve">комунального господарства міста Суми </t>
  </si>
  <si>
    <t xml:space="preserve">  Завдання: 2. Забезпечення проведення поточного ремонту вулично-дорожньої мережі та штучних споруд</t>
  </si>
  <si>
    <t xml:space="preserve">    Показник: площа проїздів, тротуарів і внутрішньоквартальних доріг, на якій планується провести поточний ремонт, кв.м</t>
  </si>
  <si>
    <t xml:space="preserve">    Показник: середня вартість поточного ремонту 1 кв. м проїздів, тротуарів, внутрішньоквартальних доріг, грн.</t>
  </si>
  <si>
    <t xml:space="preserve">    Показник: питома вага проїздів, тротуарів і внутрішноквартальних доріг, що зазнала поточного ремонту до площі, що потребувала поточного ремонту</t>
  </si>
  <si>
    <t xml:space="preserve"> ДІМ СМР</t>
  </si>
  <si>
    <t>УКБтаДГ СМР</t>
  </si>
  <si>
    <t xml:space="preserve">    Показник: кількість світлофорних об'єктів, од.</t>
  </si>
  <si>
    <t xml:space="preserve">    Показник: кількість установлених та капітально відремонтованих світлофорних  об'єктів, од.</t>
  </si>
  <si>
    <t xml:space="preserve">    Показник: кількість поточно відремонтованих світлофорних  об'єктів, од.</t>
  </si>
  <si>
    <t xml:space="preserve">    Показник: середня вартість втановлення та капітального ремонту 1 світлофорного об'єкту, грн.</t>
  </si>
  <si>
    <t xml:space="preserve">    Показник: середня вартість поточного ремонту 1 світлофорного об'єкту , грн.</t>
  </si>
  <si>
    <t xml:space="preserve">    Показник: % світлофорних об'єктів з проведеним поточним ремонтом від потребуючих ремонту</t>
  </si>
  <si>
    <t xml:space="preserve"> Показник: площа вулично-дорожньої мережі, на якій необхідно провести роботи по відновленню дорожньої розмітки, кв. м</t>
  </si>
  <si>
    <t>Показник: протяжність мереж зовнішнього освітлення, км</t>
  </si>
  <si>
    <t>Показник: протяжність мереж зовнішнього освітлення, яка потребує капітального ремонту, км</t>
  </si>
  <si>
    <t>Показник: протяжність мереж зовнішнього освітлення, яка потребує поточного ремонту, км</t>
  </si>
  <si>
    <t>Показник: кількість світлоточок, що підлягають утриманню, од.</t>
  </si>
  <si>
    <t>Показник: кількість світлоточок, що підлягають заміні, од.</t>
  </si>
  <si>
    <t>Обсяг електроенергії необхідної для безперебійної роботи вуличного освітлення, кВт/год</t>
  </si>
  <si>
    <t>Показник: протяжність мережі зовнішнього освітлення, на якій планується провести поточний ремонт, км</t>
  </si>
  <si>
    <t>Показник: протяжність мережі зовнішнього освітлення, на якій планується провести капітальний ремонт, км</t>
  </si>
  <si>
    <t>Показник: кількість світлоточок, які планується замінити, од.</t>
  </si>
  <si>
    <t>Обсяг електроенергії передбаченої для безперебійної роботи вуличного освітлення, кВт/год</t>
  </si>
  <si>
    <t xml:space="preserve">    Показник: середні витрати на проведення  поточного ремонту 1 км мережі зовнішнього освітлення, грн.</t>
  </si>
  <si>
    <t xml:space="preserve">    Показник: середні витрати на проведення  капітального ремонту 1 км мережі зовнішнього освітлення, грн.</t>
  </si>
  <si>
    <t xml:space="preserve">    Показник: середні витрати на утримання 1 світлоточки, грн.</t>
  </si>
  <si>
    <t xml:space="preserve">    Показник:  середні витрати на заміну 1 світлоточки, грн.</t>
  </si>
  <si>
    <t xml:space="preserve">    Показник: Питома вага відремонтованих за рахунок поточного ремонту мереж зовнішнього освітлення до загальної потреби, %</t>
  </si>
  <si>
    <t xml:space="preserve">    Показник: Питома вага відремонтованих за рахунок капітального ремонту мереж зовнішнього освітлення до загальної потреби, %</t>
  </si>
  <si>
    <t xml:space="preserve">    Показник: питома вага замінених світлоточок до загальної потреби, %</t>
  </si>
  <si>
    <t xml:space="preserve">    Показник: Площа території об'єктів зеленого господарства, яка підлягає санітарному прибиранню (догляду), га</t>
  </si>
  <si>
    <t xml:space="preserve">    Показник: кількість дерев та чагарників, які потребують видалення, од.</t>
  </si>
  <si>
    <t xml:space="preserve">    Показник: кількість дерев, які потребують догляду, од.</t>
  </si>
  <si>
    <t xml:space="preserve">    Показник: Площа газонів, яку необхідно утримувати (викошувати тощо), га</t>
  </si>
  <si>
    <t xml:space="preserve">    Показник: територія об'єктів зеленого господарства, на якій планується санітарне прибирання (догляд), од.</t>
  </si>
  <si>
    <t xml:space="preserve">    Показник: кількість дерев, які планується видалити, од.</t>
  </si>
  <si>
    <t xml:space="preserve">    Показник: кількість дерев, які планується доглянути (провести обрізку тощо), од.</t>
  </si>
  <si>
    <t xml:space="preserve">    Показник: площа газонів, яку планується утримувати (викошувати тощо), га</t>
  </si>
  <si>
    <t xml:space="preserve">    Показник: середні витрати на санітарне прибирання (догляд) 1 га території об'єктів зеленого господарства, грн.</t>
  </si>
  <si>
    <t xml:space="preserve">    Показник: середні витрати на  видалення одного  дерева, грн.</t>
  </si>
  <si>
    <t xml:space="preserve">    Показник: середні витрати на  догляд за одним деревом (обрізка тощо), грн.</t>
  </si>
  <si>
    <t xml:space="preserve">    Показник: середні витрати на  висадження 1 тис. од. квіткової розсади, грн.</t>
  </si>
  <si>
    <t xml:space="preserve">    Показник: середні витрати на  утримання 1 га газонів, грн.</t>
  </si>
  <si>
    <t xml:space="preserve">    Показник: Питома вага прибраної, доглянутої площі до площі, що підлягає догляду та прибирання, %</t>
  </si>
  <si>
    <t xml:space="preserve">    Показник: Питома вага видалених зелених насаджень у загальній кількості зелених насаджень, що потребують видалення, %,</t>
  </si>
  <si>
    <t xml:space="preserve">    Показник: Питома вага доглянутих зелених насаджень у загальній кількості зелених насаджень, що потребують догляду, %</t>
  </si>
  <si>
    <t xml:space="preserve">    Показник: кількість квіткової розсади, яку планується висадити, тис.од.</t>
  </si>
  <si>
    <t xml:space="preserve">    Показник: кількість квіткової розсади, яку необхідно висадити, тис. од.</t>
  </si>
  <si>
    <t xml:space="preserve">    Показник: кількість громадських вбиралень, які планується утримувати, од.</t>
  </si>
  <si>
    <t xml:space="preserve">    Показник: середня витрати на один виїзд спецслужби, грн.</t>
  </si>
  <si>
    <t xml:space="preserve">    Показник: середня вартість утримання однієї громадської вбиральні на рік,  грн. </t>
  </si>
  <si>
    <t xml:space="preserve">    Показник: Темп зростання витрат на один виїзд спецслужби порівняно з попереднім роком, %,</t>
  </si>
  <si>
    <t>Показник: Питома вага площі кладовищ, благоустрій яких планується здійснювати у загальній площі кладовищ, %</t>
  </si>
  <si>
    <t xml:space="preserve">    Показник: Темп зростання середніх витрат на утримання однієї громадської вбиральні порівняно з попереднім роком, %,</t>
  </si>
  <si>
    <t>Показник: кількість світлоточок, які планується утримувати, од.</t>
  </si>
  <si>
    <t xml:space="preserve">    Показник: кількість урн, які планується придбати, од.</t>
  </si>
  <si>
    <t xml:space="preserve">    Показник: вартість придбання однієї урни, грн.</t>
  </si>
  <si>
    <t>Показник: темп зростання середніх витрат на один захід із санітарної очистки території порівняно з попереднім роком, %</t>
  </si>
  <si>
    <t xml:space="preserve">    Показник: кількість заходів з поточного ремонту об'єктів благоустрою, од.</t>
  </si>
  <si>
    <t xml:space="preserve">    Показник: кількість заходів з утримання об'єктів благоустрою, од.</t>
  </si>
  <si>
    <t xml:space="preserve">    Показник: середня вартість одного заходу з поточного ремонту об'єктів благоустрою на рік, грн.</t>
  </si>
  <si>
    <t xml:space="preserve">    Показник: середня вартість одного заходу з утримання об'єктів благоустрою на рік, грн.</t>
  </si>
  <si>
    <t>Показник: темп зростання середніх витрат на один захід з поточного ремонту об'єктів благоустрою порівняно з попереднім роком, %</t>
  </si>
  <si>
    <t>Показник: темп зростання середніх витрат на один захід з утримання об'єктів благоустрою порівняно з попереднім роком, %</t>
  </si>
  <si>
    <t xml:space="preserve">    Показник: кількість заходів з капітального ремонту об'єктів благоустрою, од.</t>
  </si>
  <si>
    <t xml:space="preserve">    Показник: середня вартість одного заходу з капітального ремонту об'єктів благоустрою, грн.</t>
  </si>
  <si>
    <t>Показник: темп зростання середніх витрат на один захід із капітального ремонту об'єктів благоустрою порівняно з попереднім роком, %</t>
  </si>
  <si>
    <t xml:space="preserve">    Мета: 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</si>
  <si>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Показник: кількість об'єктів житлового фонду (будинків), що потребують ремонту, грн.</t>
  </si>
  <si>
    <t xml:space="preserve">    Показник: кількість об'єктів житлового фонду (будинків), що планується відремонтувати, грн.</t>
  </si>
  <si>
    <t xml:space="preserve">    Показник: середня вартість капітального ремонту одного об'єкта житлового фонду (будинку), грн.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</si>
  <si>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 </t>
  </si>
  <si>
    <t>Підпрограма 1. Капітальний ремонт житлового фонду</t>
  </si>
  <si>
    <t xml:space="preserve">    Мета:  Забезпечення святкового оформлення міста до пам'ятних та історичних дат, культурно-мистецьких, релігійних та інших святкових заходів</t>
  </si>
  <si>
    <t xml:space="preserve">    Показник: кількість покажчиків вулиць, які планується замінити</t>
  </si>
  <si>
    <t xml:space="preserve">    Показник: Питома вага кількості покажчиків вулиць, які планується замінити  до загальної кількості покажчиків, що потребують заміни, %</t>
  </si>
  <si>
    <t xml:space="preserve">    Показник: загальна кількість покажчиків вулиць, які потребують заміни, од.</t>
  </si>
  <si>
    <t xml:space="preserve">    Мета: Забезпечення функціонування водопровідно-каналізаційного господарства</t>
  </si>
  <si>
    <t xml:space="preserve">    Показник: кількість нормативів питного водопостачання для населення , од.</t>
  </si>
  <si>
    <t xml:space="preserve">    Показник: вартість розробки одного нормативу питного водопостачання для населення,  грн.</t>
  </si>
  <si>
    <t xml:space="preserve">    Показник: кількість систем поливу, що планується встановити, од.</t>
  </si>
  <si>
    <t xml:space="preserve">    Показник: середня вартість становлення однієї системи поливу, грн.</t>
  </si>
  <si>
    <t xml:space="preserve">РАЗОМ </t>
  </si>
  <si>
    <t xml:space="preserve">    Показник: загальна площа внутрішньоквартальних доріг і проїздів, що потребує капітального ремонту, кв. м</t>
  </si>
  <si>
    <t xml:space="preserve">    Показник: загальна площа тротуарів, що потребує капітального ремонту, кв. м</t>
  </si>
  <si>
    <t xml:space="preserve">    Показник: площа внутрішньоквартальних доріг та проїздів, на якій планується провести капітальний ремонт, кв.м</t>
  </si>
  <si>
    <t xml:space="preserve">    Показник: площа тротуарів, на якій планується провести капітальний ремонт, кв.м</t>
  </si>
  <si>
    <t xml:space="preserve">    Показник: питома вага внутрішноквартальних доріг і проїздів, що зазнала капітального ремонту до площі, що потребувала капітального ремонту, %</t>
  </si>
  <si>
    <t xml:space="preserve">    Показник: питома вага тротуарів, що зазнала капітального ремонту до площі, що потребувала капітального ремонту, %</t>
  </si>
  <si>
    <t xml:space="preserve">    Показник: середня вартість капітального ремонту 1 кв. м внутрішноквартальних доріг і проїздів, грн.</t>
  </si>
  <si>
    <t xml:space="preserve">    Показник: середня вартість капітального ремонту 1 кв. м тротуарів, грн.</t>
  </si>
  <si>
    <t xml:space="preserve">    Показник:площа дитячого парку "Казка", що підлягає прибиранню,  га</t>
  </si>
  <si>
    <t xml:space="preserve">    Показник: площа дитячого парку "Казка", яку планується прибирати, га</t>
  </si>
  <si>
    <t xml:space="preserve">    Показник: середні витрати на  прибирання 1 га території дитячого парку "Казка",  грн. в квартал</t>
  </si>
  <si>
    <t>_________________________</t>
  </si>
  <si>
    <t>Обсяг природного газу необхідної для безперебійної роботи Монументу "Вічна Слава", куб.м/рік</t>
  </si>
  <si>
    <t>Тип показника: Витрат</t>
  </si>
  <si>
    <t xml:space="preserve">    Показник: середня вартість1 куб.м. спожитотого прородного газу, грн.</t>
  </si>
  <si>
    <t xml:space="preserve">    Показник: кількість знаків "Пожежний гідрант",шт.</t>
  </si>
  <si>
    <t xml:space="preserve">    Показник: середня вартість заміни одного пожежного гідранту,  грн.</t>
  </si>
  <si>
    <t xml:space="preserve">    Показник: кількість  об'єктів водопостачання на яких планується замінити гідранти, шт.</t>
  </si>
  <si>
    <t xml:space="preserve">    Показник: варість одного знаку "Пожежний гідрант",  грн.</t>
  </si>
  <si>
    <t xml:space="preserve">    Показник: обсяг видатків на обстеження та випробування, грн.</t>
  </si>
  <si>
    <t>Показник: кількість об'єктів, які планується обстежити та випробувати, од.</t>
  </si>
  <si>
    <t xml:space="preserve"> Показник: середні витрати наобстеження та випробовування одного  об'єкту, грн.</t>
  </si>
  <si>
    <t xml:space="preserve">    Показник: кількість нових лавок які планується придбати і встановити  по місту Суми, од.</t>
  </si>
  <si>
    <t xml:space="preserve">    Показник: кількість водопровідних та каналізаційних люків, які планується придбати, шт.</t>
  </si>
  <si>
    <t xml:space="preserve">    Показник: середня вартість одного люка, який планується придбати,  грн.</t>
  </si>
  <si>
    <t xml:space="preserve">    Показник: кількість проектів землеустрою щодо відведення земельних ділянок, од.</t>
  </si>
  <si>
    <t xml:space="preserve">    Мета: Відшкодування з міського бюджету частини відсотків за кредитами, залученими населенням (фізичними особами, об'єднаннями співвласників багатоквартирних житлових будинків, житлово-будівельними кооперативами) на впровадження енергозберігаючих заходів</t>
  </si>
  <si>
    <t xml:space="preserve">    Показник:кількість позичальників, що отримали кредит на впровадження енергозберігаючих заходів, од.</t>
  </si>
  <si>
    <t xml:space="preserve">    Показник: кількість позичальників, що отримали відшкодування відсоткових ставок, од.</t>
  </si>
  <si>
    <t xml:space="preserve">    Показник: середні витрати на одного позичальника,  грн.</t>
  </si>
  <si>
    <t xml:space="preserve">    Показник:кількість схем, шт.</t>
  </si>
  <si>
    <t xml:space="preserve">    Мета: Поповнення статутного капіталу підприємств комунальної форми власності</t>
  </si>
  <si>
    <t xml:space="preserve">    Показник: кількість підприємств комунальної форми власності яким планується поповнення статутного капіталу, од.</t>
  </si>
  <si>
    <t xml:space="preserve">    Показник: середня сума  поповнення статутного капіталу  одного підприємства,  грн.</t>
  </si>
  <si>
    <t>Показник: кількість кількість об'єктів, що потребує капітального ремонту од.</t>
  </si>
  <si>
    <t xml:space="preserve">    Показник: середня вартість проведення капітального ремонту на один об'єкт, грн</t>
  </si>
  <si>
    <t xml:space="preserve">    Показник: середня вартість 1 місяця оплати податку на земельну ділянку за адресою: м.Суми, вул.Привокзальна, 4/13 (каналізаційно-насосна станція), грн.</t>
  </si>
  <si>
    <t xml:space="preserve">    Показник:кількість технічних паспортів, шт.</t>
  </si>
  <si>
    <t xml:space="preserve">    Показник: вартість розробки технічного паспорту,  грн.</t>
  </si>
  <si>
    <t xml:space="preserve">    Показник: середня вартість однієї науково-технічної продукції,  грн.</t>
  </si>
  <si>
    <t xml:space="preserve">    Показник: Темп зростання кількості регулювання тварин порівняно з попереднім роком, %</t>
  </si>
  <si>
    <t>Показник: Темп зростання середніх витрат на регулювання однієї тварини порівняно з попереднім роком, %</t>
  </si>
  <si>
    <t xml:space="preserve">    Мета: Передача іншої субвенції  Краснопільському районому бюджету для Великобобрицької сільської ради та об'єктів, що знаходяться на території Великобобрицької сільської ради згідно з їх пропозиціями</t>
  </si>
  <si>
    <t xml:space="preserve">    Показник: кількість бюджетів, яким планується надання субвенції, од.</t>
  </si>
  <si>
    <t xml:space="preserve">    Показник: середня сума  надання субвенції одному бюджету,  грн.</t>
  </si>
  <si>
    <t>Показник: кількість об'єктів, що планується відремонтувати, грн.</t>
  </si>
  <si>
    <t>Показник: кількість виїздів спецслужби за викликами, од.</t>
  </si>
  <si>
    <t>Показник: середня вартість однієї нової лавки яку планується придбати і встановити по місту Суми на рік, грн.</t>
  </si>
  <si>
    <t>власні кошти підприємства</t>
  </si>
  <si>
    <t xml:space="preserve">    Показник:кількість об'єктів, шт.</t>
  </si>
  <si>
    <t>Управління  архітектури та містобудування Сумської міської ради</t>
  </si>
  <si>
    <t>УАМ СМР</t>
  </si>
  <si>
    <t xml:space="preserve">    Показник: середня вартість ремонту 1 об'єкта, грн.</t>
  </si>
  <si>
    <t>Показник: середня вартість поховання 1 безрідного, грн.</t>
  </si>
  <si>
    <t xml:space="preserve">    Показник: кількість об'єктів житлового фонду (будинків), що планується відремонтувати, шт.</t>
  </si>
  <si>
    <t>Показник:вартість капітального ремонту житлового фонду ОСББ (будинку), грн.</t>
  </si>
  <si>
    <t>Показник:  вартість співфінансування капітального ремонту  житлового фонду (будинку) ОСББ та ЖБК, грн.</t>
  </si>
  <si>
    <t xml:space="preserve">    Показник: середня вартість співфінансування капітального ремонту одного об'єкта житлового фонду (будинку) ОСББ та ЖБК, грн.</t>
  </si>
  <si>
    <t xml:space="preserve">    Показник: кількість науково-технічної продукції, од.</t>
  </si>
  <si>
    <t xml:space="preserve">    Показник: вартість садіння дерев та кущів, створення газонів  на території м. Суми</t>
  </si>
  <si>
    <t xml:space="preserve">    Мета: Повернення бюджетних позичок      </t>
  </si>
  <si>
    <t xml:space="preserve">    Показник:кількість підприємств, яким надана бюджетна позичка, од.</t>
  </si>
  <si>
    <t xml:space="preserve">    Показник: обсяг бюджетної позички, який підлягає поверненню, грн.</t>
  </si>
  <si>
    <t xml:space="preserve">    Мета: Проведення будівництва об'єктів комунального господарства </t>
  </si>
  <si>
    <t xml:space="preserve">    Показник: кількість інформаційних дошок про втрачені об’єкти архітектури у місті , які планується встановити</t>
  </si>
  <si>
    <t xml:space="preserve">    Показник: середня вартість капітального та проточного ремонту колекторів та каналізаційних мереж, грн.</t>
  </si>
  <si>
    <t xml:space="preserve">    Показник: загальна кількість об'єктів, що потребує поточного та капітального ремонту, шт.</t>
  </si>
  <si>
    <t xml:space="preserve">    Показник:кількість об'ктів, яка охоплена поточним та капітальним ремонтом, шт.</t>
  </si>
  <si>
    <t xml:space="preserve">    Показник: питома вага об'ктів, що зазнали ремонту до кількості, що потребувала  ремонту</t>
  </si>
  <si>
    <t xml:space="preserve">    Показник: кількість зелених насаджень, що планується висадити та провести озеленення територій, од.</t>
  </si>
  <si>
    <t xml:space="preserve">    Показник: середні витрати на  висадження одного дерева та озеленення територій, грн.</t>
  </si>
  <si>
    <t>2018 рік</t>
  </si>
  <si>
    <t>2019 рік</t>
  </si>
  <si>
    <t>2020 рік</t>
  </si>
  <si>
    <t xml:space="preserve">    Показник:площа трави (амброзії), що підлягає прополюванню,  га</t>
  </si>
  <si>
    <t xml:space="preserve">    Показник:площа русел річок та водойм, які потребують очищення від намулів, відкладів та завалів, га</t>
  </si>
  <si>
    <t xml:space="preserve">    Показник:площа трави (амброзії), яку планується прополювати,  га</t>
  </si>
  <si>
    <t xml:space="preserve">    Показник:площа русел річок та водойм, які планується очищати від намулів, відкладів та завалів, га</t>
  </si>
  <si>
    <t xml:space="preserve">    Показник:середні витрати на прополювання трави (амброзії), грн</t>
  </si>
  <si>
    <t xml:space="preserve">    Показник: видатки по забезпеченню діяльності спецслужби, грн</t>
  </si>
  <si>
    <t xml:space="preserve"> Показник: видатки по забезпеченню фукціонування громадських вбиралень, грн</t>
  </si>
  <si>
    <t>Показник: видатки на поточний ремонт, утримання місць поховань та елементів благоустрою, грн</t>
  </si>
  <si>
    <t xml:space="preserve">    Показник: видатки на забезпечення поховання безрідних, грн</t>
  </si>
  <si>
    <t xml:space="preserve">    Показник: видатки на проведення капітального ремонту місць поховань та елементів благоустрою на них, грн</t>
  </si>
  <si>
    <t xml:space="preserve">    Показник: кількість кладовищ, благоустрій яких планується здійснюваати, од.</t>
  </si>
  <si>
    <t xml:space="preserve">    Показник: середньорічні витрати на благоустрій 1 кладовища, грн.</t>
  </si>
  <si>
    <t xml:space="preserve">    Показник: середні витрати на прибирання, ліквідацію 1 м3 сміття на об'єктах благоустрою загального користування комунальними підприємствами міста Суми, грн.</t>
  </si>
  <si>
    <t>Показник: темп зростання середніх витрат на придбання однієї урни порівняно з попереднім роком, %</t>
  </si>
  <si>
    <t>Показник: темп зростання середніх витрат на придбання однієї лавки порівняно з попереднім роком, %</t>
  </si>
  <si>
    <t>Показник: кількість місяців, за які сплачується податок на земельну ділянку за адресою: м.Суми, вул.Привокзальна, 4/13 (каналізаційно-насосна станція), од</t>
  </si>
  <si>
    <t xml:space="preserve">    Показник: кількість заходів із акарицидної обробки зелених насаджень у парках та скверах містаї, од.</t>
  </si>
  <si>
    <t xml:space="preserve">    Показник: середня вартість одного заходу із акарицидної обробки зелених насаджень у парках та скверах міста грн.</t>
  </si>
  <si>
    <t xml:space="preserve">    Показник:кількість об'єктів благоустрою по зеленим насадженням, які потребують проведення капітального ремонту, од</t>
  </si>
  <si>
    <t xml:space="preserve">    Показник:кількість об'єктів благоустрою по зеленим насадженням, на яких планується  проведення капітального ремонту, од</t>
  </si>
  <si>
    <t xml:space="preserve">    Показник:середні витрати на проведення капітального ремонту об'єктів благоустрою по зеленим насадженням, грн</t>
  </si>
  <si>
    <t>Показник: сума видатків на поточний ремонт  проїздів, тротуарів і внутрішньоквартальних доріг,грн</t>
  </si>
  <si>
    <t xml:space="preserve">    Показник: середня вартість 1 кВт/год електроенергії необхідної для безперебійної роботи вуличного освітлення, грн</t>
  </si>
  <si>
    <t xml:space="preserve">    Показник: кількість дерев, що потребують висадженню, од.</t>
  </si>
  <si>
    <t xml:space="preserve">    Показник:середні витрати на очищення русел річок та водойм від намулів, відкладів та завалів, грн/га</t>
  </si>
  <si>
    <t>Показник: видатки на пслуги зі збирання безпечних відходів, непридатних для вторинного використання (прибирання урн від сміття по місту), грн</t>
  </si>
  <si>
    <t xml:space="preserve">    Показник: видатки на придбання урн, грн</t>
  </si>
  <si>
    <t xml:space="preserve"> Показник: видатки на догляд за об'єктами благоустрою загального користування (прибирання сміття), грн</t>
  </si>
  <si>
    <t xml:space="preserve"> Показник: видатки на догляд за об'єктами благоустрою загального користування (ліквідація стихійних звалищ), грн</t>
  </si>
  <si>
    <t xml:space="preserve">    Показник: кількість заходів із збирання безпечних відходів, непридатних для вторинного використання (прибирання урн від сміття по місту), од.</t>
  </si>
  <si>
    <t xml:space="preserve">    Показник: середня вартість одного заходу із збирання безпечних відходів, непридатних для вторинного використання (прибирання урн від сміття по місту), грн.</t>
  </si>
  <si>
    <t xml:space="preserve">    Показник: обсяг сміття по несанкціонованих звалищ, який планується ліквідувати на об'єктах благоустрою загального користування, тн</t>
  </si>
  <si>
    <t xml:space="preserve">    Показник: середні витрати на  ліквідацію  стихійних звалищ, грн.</t>
  </si>
  <si>
    <t xml:space="preserve">    Показник: середні витрати на  здійснення догляду за об'єктами загального користування, грн.</t>
  </si>
  <si>
    <t xml:space="preserve">    Показник: площа території на об'єктах благоустрою загального користування, на якій планується здійснювати догляд, тис. кв м</t>
  </si>
  <si>
    <t>Показник: темп зростання середніх витрат на  здійснення догляду за об'єктами загального користування порівняно з попереднім роком, %</t>
  </si>
  <si>
    <t>Показник: темп зростання середніх витрат на ліквідацію 1 м3 сміття стихійних звалищ порівняно з попереднім роком, %</t>
  </si>
  <si>
    <t xml:space="preserve">    Показник: кількість безпритульних тварин, які планується виловити (утримувати в притулку, стерилізувати), од.</t>
  </si>
  <si>
    <t xml:space="preserve">    Показник: середні витрати на проведення утримання в притулку, стерилізації тварини та їх виловлення, грн.</t>
  </si>
  <si>
    <t>КПКВК 6020</t>
  </si>
  <si>
    <t xml:space="preserve">    Показник: обсяг видатків, передбачений на забезпечення функціонування об'єктів житлово-комунального господарства, грн.</t>
  </si>
  <si>
    <t xml:space="preserve">    Показник: кількість підприємств, яким планується видатки на забезпечення функціонування об'єктів житлово-комунального господарства, од.</t>
  </si>
  <si>
    <t xml:space="preserve">    Показник: середня сума  видатків на забезпечення функціонування об'єктів житлово-комунального господарства,  грн.</t>
  </si>
  <si>
    <t xml:space="preserve">    Показник: кількість заходів, по яким плануються видатки на забезпечення функціонування водопровідно-каналізаційне господарство, од.</t>
  </si>
  <si>
    <t xml:space="preserve">    Показник: середня сума   видатків на забезпечення функціонування водопровідно-каналізаційне господарство,  грн.</t>
  </si>
  <si>
    <t>КПКВК 6013</t>
  </si>
  <si>
    <t>КПКВК 7640</t>
  </si>
  <si>
    <t>КПКВК 7670</t>
  </si>
  <si>
    <t>КПКВК 9770</t>
  </si>
  <si>
    <t>КПКВК 8862</t>
  </si>
  <si>
    <t xml:space="preserve">    Показник: середня вартість реконструкції (реставрації) для одного об'єкта,  грн.</t>
  </si>
  <si>
    <t xml:space="preserve">    Мета: Розробка технічних паспортів на багатоквартирні житлові будинки</t>
  </si>
  <si>
    <t xml:space="preserve">    Мета: Надання бюджетних позичок      </t>
  </si>
  <si>
    <t xml:space="preserve">    Показник:кількість підприємств, яким планується надання бюджетної позички, од.</t>
  </si>
  <si>
    <t xml:space="preserve">    Показник: середній обсяг бюджетної позички, який планується надати,  грн.</t>
  </si>
  <si>
    <t xml:space="preserve">    Показник: обсяг бюджетної позички, який планується  надати, грн.</t>
  </si>
  <si>
    <t>КПКВК 8861</t>
  </si>
  <si>
    <t xml:space="preserve">    Показник: середня вартість 1  відшкодування майнової шкоди, охорони новорічних ялинок, грн.</t>
  </si>
  <si>
    <t>Показник: кількість відшкодувань майнової шкоди та новорічних ялинок, які планується охороняти, од</t>
  </si>
  <si>
    <t xml:space="preserve">    Показник: загальна кількість святкових заходів, які підлягають святковому оформленню</t>
  </si>
  <si>
    <t xml:space="preserve">    Показник: обсяг видатків на святкове оформлення та ремонт, грн.</t>
  </si>
  <si>
    <t xml:space="preserve">    Показник: середня вартість 1 святкового заходу та ремонту, грн.</t>
  </si>
  <si>
    <t xml:space="preserve">    Показник: середня вартість схеми теплопостачання м.Суми, грн.</t>
  </si>
  <si>
    <t>Показник: кількість схем теплопостачання м.Суми, які планується розробити, од</t>
  </si>
  <si>
    <t xml:space="preserve">Результативні показники виконання заходів програми  реформування і розвитку житлово-комунального господарства, на виконання яких виділяються кошти міського бюджету та інші надходження                                    </t>
  </si>
  <si>
    <t>на 2018-2020 роки</t>
  </si>
  <si>
    <t xml:space="preserve">    Показник: площа тротуарів з асфальтобетонним покриттям та фігурними елиментами мощення, на якій  проведено роботи з очищення (утримання),  м.кв.</t>
  </si>
  <si>
    <t xml:space="preserve">    Показник: загальна площа тротуарів з асфальтобетонним покриттям та фігурними елиментами мощення, які визначені для чищення, кв.м.</t>
  </si>
  <si>
    <t>Залишок субвенції на капремонт внутрішньобудинкових інженерних мереж житлового будинку №4 по вул. Менделєєва, м.Суми</t>
  </si>
  <si>
    <t>Залишок субвенції на реконструкцію багатофункціонального спортивного майданчику вул.Новомістенська, 4</t>
  </si>
  <si>
    <t xml:space="preserve">«Про внесення змін до  Комплексної цільової </t>
  </si>
  <si>
    <t xml:space="preserve">на 2018 - 2020 роки, затвердженої рішенням Сумської </t>
  </si>
  <si>
    <t xml:space="preserve">    Мета:  Регулювання діяльності у сфері розміщення зовнішньої реклами на території міста Суми</t>
  </si>
  <si>
    <t xml:space="preserve">    Показник: обсяг видатків на виготовлення та розміщення рекламних матеріалів до святкових та урочистих подій, грн</t>
  </si>
  <si>
    <t>Показник: обсяг видатків на виготовлення та розмщення соціальної реклами, грн</t>
  </si>
  <si>
    <t xml:space="preserve">    Показник:загальна кількість заходів з розміщення соціальної реклами, од</t>
  </si>
  <si>
    <t xml:space="preserve">    Показник:загальна кількість святкових та урочистих подій, які підлягають святковому оформленню</t>
  </si>
  <si>
    <t xml:space="preserve">    Показник: середня вартість проведення одного заходу з розміщення рекламних матеріалів до святкових та урочистих подій, грн.</t>
  </si>
  <si>
    <t xml:space="preserve">    Показник: середня вартість проведення одного заходу з розміщення соціальної реклами, грн.</t>
  </si>
  <si>
    <t>Показник: обсяг видатків на демонтаж (розбирання, знесення) рекламних засобів на висоті до 3 метрів, грн</t>
  </si>
  <si>
    <t>Показник: обсяг видатків на демонтаж (розбирання, знесення) рекламних засобів на висоті вище 3 метрів, грн</t>
  </si>
  <si>
    <t>Показник: обсяг видатків на демонтаж (розбирання, знесення) великоформатинх рекламних засобів (типу "бігборд" та ін.), грн</t>
  </si>
  <si>
    <t>Показник: обсяг видатків за послуги із доставки демонтованих рекламних засобів на майданчик тимчасового зберігання, грн</t>
  </si>
  <si>
    <t>Показник: обсяг видатків за послуги із відключення від мережі електропостачання, грн</t>
  </si>
  <si>
    <t>Показник: обсяг видатків за послуги з прибирання території (від сміття, що залишилося після демонтажу), грн</t>
  </si>
  <si>
    <t xml:space="preserve">    Показник: кількість часу витраченого на демонтаж (розбирання, знесення) рекламних засобів на висоті до 3 метрів, год.</t>
  </si>
  <si>
    <t xml:space="preserve">    Показник: кількість часу витраченого на демонтаж (розбирання, знесення) рекламних засобів на висоті вище 3 метрів, год.</t>
  </si>
  <si>
    <t>Показник: кількість часу витраченого на демонтаж (розбирання, знесення) великоформатних рекламних засобів (типу "біг-борд" та ін.), год</t>
  </si>
  <si>
    <t>Показник: кількість часу витраченого на доставку демонтованих рекламних засобів на майданчик тимчасового зберігання, год</t>
  </si>
  <si>
    <t>Показник: кількість часу витраченого на відклюення від мережі електропостачання, год</t>
  </si>
  <si>
    <t>Показник: кількість куб.м. прибраного на території сміття</t>
  </si>
  <si>
    <t xml:space="preserve">   Показник: середня вартість однієї години демонтажу(розбирання, знесення) рекламних засобів на висоті до 3 метрів, грн.</t>
  </si>
  <si>
    <t xml:space="preserve">   Показник: середня вартість однієї години демонтажу(розбирання, знесення) рекламних засобів на висоті вище 3 метрів, грн.</t>
  </si>
  <si>
    <t xml:space="preserve">   Показник: середня вартість однієї години демонтажу(розбирання, знесення) великогабаритних рекламних засобів (типу "біг-борд" та ін.), грн.</t>
  </si>
  <si>
    <t>Показник: середня вартість однієї години послуги з доставки демонтованих рекламних засобів на майданчик тимчасового зберігання, грн</t>
  </si>
  <si>
    <t>Показник: середня вартість однієї години послуги з відключення від мережі електропостачання, грн</t>
  </si>
  <si>
    <t>Показник: середня вартість прибирання одного куб.м. сміття на території, грн</t>
  </si>
  <si>
    <t>КПКВК 6090</t>
  </si>
  <si>
    <t>КПКВК 7691</t>
  </si>
  <si>
    <t xml:space="preserve">    Мета:  Забезпечення демонтажу та зберігання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м. Суми та рекламних засобів, розміщених самовільно та з порушенням порядку розміщення зовнішньої реклами.</t>
  </si>
  <si>
    <t>Показник: обсяг видатків за послуги із відключення об'єктів від мережі електропостачання , грн.</t>
  </si>
  <si>
    <t>Показник: обсяг видатків на  проведення демонтажу об'єктів без відключення від мережі електропостачання, грн.</t>
  </si>
  <si>
    <t>Показник: обсяг видатків за послуги із доставки демонтованих об'єктів на майданчик тимчасового зберігання , грн.</t>
  </si>
  <si>
    <t>Показник: обсяг видатків за послуги з прибирання території (від сміття, що залишилось після демонтажу) , грн.</t>
  </si>
  <si>
    <t xml:space="preserve">    Показник: кількість часу витраченого на демонтаж об'єктів без відключення від мережі електропостачання, год.</t>
  </si>
  <si>
    <t xml:space="preserve">    Показник: кількість часу витраченого на відключення об'єктів від мережі електропостачання , год.</t>
  </si>
  <si>
    <t xml:space="preserve">    Показник: кількість часу витраченого на доставку демонтованих об'єктів на майданчик тимчасового зберігання , год.</t>
  </si>
  <si>
    <t xml:space="preserve">    Показник: кількість куб.м. прибраного на території сміття </t>
  </si>
  <si>
    <t>Показник: середня вартість однієї години демонтажу об'єктів без відключення від мережі електропостачання , грн.</t>
  </si>
  <si>
    <t>Показник: середня вартість однієї години послуги з відключення об'єктів від мережі електропостачання , грн.</t>
  </si>
  <si>
    <t>Показник: середня вартість однієї години послуги з доставки демонтованих об'єктів на майданчик тимчасового зберігання , грн.</t>
  </si>
  <si>
    <t>Показник: середня вартість прибирання одного куб.м. сміття на території  , грн.</t>
  </si>
  <si>
    <t xml:space="preserve">    Показник: обсяг видатків на опдату послуги зберігання об'єктів, грн.</t>
  </si>
  <si>
    <t xml:space="preserve">    Показник: загальна площа території для зберігання об'єктів, кв.м</t>
  </si>
  <si>
    <t xml:space="preserve">    Показник: середня вартість послуги зберігання на площі 1 кв.м., грн.</t>
  </si>
  <si>
    <t xml:space="preserve">    Показник: обсяг видатків на реконструкцію , грн.</t>
  </si>
  <si>
    <t>Показник: кількість об'єктів, які планується реконструювати , од.</t>
  </si>
  <si>
    <t xml:space="preserve"> Показник: середні витрати на реконструкцію  одного  об'єкту, грн.</t>
  </si>
  <si>
    <t>Показник: кількість послуг, які будуть надані при визначенні норм  з вивезення ТПВ, од</t>
  </si>
  <si>
    <t xml:space="preserve">    Показник: середня вартість 1 послуги, з визначення норм вивезення ТПВ , грн.</t>
  </si>
  <si>
    <t>Показник: кількість послуг з перевірки лічильників, од.</t>
  </si>
  <si>
    <t xml:space="preserve">    Показник: середня вартість 1 послуги, з повірки лічильників , грн.</t>
  </si>
  <si>
    <t xml:space="preserve">    Показник: обсяг видатків (субвенція з ДБ) ,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 бюджету</t>
  </si>
  <si>
    <t xml:space="preserve">    Показник: середня вартість,  грн.</t>
  </si>
  <si>
    <t>КПКВК 6017</t>
  </si>
  <si>
    <t xml:space="preserve"> КПКВК 3210</t>
  </si>
  <si>
    <t>КПКВК 7130</t>
  </si>
  <si>
    <t xml:space="preserve">    Показник: середня вартість заходу,  грн.</t>
  </si>
  <si>
    <t xml:space="preserve">Мета  Забезпечення сталого розвитку земельного господарства </t>
  </si>
  <si>
    <t xml:space="preserve">    Показник:кількість заходів,од.</t>
  </si>
  <si>
    <t xml:space="preserve">    Показник: кількість зелених насаджень ( дерев та кущів), що планується виисадити , од.</t>
  </si>
  <si>
    <t xml:space="preserve">    Показник: середні витрати на  висадження одного дерева та посадку куща, грн.</t>
  </si>
  <si>
    <t xml:space="preserve">Показник: вартість співфінансування капітального ремонту житлового фонду, грн. </t>
  </si>
  <si>
    <t>Показник: середня вартість співфінансування капітального ремонту одного об'єкта житлового фонду, грн.</t>
  </si>
  <si>
    <t>Підпрограма 2. Капітальний ремонт житлового фонду об'єднань  співвласників  багатоквартирних будинків</t>
  </si>
  <si>
    <t xml:space="preserve">    Показник: середня обсяг бюджетної позички,який підлягає поверненню, грн.</t>
  </si>
  <si>
    <t xml:space="preserve">    Показник: кількість дерев та кущів, які планується висадити, од.</t>
  </si>
  <si>
    <t xml:space="preserve">    Показник: середні витрати на садіння 1 деревата куща, грн.</t>
  </si>
  <si>
    <t>Показник: кількість похованих безрідних, чол.</t>
  </si>
  <si>
    <t>КПКВК 6016</t>
  </si>
  <si>
    <t xml:space="preserve">    Мета: Здійснення   заходів із впровадження засобів обліку витрат та регулювання споживання води та теплової енергії </t>
  </si>
  <si>
    <t xml:space="preserve"> Показник: кількість вузлів комерційного обліку, які плануються встановити, од.</t>
  </si>
  <si>
    <t xml:space="preserve"> Показник: середня вартість встановлення одного вузла комерційного обліку, грн.</t>
  </si>
  <si>
    <t>Сумський міський голова</t>
  </si>
  <si>
    <t>О.М.Лисенко</t>
  </si>
  <si>
    <t>до рішення Сумської міської ради</t>
  </si>
  <si>
    <t xml:space="preserve">    Показник: обсяг видатків на поточний та капітальний ремон, грн.</t>
  </si>
  <si>
    <t>Показник: кількість об'єктів, на яких планується здійснити технічне обслуговування, грн.</t>
  </si>
  <si>
    <t xml:space="preserve">    Показник: середня вартість з технячного обслуговування, грн.</t>
  </si>
  <si>
    <t xml:space="preserve">    Показник: обсяг видатків на технічне обслуговування, грн.  </t>
  </si>
  <si>
    <t>Виконавець: Яременко Г.І.</t>
  </si>
  <si>
    <t>міської ради від 21 грудня   2017 року №  2913-МР"        зі змінами</t>
  </si>
  <si>
    <t>КПКВК 6011,7691,7363</t>
  </si>
  <si>
    <t>Субвенція на капітальний ремонт житлового фонду</t>
  </si>
  <si>
    <t>Показник: Кількість сертифікатів для введення в експлуатацію обєктів</t>
  </si>
  <si>
    <t>Показник: середня вартість видачі одного сертифікату, грн.</t>
  </si>
  <si>
    <t>КПКВК 7310, 7330,7340,7363</t>
  </si>
  <si>
    <t>Субвенція на будівництво та реконструкцію обєктів</t>
  </si>
  <si>
    <t>КПКВК  6090, 7691, 7370</t>
  </si>
  <si>
    <t xml:space="preserve">    Мета:  Проведення архітектурних та містобудівних конкурсів</t>
  </si>
  <si>
    <t xml:space="preserve">    Показник: обсяг видатків на фінансування конкурсів, грн.</t>
  </si>
  <si>
    <t xml:space="preserve">    Показник: загальна кількість конкурсів, од. </t>
  </si>
  <si>
    <t xml:space="preserve">    Показник: середня вартість проведення одного конкурсу, грн.</t>
  </si>
  <si>
    <t>КПКВК 7370</t>
  </si>
  <si>
    <t>Співфінансування на капітальний ремонт житлового фонду</t>
  </si>
  <si>
    <t xml:space="preserve">від                           № </t>
  </si>
  <si>
    <t>Субвенція з Державного бюджету на реконструкцію хлорного господарства на очисних спорудах м. Суми з переведенням на гіпохлорит натрію</t>
  </si>
  <si>
    <t xml:space="preserve">  Завдання: 3. Забезпечення проведення поточного ремонту вулично-дорожньої мережі та штучних споруд за рахунок субвенції з державного бюджету</t>
  </si>
  <si>
    <t xml:space="preserve">  Завдання: 4. Забезпечення проведення ремонту мостів і шляхопроводів по місту</t>
  </si>
  <si>
    <t xml:space="preserve">  Завдання: 5.  Забезпечення проведення утримання вулично-дорожньої мережі та штучних споруд</t>
  </si>
  <si>
    <t xml:space="preserve">  Завдання: 6. Забезпечення проведення поточного ремонту проїздів, велосіпедних доріжок,  внутрішньоквартальних проїзних доріг та тротуарів</t>
  </si>
  <si>
    <t xml:space="preserve">  Завдання: 7. Забезпечення проведення капітального ремонту проїздів, велосіпедних доріжок,  внутрішньоквартальних проїзних доріг та тротуарів</t>
  </si>
  <si>
    <t xml:space="preserve">  Завдання: 8. Забезпечення проведення обстеження об'єктів транспортної інфраструктури</t>
  </si>
  <si>
    <t xml:space="preserve">  Завдання: 9. Реконструкція  об'єктів транспортної інфраструктури</t>
  </si>
  <si>
    <t xml:space="preserve">  Завдання: 10. Забезпечення проведення ремонту та обслуговування технічних засобів регулювання дорожнім рухом та електроенергія для безперебійної роботи світлофорних об'єктів</t>
  </si>
  <si>
    <t xml:space="preserve">  Завдання: 11. Забезпечення функціонування мереж зовнішнього освітлення </t>
  </si>
  <si>
    <t xml:space="preserve">  Завдання: 12. Збереження та утримання на належному рівні зеленої зони міста Суми та поліпшення його екологічних умов </t>
  </si>
  <si>
    <t xml:space="preserve">  Завдання: 13. Забезпечення відтворення зелених насаджен за рахунок цільового фонду (7691)</t>
  </si>
  <si>
    <t xml:space="preserve">  Завдання: 14. Забезпечення благоустрою кладовищ, діяльності спецслужби, поховання безрідних та функціонування громадських вбиралень</t>
  </si>
  <si>
    <t xml:space="preserve">  Завдання: 15. Забезпечення санітарної очистки території</t>
  </si>
  <si>
    <t xml:space="preserve">  Завдання: 16. Поточний ремонт та утримання в належному стані об'єктів благоустрою</t>
  </si>
  <si>
    <t xml:space="preserve">  Завдання: 17. Забезпечення сприятливих умов для співіснування людей та тварин</t>
  </si>
  <si>
    <t xml:space="preserve">  Завдання: 18. Капітальний ремонт об'єктів та елементів благоустрою </t>
  </si>
  <si>
    <t xml:space="preserve">  Завдання: 19. 1 Проведення капітального ремонту житлових будинків</t>
  </si>
  <si>
    <t xml:space="preserve">  Завдання: 19.2. Проведення капітального ремонту житлових будинків об'єднань співвласників багатоквартирних будинків</t>
  </si>
  <si>
    <t xml:space="preserve">  Завдання: 19.3. Співфінансування капітального ремонту житлових будинків об'єднань співвласників багатоквартирних будинків та ЖБК</t>
  </si>
  <si>
    <t xml:space="preserve">  Завдання: 19.4. Співфінансування капітального ремонту житлових будинків (40%/60%) за рахунок цільвого фонду (7691)</t>
  </si>
  <si>
    <t xml:space="preserve">  Завдання: 20. Забезпечення святкового оформлення міста та ремонт</t>
  </si>
  <si>
    <t xml:space="preserve">  Завдання: 21. Придбання та монтаж покажчиків вулиць, інформаційних дошок про втрачені об’єкти архітектури у місті </t>
  </si>
  <si>
    <t xml:space="preserve">  Завдання: 22. Виготовлення та розміщення соціальної реклами, рекламних матеріалів до святкових та урочистих подій</t>
  </si>
  <si>
    <t xml:space="preserve">  Завдання: 23. Демонтаж  рекламних засобів, розміщених самовільно та з порушенням порядку розміщення зовнішньої реклами</t>
  </si>
  <si>
    <t xml:space="preserve">  Завдання: 24. Демонтаж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м. Суми</t>
  </si>
  <si>
    <t xml:space="preserve">  Завдання: 25. Зберігання демонтованих елементів благоустрою, тимчасових збірно-розбірних індивідуальних гаражів, тимчасових споруд та рекламних засобів</t>
  </si>
  <si>
    <t xml:space="preserve">  Завдання: 26. Забезпечення постачання природного газу монументу "Вічна Слава"</t>
  </si>
  <si>
    <t xml:space="preserve">  Завдання: 27. Оплата податку на земельну ділянку за адресою: м.Суми, вул.Привокзальна, 4/13 (каналізаційно-насосна станція),  відшкодування майнової шкоди по рішенню судів , охорона новорічних ялинок, розробка схеми теплопостачання м.Суми, визначення  норм надання послуг  з вивезення ТПВ, оплата послуг з повірки лічильників</t>
  </si>
  <si>
    <t xml:space="preserve">  Завдання: 28. Проведення архітектурних та містобудівних конкурсів (з подальшим визначенням, з числа поданих, кращого найбільш оригінального проекта  для подальшої реалізації) </t>
  </si>
  <si>
    <t xml:space="preserve">  Завдання: 29. Забезпечення функціонування об'єктів житлово-комунального господарства</t>
  </si>
  <si>
    <t xml:space="preserve">  Завдання: 30. Забезпечення охорони  водозаборів  та очисних споруд, охорона КНС за адресою по вул. Привокзальна,4/13, фінансова підтримка (оплата заборгованності по електроенергії)</t>
  </si>
  <si>
    <t xml:space="preserve">  Завдання: 30.1 Забезпечення охорони  водозаборів  та очисних споруд, охорона КНС за адресою по вул. Привокзальна,4/13</t>
  </si>
  <si>
    <t xml:space="preserve">  Завдання: 30.2 Фінансова підтримка (оплата заборгованності з електроенергію)</t>
  </si>
  <si>
    <t xml:space="preserve">  Завдання: 31. Розробка нормативів питного водопостачання для населення м. Суми </t>
  </si>
  <si>
    <t xml:space="preserve">  Завдання: 32. Вимоги пожежної безпеки</t>
  </si>
  <si>
    <t>Завдання: 33. Придбання водопровідних та каналізаційних люків</t>
  </si>
  <si>
    <t>Завдання: 34. Проведення капітального та поточного ремонту колекторів та каналізаційних мереж, технічне обслуговуавння</t>
  </si>
  <si>
    <t>Завдання: 35. Виконання геофізичного дослідження свердловин</t>
  </si>
  <si>
    <t xml:space="preserve">Завдання: 36.Капітальний ремонт по підключенню будинків №103-Б та №105 по вул. Харківській до мереж міської каналізації </t>
  </si>
  <si>
    <t>Завдання: 37. Розробка схеми оптимізації роботи системи централізованого водопостачання та водовідведення міста Суми 2018-2020 роки</t>
  </si>
  <si>
    <t>Завдання: 38. Капітальний ремонт  діючого  каналізаційного самотічного колектора Д 500 мм по вул.Ремісничій в м. Суми</t>
  </si>
  <si>
    <t xml:space="preserve">Завдання: 39. Виготовлення електронної карти ливневої каналізаційної мережі м.Суми </t>
  </si>
  <si>
    <t>Завдання: 40. Впровадження енергозберігаючих заходів</t>
  </si>
  <si>
    <t>Завдання: 40. 1 Відшкодування з міського бюджету частини відсотків за кредитами, залученими населенням (фізичними особами), на впровадження енергозберігаючих заходів</t>
  </si>
  <si>
    <t>Завдання: 40.2 Відшкодування з міського бюджету частини відсотків за кредитами, залученими об'єднаннями співвласників багатоквартирних житлових будинків, житлово-будівельними кооперативами на впровадження енергозберігаючих заходів</t>
  </si>
  <si>
    <t xml:space="preserve">  Завдання: 41. Забезпечення зміцнення матеріально-технічної бази підприємств комунальної форми власності</t>
  </si>
  <si>
    <t xml:space="preserve">  Завдання: 42. Створення сприятливих умов проживання населення та забезпечення надання життєво необхідних послуг</t>
  </si>
  <si>
    <t xml:space="preserve"> Завдання: 43. Встановлення вузлів  комерційного обліку </t>
  </si>
  <si>
    <t xml:space="preserve">  Завдання: 44. Забезпечення надійного та безперебійного функціонування житлово-експлуатаційного господарства</t>
  </si>
  <si>
    <t xml:space="preserve">  Завдання: 45. Організація та проведення громадських робіт</t>
  </si>
  <si>
    <t xml:space="preserve">  Завдання: 46.Заходи з будівництва, реставрації  та реконструкції</t>
  </si>
  <si>
    <t xml:space="preserve">  Завдання: 47.Здійснення заходів із землеустрою </t>
  </si>
  <si>
    <t xml:space="preserve">  Завдання: 48. Повернення бюджетних позичок на поворотній основі</t>
  </si>
  <si>
    <t xml:space="preserve">  Завдання: 49. Надання бюджетних позичок на поворотній основі</t>
  </si>
  <si>
    <t xml:space="preserve"> КПКВК 6030, 7691, 7462</t>
  </si>
  <si>
    <t>Додаток 16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</si>
</sst>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;[Red]\-#,##0.00"/>
    <numFmt numFmtId="181" formatCode="0.0000"/>
    <numFmt numFmtId="182" formatCode="0.00000"/>
    <numFmt numFmtId="183" formatCode="0.000"/>
    <numFmt numFmtId="184" formatCode="0.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#,##0.0"/>
    <numFmt numFmtId="191" formatCode="#,##0.000"/>
    <numFmt numFmtId="192" formatCode="#,##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 ;[Red]\-#,##0.00\ "/>
    <numFmt numFmtId="198" formatCode="#,##0;\-#,##0"/>
    <numFmt numFmtId="199" formatCode="#,##0;[Red]\-#,##0"/>
    <numFmt numFmtId="200" formatCode="#"/>
    <numFmt numFmtId="201" formatCode="#,##0.000_₴"/>
    <numFmt numFmtId="202" formatCode="#,##0.00000"/>
    <numFmt numFmtId="203" formatCode="#,##0.000000"/>
  </numFmts>
  <fonts count="56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4" fontId="10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wrapText="1"/>
    </xf>
    <xf numFmtId="200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1" fontId="1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4" fontId="1" fillId="0" borderId="13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wrapText="1"/>
    </xf>
    <xf numFmtId="4" fontId="6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2" fillId="0" borderId="14" xfId="0" applyFont="1" applyFill="1" applyBorder="1" applyAlignment="1">
      <alignment horizontal="left" wrapText="1"/>
    </xf>
    <xf numFmtId="4" fontId="2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wrapText="1"/>
    </xf>
    <xf numFmtId="1" fontId="6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3" fillId="0" borderId="10" xfId="53" applyFont="1" applyFill="1" applyBorder="1" applyAlignment="1">
      <alignment horizontal="left" vertical="center" wrapText="1"/>
      <protection/>
    </xf>
    <xf numFmtId="2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4" fontId="6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4" fontId="8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4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4" fontId="11" fillId="0" borderId="0" xfId="0" applyNumberFormat="1" applyFont="1" applyFill="1" applyAlignment="1">
      <alignment horizontal="center"/>
    </xf>
    <xf numFmtId="1" fontId="15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9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4" fontId="3" fillId="34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2" fontId="1" fillId="34" borderId="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2" fontId="3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4" fontId="9" fillId="0" borderId="21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 wrapText="1"/>
    </xf>
    <xf numFmtId="4" fontId="15" fillId="0" borderId="22" xfId="0" applyNumberFormat="1" applyFont="1" applyFill="1" applyBorder="1" applyAlignment="1">
      <alignment horizontal="center" vertical="center" wrapText="1"/>
    </xf>
    <xf numFmtId="4" fontId="15" fillId="0" borderId="21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left" vertical="top" wrapText="1"/>
    </xf>
    <xf numFmtId="4" fontId="11" fillId="0" borderId="23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center" wrapText="1"/>
    </xf>
    <xf numFmtId="4" fontId="12" fillId="0" borderId="0" xfId="0" applyNumberFormat="1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9"/>
          <c:w val="0.9735"/>
          <c:h val="0.96425"/>
        </c:manualLayout>
      </c:layout>
      <c:barChart>
        <c:barDir val="col"/>
        <c:grouping val="clustered"/>
        <c:varyColors val="0"/>
        <c:axId val="63316319"/>
        <c:axId val="24233924"/>
      </c:barChart>
      <c:catAx>
        <c:axId val="63316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33924"/>
        <c:crosses val="autoZero"/>
        <c:auto val="1"/>
        <c:lblOffset val="100"/>
        <c:tickLblSkip val="1"/>
        <c:noMultiLvlLbl val="0"/>
      </c:catAx>
      <c:valAx>
        <c:axId val="242339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16319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67375"/>
    <xdr:graphicFrame>
      <xdr:nvGraphicFramePr>
        <xdr:cNvPr id="1" name="Chart 1"/>
        <xdr:cNvGraphicFramePr/>
      </xdr:nvGraphicFramePr>
      <xdr:xfrm>
        <a:off x="0" y="0"/>
        <a:ext cx="923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G740"/>
  <sheetViews>
    <sheetView tabSelected="1" view="pageBreakPreview" zoomScaleNormal="85" zoomScaleSheetLayoutView="100" workbookViewId="0" topLeftCell="A447">
      <selection activeCell="F454" sqref="F454"/>
    </sheetView>
  </sheetViews>
  <sheetFormatPr defaultColWidth="9.33203125" defaultRowHeight="11.25"/>
  <cols>
    <col min="1" max="1" width="45.33203125" style="25" customWidth="1"/>
    <col min="2" max="2" width="9.5" style="25" hidden="1" customWidth="1"/>
    <col min="3" max="3" width="9.66015625" style="25" hidden="1" customWidth="1"/>
    <col min="4" max="4" width="24" style="26" customWidth="1"/>
    <col min="5" max="5" width="18.5" style="26" customWidth="1"/>
    <col min="6" max="7" width="19.83203125" style="26" bestFit="1" customWidth="1"/>
    <col min="8" max="8" width="17.83203125" style="26" customWidth="1"/>
    <col min="9" max="9" width="16.16015625" style="26" hidden="1" customWidth="1"/>
    <col min="10" max="10" width="19.83203125" style="26" bestFit="1" customWidth="1"/>
    <col min="11" max="13" width="16" style="26" hidden="1" customWidth="1"/>
    <col min="14" max="14" width="17.16015625" style="26" customWidth="1"/>
    <col min="15" max="15" width="17.5" style="26" customWidth="1"/>
    <col min="16" max="16" width="20.16015625" style="26" customWidth="1"/>
    <col min="17" max="17" width="0.328125" style="25" customWidth="1"/>
    <col min="18" max="18" width="17.33203125" style="25" customWidth="1"/>
    <col min="19" max="235" width="10.33203125" style="25" customWidth="1"/>
    <col min="236" max="16384" width="9.33203125" style="53" customWidth="1"/>
  </cols>
  <sheetData>
    <row r="2" ht="11.25" hidden="1"/>
    <row r="3" spans="1:13" ht="18.75">
      <c r="A3" s="112"/>
      <c r="B3" s="112"/>
      <c r="C3" s="112"/>
      <c r="D3" s="118"/>
      <c r="E3" s="118"/>
      <c r="F3" s="118"/>
      <c r="G3" s="118"/>
      <c r="H3" s="118"/>
      <c r="I3" s="118"/>
      <c r="J3" s="176" t="s">
        <v>435</v>
      </c>
      <c r="K3" s="176"/>
      <c r="L3" s="176"/>
      <c r="M3" s="118"/>
    </row>
    <row r="4" spans="1:13" ht="18.75">
      <c r="A4" s="112"/>
      <c r="B4" s="112"/>
      <c r="C4" s="112"/>
      <c r="D4" s="118"/>
      <c r="E4" s="118"/>
      <c r="F4" s="118"/>
      <c r="G4" s="118"/>
      <c r="H4" s="118"/>
      <c r="I4" s="118"/>
      <c r="J4" s="118" t="s">
        <v>358</v>
      </c>
      <c r="K4" s="118"/>
      <c r="L4" s="118"/>
      <c r="M4" s="118"/>
    </row>
    <row r="5" spans="1:13" ht="18.75">
      <c r="A5" s="112"/>
      <c r="B5" s="112"/>
      <c r="C5" s="112"/>
      <c r="D5" s="118"/>
      <c r="E5" s="118"/>
      <c r="F5" s="118"/>
      <c r="G5" s="118"/>
      <c r="H5" s="118"/>
      <c r="I5" s="118"/>
      <c r="J5" s="118" t="s">
        <v>283</v>
      </c>
      <c r="K5" s="118"/>
      <c r="L5" s="118"/>
      <c r="M5" s="118"/>
    </row>
    <row r="6" spans="1:13" ht="18.75">
      <c r="A6" s="120"/>
      <c r="B6" s="120"/>
      <c r="C6" s="120"/>
      <c r="D6" s="121"/>
      <c r="E6" s="121"/>
      <c r="F6" s="121"/>
      <c r="G6" s="121"/>
      <c r="H6" s="121"/>
      <c r="I6" s="121"/>
      <c r="J6" s="118" t="s">
        <v>42</v>
      </c>
      <c r="K6" s="118"/>
      <c r="L6" s="118"/>
      <c r="M6" s="118"/>
    </row>
    <row r="7" spans="1:13" ht="18.75">
      <c r="A7" s="120"/>
      <c r="B7" s="120"/>
      <c r="C7" s="120"/>
      <c r="D7" s="121"/>
      <c r="E7" s="121"/>
      <c r="F7" s="121"/>
      <c r="G7" s="121"/>
      <c r="H7" s="121"/>
      <c r="I7" s="121"/>
      <c r="J7" s="118" t="s">
        <v>55</v>
      </c>
      <c r="K7" s="118"/>
      <c r="L7" s="118"/>
      <c r="M7" s="118"/>
    </row>
    <row r="8" spans="1:13" ht="18.75">
      <c r="A8" s="120"/>
      <c r="B8" s="120"/>
      <c r="C8" s="120"/>
      <c r="D8" s="121"/>
      <c r="E8" s="121"/>
      <c r="F8" s="121"/>
      <c r="G8" s="121"/>
      <c r="H8" s="121"/>
      <c r="I8" s="121"/>
      <c r="J8" s="118" t="s">
        <v>284</v>
      </c>
      <c r="K8" s="118"/>
      <c r="L8" s="118"/>
      <c r="M8" s="118"/>
    </row>
    <row r="9" spans="1:16" ht="33.75" customHeight="1">
      <c r="A9" s="120"/>
      <c r="B9" s="120"/>
      <c r="C9" s="120"/>
      <c r="D9" s="121"/>
      <c r="E9" s="121"/>
      <c r="F9" s="121"/>
      <c r="G9" s="121"/>
      <c r="H9" s="121"/>
      <c r="I9" s="121"/>
      <c r="J9" s="174" t="s">
        <v>364</v>
      </c>
      <c r="K9" s="174"/>
      <c r="L9" s="174"/>
      <c r="M9" s="174"/>
      <c r="N9" s="174"/>
      <c r="O9" s="174"/>
      <c r="P9" s="174"/>
    </row>
    <row r="10" spans="1:13" ht="18.75">
      <c r="A10" s="120"/>
      <c r="B10" s="120"/>
      <c r="C10" s="120"/>
      <c r="D10" s="121"/>
      <c r="E10" s="121"/>
      <c r="F10" s="121"/>
      <c r="G10" s="121"/>
      <c r="H10" s="121"/>
      <c r="I10" s="121"/>
      <c r="J10" s="118" t="s">
        <v>378</v>
      </c>
      <c r="K10" s="118"/>
      <c r="L10" s="118"/>
      <c r="M10" s="118"/>
    </row>
    <row r="11" spans="1:17" ht="18.75">
      <c r="A11" s="120"/>
      <c r="B11" s="120"/>
      <c r="C11" s="120"/>
      <c r="D11" s="121"/>
      <c r="E11" s="121"/>
      <c r="F11" s="121"/>
      <c r="G11" s="121"/>
      <c r="H11" s="121"/>
      <c r="I11" s="121"/>
      <c r="J11" s="118"/>
      <c r="K11" s="118"/>
      <c r="L11" s="118"/>
      <c r="M11" s="118"/>
      <c r="N11" s="119"/>
      <c r="O11" s="119"/>
      <c r="P11" s="119"/>
      <c r="Q11" s="28"/>
    </row>
    <row r="12" spans="1:16" ht="18.75">
      <c r="A12" s="120"/>
      <c r="B12" s="120"/>
      <c r="C12" s="120"/>
      <c r="D12" s="121"/>
      <c r="E12" s="121"/>
      <c r="F12" s="121"/>
      <c r="G12" s="121"/>
      <c r="H12" s="121"/>
      <c r="I12" s="121"/>
      <c r="J12" s="118"/>
      <c r="K12" s="118"/>
      <c r="L12" s="118"/>
      <c r="M12" s="118"/>
      <c r="N12" s="118"/>
      <c r="O12" s="118"/>
      <c r="P12" s="118"/>
    </row>
    <row r="13" spans="1:16" ht="39.75" customHeight="1">
      <c r="A13" s="177" t="s">
        <v>277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</row>
    <row r="14" spans="1:16" ht="16.5" customHeight="1">
      <c r="A14" s="122"/>
      <c r="B14" s="122"/>
      <c r="C14" s="122"/>
      <c r="D14" s="123"/>
      <c r="E14" s="123"/>
      <c r="F14" s="175" t="s">
        <v>278</v>
      </c>
      <c r="G14" s="175"/>
      <c r="H14" s="123"/>
      <c r="I14" s="123"/>
      <c r="J14" s="118"/>
      <c r="K14" s="123"/>
      <c r="L14" s="118"/>
      <c r="M14" s="118"/>
      <c r="N14" s="118"/>
      <c r="O14" s="118"/>
      <c r="P14" s="123" t="s">
        <v>39</v>
      </c>
    </row>
    <row r="15" spans="1:241" ht="11.25" customHeight="1">
      <c r="A15" s="160">
        <v>145767870</v>
      </c>
      <c r="B15" s="160" t="s">
        <v>34</v>
      </c>
      <c r="C15" s="160" t="s">
        <v>35</v>
      </c>
      <c r="D15" s="170" t="s">
        <v>210</v>
      </c>
      <c r="E15" s="171"/>
      <c r="F15" s="172"/>
      <c r="G15" s="165" t="s">
        <v>211</v>
      </c>
      <c r="H15" s="165"/>
      <c r="I15" s="165"/>
      <c r="J15" s="165"/>
      <c r="K15" s="33"/>
      <c r="L15" s="33"/>
      <c r="M15" s="33"/>
      <c r="N15" s="170" t="s">
        <v>212</v>
      </c>
      <c r="O15" s="171"/>
      <c r="P15" s="172"/>
      <c r="IB15" s="25"/>
      <c r="IC15" s="25"/>
      <c r="ID15" s="25"/>
      <c r="IE15" s="25"/>
      <c r="IF15" s="25"/>
      <c r="IG15" s="25"/>
    </row>
    <row r="16" spans="1:241" ht="12" customHeight="1">
      <c r="A16" s="161"/>
      <c r="B16" s="161"/>
      <c r="C16" s="161"/>
      <c r="D16" s="163" t="s">
        <v>36</v>
      </c>
      <c r="E16" s="164"/>
      <c r="F16" s="168" t="s">
        <v>26</v>
      </c>
      <c r="G16" s="173" t="s">
        <v>36</v>
      </c>
      <c r="H16" s="173"/>
      <c r="I16" s="173"/>
      <c r="J16" s="165" t="s">
        <v>26</v>
      </c>
      <c r="K16" s="170" t="s">
        <v>25</v>
      </c>
      <c r="L16" s="171"/>
      <c r="M16" s="172"/>
      <c r="N16" s="163" t="s">
        <v>36</v>
      </c>
      <c r="O16" s="164"/>
      <c r="P16" s="168" t="s">
        <v>26</v>
      </c>
      <c r="IB16" s="25"/>
      <c r="IC16" s="25"/>
      <c r="ID16" s="25"/>
      <c r="IE16" s="25"/>
      <c r="IF16" s="25"/>
      <c r="IG16" s="25"/>
    </row>
    <row r="17" spans="1:241" ht="24.75" customHeight="1">
      <c r="A17" s="162"/>
      <c r="B17" s="162"/>
      <c r="C17" s="162"/>
      <c r="D17" s="33" t="s">
        <v>0</v>
      </c>
      <c r="E17" s="33" t="s">
        <v>1</v>
      </c>
      <c r="F17" s="169"/>
      <c r="G17" s="33" t="s">
        <v>0</v>
      </c>
      <c r="H17" s="33" t="s">
        <v>1</v>
      </c>
      <c r="I17" s="33" t="s">
        <v>187</v>
      </c>
      <c r="J17" s="165"/>
      <c r="K17" s="33" t="s">
        <v>0</v>
      </c>
      <c r="L17" s="33" t="s">
        <v>1</v>
      </c>
      <c r="M17" s="33" t="s">
        <v>26</v>
      </c>
      <c r="N17" s="33" t="s">
        <v>0</v>
      </c>
      <c r="O17" s="33" t="s">
        <v>1</v>
      </c>
      <c r="P17" s="169"/>
      <c r="IB17" s="25"/>
      <c r="IC17" s="25"/>
      <c r="ID17" s="25"/>
      <c r="IE17" s="25"/>
      <c r="IF17" s="25"/>
      <c r="IG17" s="25"/>
    </row>
    <row r="18" spans="1:241" s="116" customFormat="1" ht="12.75">
      <c r="A18" s="124">
        <v>1</v>
      </c>
      <c r="B18" s="124"/>
      <c r="C18" s="124"/>
      <c r="D18" s="124" t="s">
        <v>2</v>
      </c>
      <c r="E18" s="124" t="s">
        <v>3</v>
      </c>
      <c r="F18" s="124">
        <v>7</v>
      </c>
      <c r="G18" s="124">
        <v>8</v>
      </c>
      <c r="H18" s="124">
        <v>9</v>
      </c>
      <c r="I18" s="124">
        <v>10</v>
      </c>
      <c r="J18" s="124">
        <v>11</v>
      </c>
      <c r="K18" s="124">
        <v>12</v>
      </c>
      <c r="L18" s="124">
        <v>13</v>
      </c>
      <c r="M18" s="124">
        <v>14</v>
      </c>
      <c r="N18" s="124">
        <v>12</v>
      </c>
      <c r="O18" s="124">
        <v>13</v>
      </c>
      <c r="P18" s="124">
        <v>14</v>
      </c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</row>
    <row r="19" spans="1:16" s="25" customFormat="1" ht="28.5" customHeight="1">
      <c r="A19" s="32" t="s">
        <v>47</v>
      </c>
      <c r="B19" s="32"/>
      <c r="C19" s="32"/>
      <c r="D19" s="33">
        <f>SUM(D24)+D292+D331+D439+D448+D530+D548+D557+D567+D577+D587+D595+D608+D617+D626</f>
        <v>156671200.00291747</v>
      </c>
      <c r="E19" s="33">
        <f>SUM(E24)+E292+E331+E439+E448+E530+E548+E557+E567+E577+E587+E595+E608+E617+E626</f>
        <v>471741767.999755</v>
      </c>
      <c r="F19" s="33">
        <f>SUM(D19:E19)</f>
        <v>628412968.0026724</v>
      </c>
      <c r="G19" s="33">
        <f>SUM(G24)+G292+G331+G439+G448+G530+G548+G557+G567+G577+G587+G595+G608+G617+G626</f>
        <v>147876200.4057965</v>
      </c>
      <c r="H19" s="33">
        <f>SUM(H24)+H292+H331+H439+H448+H530+H548+H557+H567+H577+H587+H595+H608+H617+H626</f>
        <v>340820472.197462</v>
      </c>
      <c r="I19" s="33" t="e">
        <f>SUM(I24)+I292+I331+I439+I448+I530+I548+I557+I567+I577+I587+I595+I608+I617+I626</f>
        <v>#REF!</v>
      </c>
      <c r="J19" s="33">
        <f>SUM(G19)+H19</f>
        <v>488696672.6032585</v>
      </c>
      <c r="K19" s="33" t="e">
        <f aca="true" t="shared" si="0" ref="K19:P19">SUM(K24)+K292+K331+K439+K448+K530+K548+K557+K567+K577+K587+K595+K608+K617+K626</f>
        <v>#REF!</v>
      </c>
      <c r="L19" s="33" t="e">
        <f t="shared" si="0"/>
        <v>#REF!</v>
      </c>
      <c r="M19" s="33" t="e">
        <f t="shared" si="0"/>
        <v>#REF!</v>
      </c>
      <c r="N19" s="33">
        <f t="shared" si="0"/>
        <v>142134000.00307232</v>
      </c>
      <c r="O19" s="33">
        <f t="shared" si="0"/>
        <v>280040000.000365</v>
      </c>
      <c r="P19" s="33">
        <f t="shared" si="0"/>
        <v>422174000.0034373</v>
      </c>
    </row>
    <row r="20" spans="1:16" s="25" customFormat="1" ht="41.25" customHeight="1">
      <c r="A20" s="32" t="s">
        <v>41</v>
      </c>
      <c r="B20" s="32"/>
      <c r="C20" s="32"/>
      <c r="D20" s="33">
        <f>D25</f>
        <v>124999999.9999491</v>
      </c>
      <c r="E20" s="33">
        <f>E25</f>
        <v>191973399.99989998</v>
      </c>
      <c r="F20" s="33">
        <f>F25</f>
        <v>316973399.9998491</v>
      </c>
      <c r="G20" s="33">
        <f>G25</f>
        <v>139359999.9999605</v>
      </c>
      <c r="H20" s="33">
        <f>H25</f>
        <v>167231999.99964452</v>
      </c>
      <c r="I20" s="33">
        <f aca="true" t="shared" si="1" ref="I20:P20">I25</f>
        <v>-2000000</v>
      </c>
      <c r="J20" s="33">
        <f>SUM(G20)+H20</f>
        <v>306591999.99960506</v>
      </c>
      <c r="K20" s="33">
        <f t="shared" si="1"/>
        <v>-2000000</v>
      </c>
      <c r="L20" s="33">
        <f t="shared" si="1"/>
        <v>-2000000</v>
      </c>
      <c r="M20" s="33">
        <f t="shared" si="1"/>
        <v>-2000000</v>
      </c>
      <c r="N20" s="33">
        <f t="shared" si="1"/>
        <v>146552499.99986666</v>
      </c>
      <c r="O20" s="33">
        <f t="shared" si="1"/>
        <v>175862999.99910063</v>
      </c>
      <c r="P20" s="33">
        <f t="shared" si="1"/>
        <v>322415499.9989673</v>
      </c>
    </row>
    <row r="21" spans="1:17" ht="40.5" customHeight="1">
      <c r="A21" s="32" t="s">
        <v>189</v>
      </c>
      <c r="B21" s="32"/>
      <c r="C21" s="32"/>
      <c r="D21" s="33">
        <f aca="true" t="shared" si="2" ref="D21:I21">D332</f>
        <v>462380.003</v>
      </c>
      <c r="E21" s="33">
        <f t="shared" si="2"/>
        <v>692840</v>
      </c>
      <c r="F21" s="33">
        <f>F332</f>
        <v>1155220.003</v>
      </c>
      <c r="G21" s="33">
        <f t="shared" si="2"/>
        <v>435255</v>
      </c>
      <c r="H21" s="33">
        <f t="shared" si="2"/>
        <v>742600</v>
      </c>
      <c r="I21" s="33">
        <f t="shared" si="2"/>
        <v>0</v>
      </c>
      <c r="J21" s="33">
        <f>SUM(G21)+H21</f>
        <v>1177855</v>
      </c>
      <c r="K21" s="33">
        <f aca="true" t="shared" si="3" ref="K21:Q21">K332</f>
        <v>0</v>
      </c>
      <c r="L21" s="33">
        <f t="shared" si="3"/>
        <v>0</v>
      </c>
      <c r="M21" s="33">
        <f t="shared" si="3"/>
        <v>0</v>
      </c>
      <c r="N21" s="33">
        <f t="shared" si="3"/>
        <v>352520</v>
      </c>
      <c r="O21" s="33">
        <f t="shared" si="3"/>
        <v>787532</v>
      </c>
      <c r="P21" s="33">
        <f t="shared" si="3"/>
        <v>1140052</v>
      </c>
      <c r="Q21" s="33">
        <f t="shared" si="3"/>
        <v>0</v>
      </c>
    </row>
    <row r="22" spans="1:17" ht="20.25" customHeight="1">
      <c r="A22" s="32" t="s">
        <v>138</v>
      </c>
      <c r="B22" s="32"/>
      <c r="C22" s="32"/>
      <c r="D22" s="33">
        <f>D19+D20+D21</f>
        <v>282133580.0058666</v>
      </c>
      <c r="E22" s="33">
        <f aca="true" t="shared" si="4" ref="E22:Q22">E19+E20+E21</f>
        <v>664408007.999655</v>
      </c>
      <c r="F22" s="33">
        <f t="shared" si="4"/>
        <v>946541588.0055215</v>
      </c>
      <c r="G22" s="33">
        <f>G19+G20+G21</f>
        <v>287671455.405757</v>
      </c>
      <c r="H22" s="33">
        <f t="shared" si="4"/>
        <v>508795072.19710654</v>
      </c>
      <c r="I22" s="33" t="e">
        <f t="shared" si="4"/>
        <v>#REF!</v>
      </c>
      <c r="J22" s="33">
        <f t="shared" si="4"/>
        <v>796466527.6028636</v>
      </c>
      <c r="K22" s="33" t="e">
        <f t="shared" si="4"/>
        <v>#REF!</v>
      </c>
      <c r="L22" s="33" t="e">
        <f t="shared" si="4"/>
        <v>#REF!</v>
      </c>
      <c r="M22" s="33" t="e">
        <f t="shared" si="4"/>
        <v>#REF!</v>
      </c>
      <c r="N22" s="33">
        <f t="shared" si="4"/>
        <v>289039020.002939</v>
      </c>
      <c r="O22" s="33">
        <f t="shared" si="4"/>
        <v>456690531.99946564</v>
      </c>
      <c r="P22" s="33">
        <f t="shared" si="4"/>
        <v>745729552.0024046</v>
      </c>
      <c r="Q22" s="33">
        <f t="shared" si="4"/>
        <v>0</v>
      </c>
    </row>
    <row r="23" spans="1:235" s="139" customFormat="1" ht="30.75" customHeight="1">
      <c r="A23" s="140" t="s">
        <v>434</v>
      </c>
      <c r="B23" s="141"/>
      <c r="C23" s="141"/>
      <c r="D23" s="142">
        <f>D24+D25</f>
        <v>242045100.0028672</v>
      </c>
      <c r="E23" s="142">
        <f>E24+E25</f>
        <v>285331732.999655</v>
      </c>
      <c r="F23" s="142">
        <f>F24+F25</f>
        <v>527376833.0025222</v>
      </c>
      <c r="G23" s="142">
        <f aca="true" t="shared" si="5" ref="G23:P23">G24+G25</f>
        <v>263119200.00575703</v>
      </c>
      <c r="H23" s="142">
        <f>H24+H25</f>
        <v>271642000.19960654</v>
      </c>
      <c r="I23" s="142">
        <f t="shared" si="5"/>
        <v>-2000000</v>
      </c>
      <c r="J23" s="142">
        <f>J24+J25</f>
        <v>534761200.2053636</v>
      </c>
      <c r="K23" s="142" t="e">
        <f t="shared" si="5"/>
        <v>#REF!</v>
      </c>
      <c r="L23" s="142" t="e">
        <f t="shared" si="5"/>
        <v>#REF!</v>
      </c>
      <c r="M23" s="142" t="e">
        <f t="shared" si="5"/>
        <v>#REF!</v>
      </c>
      <c r="N23" s="142">
        <f t="shared" si="5"/>
        <v>273011500.0008893</v>
      </c>
      <c r="O23" s="142">
        <f>O24+O25</f>
        <v>287682999.9974656</v>
      </c>
      <c r="P23" s="142">
        <f t="shared" si="5"/>
        <v>560694499.9983549</v>
      </c>
      <c r="Q23" s="143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38"/>
      <c r="GV23" s="138"/>
      <c r="GW23" s="138"/>
      <c r="GX23" s="138"/>
      <c r="GY23" s="138"/>
      <c r="GZ23" s="138"/>
      <c r="HA23" s="138"/>
      <c r="HB23" s="138"/>
      <c r="HC23" s="138"/>
      <c r="HD23" s="138"/>
      <c r="HE23" s="138"/>
      <c r="HF23" s="138"/>
      <c r="HG23" s="138"/>
      <c r="HH23" s="138"/>
      <c r="HI23" s="138"/>
      <c r="HJ23" s="138"/>
      <c r="HK23" s="138"/>
      <c r="HL23" s="138"/>
      <c r="HM23" s="138"/>
      <c r="HN23" s="138"/>
      <c r="HO23" s="138"/>
      <c r="HP23" s="138"/>
      <c r="HQ23" s="138"/>
      <c r="HR23" s="138"/>
      <c r="HS23" s="138"/>
      <c r="HT23" s="138"/>
      <c r="HU23" s="138"/>
      <c r="HV23" s="138"/>
      <c r="HW23" s="138"/>
      <c r="HX23" s="138"/>
      <c r="HY23" s="138"/>
      <c r="HZ23" s="138"/>
      <c r="IA23" s="138"/>
    </row>
    <row r="24" spans="1:235" s="139" customFormat="1" ht="15" customHeight="1">
      <c r="A24" s="144" t="s">
        <v>60</v>
      </c>
      <c r="B24" s="144"/>
      <c r="C24" s="144"/>
      <c r="D24" s="142">
        <f>SUM(D49)+D77+(D92*D95)+D99+D141+D167+D218+D242+D264+D285+D277+2000000</f>
        <v>117045100.0029181</v>
      </c>
      <c r="E24" s="142">
        <f>SUM(E49)+E77+(E92*E95)+E99+E141+E167+E218+E242+E264+E285+E277</f>
        <v>93358332.999755</v>
      </c>
      <c r="F24" s="142">
        <f>D24+E24</f>
        <v>210403433.0026731</v>
      </c>
      <c r="G24" s="142">
        <f>SUM(G49)+G77+(G92*G95)+G99+G141+G167+G218+G242+G264+G285+G277</f>
        <v>123759200.0057965</v>
      </c>
      <c r="H24" s="142">
        <f>SUM(H49)+H77+(H92*H95)+H99+H141+H167+H218+H242+H264+H285+H277</f>
        <v>104410000.199962</v>
      </c>
      <c r="I24" s="142">
        <f>I49+I77+I86+I99+I141+I167+I218+I242+I264+I277+I285</f>
        <v>0</v>
      </c>
      <c r="J24" s="142">
        <f>G24+H24</f>
        <v>228169200.2057585</v>
      </c>
      <c r="K24" s="142" t="e">
        <f>K49+K77+K86+K99+K141+K167+K218+K242+K264+K277+K285</f>
        <v>#REF!</v>
      </c>
      <c r="L24" s="142" t="e">
        <f>L49+L77+L86+L99+L141+L167+L218+L242+L264+L277+L285</f>
        <v>#REF!</v>
      </c>
      <c r="M24" s="142" t="e">
        <f>M49+M77+M86+M99+M141+M167+M218+M242+M264+M277+M285</f>
        <v>#REF!</v>
      </c>
      <c r="N24" s="142">
        <f>SUM(N49)+N77+(N92*N95)+N99+N141+N167+N218+N242+N264+N285+N277</f>
        <v>126459000.00102262</v>
      </c>
      <c r="O24" s="142">
        <f>SUM(O49)+O77+(O92*O95)+O99+O141+O167+O218+O242+O264+O285+O211+O277</f>
        <v>111819999.99836501</v>
      </c>
      <c r="P24" s="142">
        <f>N24+O24</f>
        <v>238278999.99938762</v>
      </c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/>
      <c r="GR24" s="138"/>
      <c r="GS24" s="138"/>
      <c r="GT24" s="138"/>
      <c r="GU24" s="138"/>
      <c r="GV24" s="138"/>
      <c r="GW24" s="138"/>
      <c r="GX24" s="138"/>
      <c r="GY24" s="138"/>
      <c r="GZ24" s="138"/>
      <c r="HA24" s="138"/>
      <c r="HB24" s="138"/>
      <c r="HC24" s="138"/>
      <c r="HD24" s="138"/>
      <c r="HE24" s="138"/>
      <c r="HF24" s="138"/>
      <c r="HG24" s="138"/>
      <c r="HH24" s="138"/>
      <c r="HI24" s="138"/>
      <c r="HJ24" s="138"/>
      <c r="HK24" s="138"/>
      <c r="HL24" s="138"/>
      <c r="HM24" s="138"/>
      <c r="HN24" s="138"/>
      <c r="HO24" s="138"/>
      <c r="HP24" s="138"/>
      <c r="HQ24" s="138"/>
      <c r="HR24" s="138"/>
      <c r="HS24" s="138"/>
      <c r="HT24" s="138"/>
      <c r="HU24" s="138"/>
      <c r="HV24" s="138"/>
      <c r="HW24" s="138"/>
      <c r="HX24" s="138"/>
      <c r="HY24" s="138"/>
      <c r="HZ24" s="138"/>
      <c r="IA24" s="138"/>
    </row>
    <row r="25" spans="1:235" s="139" customFormat="1" ht="28.5" customHeight="1">
      <c r="A25" s="144" t="s">
        <v>61</v>
      </c>
      <c r="B25" s="144"/>
      <c r="C25" s="144"/>
      <c r="D25" s="142">
        <f>SUM(D26)+D35+D58+D113-2000000</f>
        <v>124999999.9999491</v>
      </c>
      <c r="E25" s="142">
        <f>SUM(E26)+E35+E58+E113+(E91*E94)+E44</f>
        <v>191973399.99989998</v>
      </c>
      <c r="F25" s="142">
        <f>SUM(D25)+E25</f>
        <v>316973399.9998491</v>
      </c>
      <c r="G25" s="142">
        <f>SUM(G26)+G35+G58+G113</f>
        <v>139359999.9999605</v>
      </c>
      <c r="H25" s="142">
        <f>SUM(H26)+H35+H58+H113+(H91*H94)</f>
        <v>167231999.99964452</v>
      </c>
      <c r="I25" s="142">
        <f>I26+I35+I58+I106+I113-2000000</f>
        <v>-2000000</v>
      </c>
      <c r="J25" s="142">
        <f>G25+H25</f>
        <v>306591999.99960506</v>
      </c>
      <c r="K25" s="142">
        <f>K26+K35+K58+K106+K113-2000000</f>
        <v>-2000000</v>
      </c>
      <c r="L25" s="142">
        <f>L26+L35+L58+L106+L113-2000000</f>
        <v>-2000000</v>
      </c>
      <c r="M25" s="142">
        <f>M26+M35+M58+M106+M113-2000000</f>
        <v>-2000000</v>
      </c>
      <c r="N25" s="142">
        <f>SUM(N26)+N35+N58+N113</f>
        <v>146552499.99986666</v>
      </c>
      <c r="O25" s="142">
        <f>SUM(O26)+O35+O58+O113+(O91*O94)</f>
        <v>175862999.99910063</v>
      </c>
      <c r="P25" s="142">
        <f>N25+O25</f>
        <v>322415499.9989673</v>
      </c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8"/>
      <c r="DV25" s="138"/>
      <c r="DW25" s="138"/>
      <c r="DX25" s="138"/>
      <c r="DY25" s="138"/>
      <c r="DZ25" s="138"/>
      <c r="EA25" s="138"/>
      <c r="EB25" s="138"/>
      <c r="EC25" s="138"/>
      <c r="ED25" s="138"/>
      <c r="EE25" s="138"/>
      <c r="EF25" s="138"/>
      <c r="EG25" s="138"/>
      <c r="EH25" s="138"/>
      <c r="EI25" s="138"/>
      <c r="EJ25" s="138"/>
      <c r="EK25" s="138"/>
      <c r="EL25" s="138"/>
      <c r="EM25" s="138"/>
      <c r="EN25" s="138"/>
      <c r="EO25" s="138"/>
      <c r="EP25" s="138"/>
      <c r="EQ25" s="138"/>
      <c r="ER25" s="138"/>
      <c r="ES25" s="138"/>
      <c r="ET25" s="138"/>
      <c r="EU25" s="138"/>
      <c r="EV25" s="138"/>
      <c r="EW25" s="138"/>
      <c r="EX25" s="138"/>
      <c r="EY25" s="138"/>
      <c r="EZ25" s="138"/>
      <c r="FA25" s="138"/>
      <c r="FB25" s="138"/>
      <c r="FC25" s="138"/>
      <c r="FD25" s="138"/>
      <c r="FE25" s="138"/>
      <c r="FF25" s="138"/>
      <c r="FG25" s="138"/>
      <c r="FH25" s="138"/>
      <c r="FI25" s="138"/>
      <c r="FJ25" s="138"/>
      <c r="FK25" s="138"/>
      <c r="FL25" s="138"/>
      <c r="FM25" s="138"/>
      <c r="FN25" s="138"/>
      <c r="FO25" s="138"/>
      <c r="FP25" s="138"/>
      <c r="FQ25" s="138"/>
      <c r="FR25" s="138"/>
      <c r="FS25" s="138"/>
      <c r="FT25" s="138"/>
      <c r="FU25" s="138"/>
      <c r="FV25" s="138"/>
      <c r="FW25" s="138"/>
      <c r="FX25" s="138"/>
      <c r="FY25" s="138"/>
      <c r="FZ25" s="138"/>
      <c r="GA25" s="138"/>
      <c r="GB25" s="138"/>
      <c r="GC25" s="138"/>
      <c r="GD25" s="138"/>
      <c r="GE25" s="138"/>
      <c r="GF25" s="138"/>
      <c r="GG25" s="138"/>
      <c r="GH25" s="138"/>
      <c r="GI25" s="138"/>
      <c r="GJ25" s="138"/>
      <c r="GK25" s="138"/>
      <c r="GL25" s="138"/>
      <c r="GM25" s="138"/>
      <c r="GN25" s="138"/>
      <c r="GO25" s="138"/>
      <c r="GP25" s="138"/>
      <c r="GQ25" s="138"/>
      <c r="GR25" s="138"/>
      <c r="GS25" s="138"/>
      <c r="GT25" s="138"/>
      <c r="GU25" s="138"/>
      <c r="GV25" s="138"/>
      <c r="GW25" s="138"/>
      <c r="GX25" s="138"/>
      <c r="GY25" s="138"/>
      <c r="GZ25" s="138"/>
      <c r="HA25" s="138"/>
      <c r="HB25" s="138"/>
      <c r="HC25" s="138"/>
      <c r="HD25" s="138"/>
      <c r="HE25" s="138"/>
      <c r="HF25" s="138"/>
      <c r="HG25" s="138"/>
      <c r="HH25" s="138"/>
      <c r="HI25" s="138"/>
      <c r="HJ25" s="138"/>
      <c r="HK25" s="138"/>
      <c r="HL25" s="138"/>
      <c r="HM25" s="138"/>
      <c r="HN25" s="138"/>
      <c r="HO25" s="138"/>
      <c r="HP25" s="138"/>
      <c r="HQ25" s="138"/>
      <c r="HR25" s="138"/>
      <c r="HS25" s="138"/>
      <c r="HT25" s="138"/>
      <c r="HU25" s="138"/>
      <c r="HV25" s="138"/>
      <c r="HW25" s="138"/>
      <c r="HX25" s="138"/>
      <c r="HY25" s="138"/>
      <c r="HZ25" s="138"/>
      <c r="IA25" s="138"/>
    </row>
    <row r="26" spans="1:235" s="39" customFormat="1" ht="33.75">
      <c r="A26" s="34" t="s">
        <v>29</v>
      </c>
      <c r="B26" s="35"/>
      <c r="C26" s="35"/>
      <c r="D26" s="36"/>
      <c r="E26" s="36">
        <f>E32*E30+73455.56</f>
        <v>50073400</v>
      </c>
      <c r="F26" s="36">
        <f>SUM(D26)+E26</f>
        <v>50073400</v>
      </c>
      <c r="G26" s="36"/>
      <c r="H26" s="36">
        <f>H30*H32</f>
        <v>55743999.9999828</v>
      </c>
      <c r="I26" s="36"/>
      <c r="J26" s="36">
        <f>H26</f>
        <v>55743999.9999828</v>
      </c>
      <c r="K26" s="36"/>
      <c r="L26" s="36"/>
      <c r="M26" s="36"/>
      <c r="N26" s="36"/>
      <c r="O26" s="36">
        <f>(O32*O30)</f>
        <v>58620999.99996351</v>
      </c>
      <c r="P26" s="36">
        <f>(P32*P30)</f>
        <v>58620999.99996351</v>
      </c>
      <c r="Q26" s="38"/>
      <c r="R26" s="117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</row>
    <row r="27" spans="1:16" ht="11.25">
      <c r="A27" s="5" t="s">
        <v>4</v>
      </c>
      <c r="B27" s="37"/>
      <c r="C27" s="37"/>
      <c r="D27" s="36"/>
      <c r="E27" s="36"/>
      <c r="F27" s="36"/>
      <c r="G27" s="36"/>
      <c r="H27" s="36"/>
      <c r="I27" s="36"/>
      <c r="J27" s="36"/>
      <c r="K27" s="7"/>
      <c r="L27" s="7"/>
      <c r="M27" s="7"/>
      <c r="N27" s="36"/>
      <c r="O27" s="36"/>
      <c r="P27" s="36"/>
    </row>
    <row r="28" spans="1:16" ht="27" customHeight="1">
      <c r="A28" s="8" t="s">
        <v>9</v>
      </c>
      <c r="B28" s="6"/>
      <c r="C28" s="6"/>
      <c r="D28" s="7"/>
      <c r="E28" s="7">
        <v>270000</v>
      </c>
      <c r="F28" s="7">
        <f>E28</f>
        <v>270000</v>
      </c>
      <c r="G28" s="7">
        <f>F26+F35+F49+F58+F77+F86+F99+F106+F113</f>
        <v>326646800.0008291</v>
      </c>
      <c r="H28" s="7">
        <v>270000</v>
      </c>
      <c r="I28" s="7"/>
      <c r="J28" s="7">
        <f>H28</f>
        <v>270000</v>
      </c>
      <c r="K28" s="7"/>
      <c r="L28" s="7"/>
      <c r="M28" s="7"/>
      <c r="N28" s="7"/>
      <c r="O28" s="7">
        <v>270000</v>
      </c>
      <c r="P28" s="7">
        <f>O28</f>
        <v>270000</v>
      </c>
    </row>
    <row r="29" spans="1:16" ht="11.25">
      <c r="A29" s="5" t="s">
        <v>5</v>
      </c>
      <c r="B29" s="37"/>
      <c r="C29" s="37"/>
      <c r="D29" s="7"/>
      <c r="E29" s="36"/>
      <c r="F29" s="36"/>
      <c r="G29" s="7"/>
      <c r="H29" s="36"/>
      <c r="I29" s="36"/>
      <c r="J29" s="36"/>
      <c r="K29" s="7"/>
      <c r="L29" s="7"/>
      <c r="M29" s="7"/>
      <c r="N29" s="7"/>
      <c r="O29" s="36"/>
      <c r="P29" s="36"/>
    </row>
    <row r="30" spans="1:16" ht="22.5">
      <c r="A30" s="8" t="s">
        <v>12</v>
      </c>
      <c r="B30" s="6"/>
      <c r="C30" s="6"/>
      <c r="D30" s="7"/>
      <c r="E30" s="7">
        <v>44444</v>
      </c>
      <c r="F30" s="7">
        <f>E30</f>
        <v>44444</v>
      </c>
      <c r="G30" s="7"/>
      <c r="H30" s="7">
        <v>44452.9505582</v>
      </c>
      <c r="I30" s="7"/>
      <c r="J30" s="7">
        <f>H30</f>
        <v>44452.9505582</v>
      </c>
      <c r="K30" s="7"/>
      <c r="L30" s="7"/>
      <c r="M30" s="7"/>
      <c r="N30" s="7"/>
      <c r="O30" s="7">
        <v>44443.5178165</v>
      </c>
      <c r="P30" s="7">
        <f>O30</f>
        <v>44443.5178165</v>
      </c>
    </row>
    <row r="31" spans="1:16" ht="11.25">
      <c r="A31" s="5" t="s">
        <v>7</v>
      </c>
      <c r="B31" s="37"/>
      <c r="C31" s="37"/>
      <c r="D31" s="7"/>
      <c r="E31" s="36"/>
      <c r="F31" s="36"/>
      <c r="G31" s="7"/>
      <c r="H31" s="36"/>
      <c r="I31" s="36"/>
      <c r="J31" s="36"/>
      <c r="K31" s="7"/>
      <c r="L31" s="7"/>
      <c r="M31" s="7"/>
      <c r="N31" s="7"/>
      <c r="O31" s="36"/>
      <c r="P31" s="36"/>
    </row>
    <row r="32" spans="1:16" ht="22.5">
      <c r="A32" s="8" t="s">
        <v>17</v>
      </c>
      <c r="B32" s="6"/>
      <c r="C32" s="6"/>
      <c r="D32" s="7"/>
      <c r="E32" s="7">
        <v>1125.01</v>
      </c>
      <c r="F32" s="7">
        <f>E32</f>
        <v>1125.01</v>
      </c>
      <c r="G32" s="7"/>
      <c r="H32" s="7">
        <v>1254</v>
      </c>
      <c r="I32" s="7"/>
      <c r="J32" s="7">
        <f>H32</f>
        <v>1254</v>
      </c>
      <c r="K32" s="7"/>
      <c r="L32" s="7"/>
      <c r="M32" s="7"/>
      <c r="N32" s="7"/>
      <c r="O32" s="7">
        <v>1319</v>
      </c>
      <c r="P32" s="7">
        <f>O32</f>
        <v>1319</v>
      </c>
    </row>
    <row r="33" spans="1:16" ht="11.25">
      <c r="A33" s="5" t="s">
        <v>6</v>
      </c>
      <c r="B33" s="37"/>
      <c r="C33" s="37"/>
      <c r="D33" s="7"/>
      <c r="E33" s="36"/>
      <c r="F33" s="36"/>
      <c r="G33" s="7"/>
      <c r="H33" s="36"/>
      <c r="I33" s="36"/>
      <c r="J33" s="36"/>
      <c r="K33" s="7"/>
      <c r="L33" s="7"/>
      <c r="M33" s="7"/>
      <c r="N33" s="7"/>
      <c r="O33" s="36"/>
      <c r="P33" s="36"/>
    </row>
    <row r="34" spans="1:16" ht="22.5">
      <c r="A34" s="8" t="s">
        <v>23</v>
      </c>
      <c r="B34" s="6"/>
      <c r="C34" s="6"/>
      <c r="D34" s="7"/>
      <c r="E34" s="7">
        <f>E30/E28*100</f>
        <v>16.46074074074074</v>
      </c>
      <c r="F34" s="7">
        <f>F30/F28*100</f>
        <v>16.46074074074074</v>
      </c>
      <c r="G34" s="7"/>
      <c r="H34" s="7">
        <v>0</v>
      </c>
      <c r="I34" s="7"/>
      <c r="J34" s="7">
        <f>J30/J28*100</f>
        <v>16.464055762296294</v>
      </c>
      <c r="K34" s="7"/>
      <c r="L34" s="7"/>
      <c r="M34" s="7"/>
      <c r="N34" s="7"/>
      <c r="O34" s="7">
        <v>0</v>
      </c>
      <c r="P34" s="7">
        <f>P30/P28*100</f>
        <v>16.46056215425926</v>
      </c>
    </row>
    <row r="35" spans="1:235" s="134" customFormat="1" ht="35.25" customHeight="1">
      <c r="A35" s="130" t="s">
        <v>56</v>
      </c>
      <c r="B35" s="131"/>
      <c r="C35" s="131"/>
      <c r="D35" s="132">
        <f>D41*D39</f>
        <v>77889999.99998794</v>
      </c>
      <c r="E35" s="132"/>
      <c r="F35" s="132">
        <f>F41*F39</f>
        <v>77889999.99998794</v>
      </c>
      <c r="G35" s="132">
        <f>G39*G41</f>
        <v>86837999.99996285</v>
      </c>
      <c r="H35" s="132"/>
      <c r="I35" s="132"/>
      <c r="J35" s="132">
        <f>G35</f>
        <v>86837999.99996285</v>
      </c>
      <c r="K35" s="132"/>
      <c r="L35" s="132"/>
      <c r="M35" s="132"/>
      <c r="N35" s="132">
        <f>N39*N41</f>
        <v>91319799.99991322</v>
      </c>
      <c r="O35" s="132"/>
      <c r="P35" s="132">
        <f>N35</f>
        <v>91319799.99991322</v>
      </c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33"/>
      <c r="EL35" s="133"/>
      <c r="EM35" s="133"/>
      <c r="EN35" s="133"/>
      <c r="EO35" s="133"/>
      <c r="EP35" s="133"/>
      <c r="EQ35" s="133"/>
      <c r="ER35" s="133"/>
      <c r="ES35" s="133"/>
      <c r="ET35" s="133"/>
      <c r="EU35" s="133"/>
      <c r="EV35" s="133"/>
      <c r="EW35" s="133"/>
      <c r="EX35" s="133"/>
      <c r="EY35" s="133"/>
      <c r="EZ35" s="133"/>
      <c r="FA35" s="133"/>
      <c r="FB35" s="133"/>
      <c r="FC35" s="133"/>
      <c r="FD35" s="133"/>
      <c r="FE35" s="133"/>
      <c r="FF35" s="133"/>
      <c r="FG35" s="133"/>
      <c r="FH35" s="133"/>
      <c r="FI35" s="133"/>
      <c r="FJ35" s="133"/>
      <c r="FK35" s="133"/>
      <c r="FL35" s="133"/>
      <c r="FM35" s="133"/>
      <c r="FN35" s="133"/>
      <c r="FO35" s="133"/>
      <c r="FP35" s="133"/>
      <c r="FQ35" s="133"/>
      <c r="FR35" s="133"/>
      <c r="FS35" s="133"/>
      <c r="FT35" s="133"/>
      <c r="FU35" s="133"/>
      <c r="FV35" s="133"/>
      <c r="FW35" s="133"/>
      <c r="FX35" s="133"/>
      <c r="FY35" s="133"/>
      <c r="FZ35" s="133"/>
      <c r="GA35" s="133"/>
      <c r="GB35" s="133"/>
      <c r="GC35" s="133"/>
      <c r="GD35" s="133"/>
      <c r="GE35" s="133"/>
      <c r="GF35" s="133"/>
      <c r="GG35" s="133"/>
      <c r="GH35" s="133"/>
      <c r="GI35" s="133"/>
      <c r="GJ35" s="133"/>
      <c r="GK35" s="133"/>
      <c r="GL35" s="133"/>
      <c r="GM35" s="133"/>
      <c r="GN35" s="133"/>
      <c r="GO35" s="133"/>
      <c r="GP35" s="133"/>
      <c r="GQ35" s="133"/>
      <c r="GR35" s="133"/>
      <c r="GS35" s="133"/>
      <c r="GT35" s="133"/>
      <c r="GU35" s="133"/>
      <c r="GV35" s="133"/>
      <c r="GW35" s="133"/>
      <c r="GX35" s="133"/>
      <c r="GY35" s="133"/>
      <c r="GZ35" s="133"/>
      <c r="HA35" s="133"/>
      <c r="HB35" s="133"/>
      <c r="HC35" s="133"/>
      <c r="HD35" s="133"/>
      <c r="HE35" s="133"/>
      <c r="HF35" s="133"/>
      <c r="HG35" s="133"/>
      <c r="HH35" s="133"/>
      <c r="HI35" s="133"/>
      <c r="HJ35" s="133"/>
      <c r="HK35" s="133"/>
      <c r="HL35" s="133"/>
      <c r="HM35" s="133"/>
      <c r="HN35" s="133"/>
      <c r="HO35" s="133"/>
      <c r="HP35" s="133"/>
      <c r="HQ35" s="133"/>
      <c r="HR35" s="133"/>
      <c r="HS35" s="133"/>
      <c r="HT35" s="133"/>
      <c r="HU35" s="133"/>
      <c r="HV35" s="133"/>
      <c r="HW35" s="133"/>
      <c r="HX35" s="133"/>
      <c r="HY35" s="133"/>
      <c r="HZ35" s="133"/>
      <c r="IA35" s="133"/>
    </row>
    <row r="36" spans="1:16" ht="11.25">
      <c r="A36" s="5" t="s">
        <v>4</v>
      </c>
      <c r="B36" s="37"/>
      <c r="C36" s="3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22.5">
      <c r="A37" s="8" t="s">
        <v>10</v>
      </c>
      <c r="B37" s="6"/>
      <c r="C37" s="6"/>
      <c r="D37" s="7">
        <v>292000</v>
      </c>
      <c r="E37" s="7"/>
      <c r="F37" s="7">
        <f>D37</f>
        <v>292000</v>
      </c>
      <c r="G37" s="7">
        <v>292000</v>
      </c>
      <c r="H37" s="7"/>
      <c r="I37" s="7"/>
      <c r="J37" s="7">
        <f>G37</f>
        <v>292000</v>
      </c>
      <c r="K37" s="7"/>
      <c r="L37" s="7"/>
      <c r="M37" s="7"/>
      <c r="N37" s="7">
        <v>300000</v>
      </c>
      <c r="O37" s="7"/>
      <c r="P37" s="7">
        <f>N37</f>
        <v>300000</v>
      </c>
    </row>
    <row r="38" spans="1:16" ht="11.25">
      <c r="A38" s="5" t="s">
        <v>5</v>
      </c>
      <c r="B38" s="37"/>
      <c r="C38" s="3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22.5">
      <c r="A39" s="8" t="s">
        <v>11</v>
      </c>
      <c r="B39" s="6"/>
      <c r="C39" s="6"/>
      <c r="D39" s="7">
        <v>119831</v>
      </c>
      <c r="E39" s="7"/>
      <c r="F39" s="7">
        <f>D39</f>
        <v>119831</v>
      </c>
      <c r="G39" s="7">
        <v>119777</v>
      </c>
      <c r="H39" s="7"/>
      <c r="I39" s="7"/>
      <c r="J39" s="7">
        <f>G39</f>
        <v>119777</v>
      </c>
      <c r="K39" s="7"/>
      <c r="L39" s="7"/>
      <c r="M39" s="7"/>
      <c r="N39" s="7">
        <v>119842</v>
      </c>
      <c r="O39" s="7"/>
      <c r="P39" s="7">
        <f>N39</f>
        <v>119842</v>
      </c>
    </row>
    <row r="40" spans="1:16" ht="11.25">
      <c r="A40" s="5" t="s">
        <v>7</v>
      </c>
      <c r="B40" s="37"/>
      <c r="C40" s="3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24" customHeight="1">
      <c r="A41" s="8" t="s">
        <v>20</v>
      </c>
      <c r="B41" s="6"/>
      <c r="C41" s="6"/>
      <c r="D41" s="7">
        <v>649.998748237</v>
      </c>
      <c r="E41" s="7"/>
      <c r="F41" s="7">
        <f>D41</f>
        <v>649.998748237</v>
      </c>
      <c r="G41" s="7">
        <v>724.997286624</v>
      </c>
      <c r="H41" s="7"/>
      <c r="I41" s="7"/>
      <c r="J41" s="7">
        <f>G41</f>
        <v>724.997286624</v>
      </c>
      <c r="K41" s="7"/>
      <c r="L41" s="7"/>
      <c r="M41" s="7"/>
      <c r="N41" s="7">
        <v>762.001635486</v>
      </c>
      <c r="O41" s="7"/>
      <c r="P41" s="7">
        <f>N41</f>
        <v>762.001635486</v>
      </c>
    </row>
    <row r="42" spans="1:16" ht="11.25">
      <c r="A42" s="5" t="s">
        <v>6</v>
      </c>
      <c r="B42" s="37"/>
      <c r="C42" s="3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ht="21.75" customHeight="1">
      <c r="A43" s="8" t="s">
        <v>22</v>
      </c>
      <c r="B43" s="6"/>
      <c r="C43" s="6"/>
      <c r="D43" s="7">
        <f aca="true" t="shared" si="6" ref="D43:J43">D39/D37*100</f>
        <v>41.03801369863014</v>
      </c>
      <c r="E43" s="7"/>
      <c r="F43" s="7">
        <f t="shared" si="6"/>
        <v>41.03801369863014</v>
      </c>
      <c r="G43" s="7">
        <f t="shared" si="6"/>
        <v>41.019520547945206</v>
      </c>
      <c r="H43" s="7"/>
      <c r="I43" s="7"/>
      <c r="J43" s="7">
        <f t="shared" si="6"/>
        <v>41.019520547945206</v>
      </c>
      <c r="K43" s="7"/>
      <c r="L43" s="7"/>
      <c r="M43" s="7"/>
      <c r="N43" s="7">
        <f>N39/N37*100</f>
        <v>39.94733333333333</v>
      </c>
      <c r="O43" s="7"/>
      <c r="P43" s="7">
        <f>P39/P37*100</f>
        <v>39.94733333333333</v>
      </c>
    </row>
    <row r="44" spans="1:16" ht="21.75" customHeight="1">
      <c r="A44" s="8" t="s">
        <v>380</v>
      </c>
      <c r="B44" s="6"/>
      <c r="C44" s="6"/>
      <c r="D44" s="7"/>
      <c r="E44" s="7">
        <v>41900000</v>
      </c>
      <c r="F44" s="7">
        <f>D44+E44</f>
        <v>41900000</v>
      </c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235" s="52" customFormat="1" ht="21.75" customHeight="1">
      <c r="A45" s="5" t="s">
        <v>5</v>
      </c>
      <c r="B45" s="37"/>
      <c r="C45" s="37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</row>
    <row r="46" spans="1:16" ht="21.75" customHeight="1">
      <c r="A46" s="8" t="s">
        <v>11</v>
      </c>
      <c r="B46" s="6"/>
      <c r="C46" s="6"/>
      <c r="D46" s="7"/>
      <c r="E46" s="7">
        <f>SUM(E44)/E48</f>
        <v>64461.53846153846</v>
      </c>
      <c r="F46" s="7">
        <f>SUM(F44)/F48</f>
        <v>64461.53846153846</v>
      </c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235" s="52" customFormat="1" ht="21.75" customHeight="1">
      <c r="A47" s="5" t="s">
        <v>7</v>
      </c>
      <c r="B47" s="37"/>
      <c r="C47" s="37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</row>
    <row r="48" spans="1:16" ht="21.75" customHeight="1">
      <c r="A48" s="8" t="s">
        <v>20</v>
      </c>
      <c r="B48" s="6"/>
      <c r="C48" s="6"/>
      <c r="D48" s="7"/>
      <c r="E48" s="7">
        <v>650</v>
      </c>
      <c r="F48" s="7">
        <f>SUM(E48)</f>
        <v>650</v>
      </c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235" s="39" customFormat="1" ht="35.25" customHeight="1">
      <c r="A49" s="34" t="s">
        <v>381</v>
      </c>
      <c r="B49" s="35"/>
      <c r="C49" s="35"/>
      <c r="D49" s="36">
        <f>D55*D53</f>
        <v>800000.001</v>
      </c>
      <c r="E49" s="36">
        <v>17300000</v>
      </c>
      <c r="F49" s="36">
        <f>E49+D49</f>
        <v>18100000.001</v>
      </c>
      <c r="G49" s="36">
        <f>G53*G55</f>
        <v>1050000</v>
      </c>
      <c r="H49" s="36">
        <f>H53*H55</f>
        <v>17050000.200000003</v>
      </c>
      <c r="I49" s="36"/>
      <c r="J49" s="36">
        <f>G49+H49</f>
        <v>18100000.200000003</v>
      </c>
      <c r="K49" s="36"/>
      <c r="L49" s="36"/>
      <c r="M49" s="36"/>
      <c r="N49" s="36">
        <f>N53*N55</f>
        <v>450000</v>
      </c>
      <c r="O49" s="36">
        <f>O53*O55</f>
        <v>14550000</v>
      </c>
      <c r="P49" s="36">
        <f>O49+N49</f>
        <v>15000000</v>
      </c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</row>
    <row r="50" spans="1:16" ht="11.25">
      <c r="A50" s="5" t="s">
        <v>4</v>
      </c>
      <c r="B50" s="37"/>
      <c r="C50" s="37"/>
      <c r="D50" s="7"/>
      <c r="E50" s="7"/>
      <c r="F50" s="7">
        <f aca="true" t="shared" si="7" ref="F50:F56">E50+D50</f>
        <v>0</v>
      </c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22.5">
      <c r="A51" s="8" t="s">
        <v>205</v>
      </c>
      <c r="B51" s="6"/>
      <c r="C51" s="6"/>
      <c r="D51" s="7">
        <v>3</v>
      </c>
      <c r="E51" s="7">
        <v>4</v>
      </c>
      <c r="F51" s="7">
        <f t="shared" si="7"/>
        <v>7</v>
      </c>
      <c r="G51" s="7">
        <v>2</v>
      </c>
      <c r="H51" s="7">
        <v>3</v>
      </c>
      <c r="I51" s="7"/>
      <c r="J51" s="7">
        <f>G51+H51</f>
        <v>5</v>
      </c>
      <c r="K51" s="7"/>
      <c r="L51" s="7"/>
      <c r="M51" s="7"/>
      <c r="N51" s="7">
        <v>1</v>
      </c>
      <c r="O51" s="7">
        <v>2</v>
      </c>
      <c r="P51" s="7">
        <f>O51+N51</f>
        <v>3</v>
      </c>
    </row>
    <row r="52" spans="1:16" ht="11.25">
      <c r="A52" s="5" t="s">
        <v>5</v>
      </c>
      <c r="B52" s="37"/>
      <c r="C52" s="37"/>
      <c r="D52" s="7"/>
      <c r="E52" s="7"/>
      <c r="F52" s="7">
        <f t="shared" si="7"/>
        <v>0</v>
      </c>
      <c r="G52" s="7"/>
      <c r="H52" s="7"/>
      <c r="I52" s="7"/>
      <c r="J52" s="7">
        <f>G52+H52</f>
        <v>0</v>
      </c>
      <c r="K52" s="7"/>
      <c r="L52" s="7"/>
      <c r="M52" s="7"/>
      <c r="N52" s="7"/>
      <c r="O52" s="7"/>
      <c r="P52" s="7"/>
    </row>
    <row r="53" spans="1:16" ht="22.5">
      <c r="A53" s="8" t="s">
        <v>206</v>
      </c>
      <c r="B53" s="6"/>
      <c r="C53" s="6"/>
      <c r="D53" s="7">
        <v>3</v>
      </c>
      <c r="E53" s="7">
        <v>3</v>
      </c>
      <c r="F53" s="7">
        <f t="shared" si="7"/>
        <v>6</v>
      </c>
      <c r="G53" s="7">
        <v>1</v>
      </c>
      <c r="H53" s="7">
        <v>3</v>
      </c>
      <c r="I53" s="7"/>
      <c r="J53" s="7">
        <f>G53+H53</f>
        <v>4</v>
      </c>
      <c r="K53" s="7"/>
      <c r="L53" s="7"/>
      <c r="M53" s="7"/>
      <c r="N53" s="7">
        <v>1</v>
      </c>
      <c r="O53" s="7">
        <v>1</v>
      </c>
      <c r="P53" s="7">
        <f>O53+N53</f>
        <v>2</v>
      </c>
    </row>
    <row r="54" spans="1:16" ht="11.25">
      <c r="A54" s="5" t="s">
        <v>7</v>
      </c>
      <c r="B54" s="37"/>
      <c r="C54" s="37"/>
      <c r="D54" s="7"/>
      <c r="E54" s="7"/>
      <c r="F54" s="7">
        <f t="shared" si="7"/>
        <v>0</v>
      </c>
      <c r="G54" s="7"/>
      <c r="H54" s="7"/>
      <c r="I54" s="7"/>
      <c r="J54" s="7">
        <f>G54+H54</f>
        <v>0</v>
      </c>
      <c r="K54" s="7"/>
      <c r="L54" s="7"/>
      <c r="M54" s="7"/>
      <c r="N54" s="7"/>
      <c r="O54" s="7"/>
      <c r="P54" s="7"/>
    </row>
    <row r="55" spans="1:16" ht="22.5">
      <c r="A55" s="8" t="s">
        <v>191</v>
      </c>
      <c r="B55" s="6"/>
      <c r="C55" s="6"/>
      <c r="D55" s="7">
        <v>266666.667</v>
      </c>
      <c r="E55" s="7">
        <v>5766666.67</v>
      </c>
      <c r="F55" s="7">
        <f>E55+D55</f>
        <v>6033333.337</v>
      </c>
      <c r="G55" s="7">
        <f>400000+650000</f>
        <v>1050000</v>
      </c>
      <c r="H55" s="7">
        <v>5683333.4</v>
      </c>
      <c r="I55" s="7"/>
      <c r="J55" s="7">
        <f>G55+H55</f>
        <v>6733333.4</v>
      </c>
      <c r="K55" s="7"/>
      <c r="L55" s="7"/>
      <c r="M55" s="7"/>
      <c r="N55" s="7">
        <v>450000</v>
      </c>
      <c r="O55" s="7">
        <v>14550000</v>
      </c>
      <c r="P55" s="7">
        <f>N55</f>
        <v>450000</v>
      </c>
    </row>
    <row r="56" spans="1:16" ht="11.25">
      <c r="A56" s="5" t="s">
        <v>6</v>
      </c>
      <c r="B56" s="37"/>
      <c r="C56" s="37"/>
      <c r="D56" s="7"/>
      <c r="E56" s="7"/>
      <c r="F56" s="7">
        <f t="shared" si="7"/>
        <v>0</v>
      </c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21.75" customHeight="1">
      <c r="A57" s="8" t="s">
        <v>207</v>
      </c>
      <c r="B57" s="6"/>
      <c r="C57" s="6"/>
      <c r="D57" s="7">
        <f>D53/D51*100</f>
        <v>100</v>
      </c>
      <c r="E57" s="7">
        <f>E53/E51*100</f>
        <v>75</v>
      </c>
      <c r="F57" s="36"/>
      <c r="G57" s="7">
        <f>G53/G51</f>
        <v>0.5</v>
      </c>
      <c r="H57" s="7">
        <f>H53/H51</f>
        <v>1</v>
      </c>
      <c r="I57" s="7"/>
      <c r="J57" s="7">
        <f>J53/J51*100</f>
        <v>80</v>
      </c>
      <c r="K57" s="7"/>
      <c r="L57" s="7"/>
      <c r="M57" s="7"/>
      <c r="N57" s="7">
        <f>N53/N51*100</f>
        <v>100</v>
      </c>
      <c r="O57" s="7">
        <f>O53/O51*100</f>
        <v>50</v>
      </c>
      <c r="P57" s="7">
        <f>P53/P51*100</f>
        <v>66.66666666666666</v>
      </c>
    </row>
    <row r="58" spans="1:235" s="39" customFormat="1" ht="37.5" customHeight="1">
      <c r="A58" s="34" t="s">
        <v>382</v>
      </c>
      <c r="B58" s="35"/>
      <c r="C58" s="35"/>
      <c r="D58" s="36">
        <f>(D62*D64)+2000000</f>
        <v>40999999.999961145</v>
      </c>
      <c r="E58" s="36"/>
      <c r="F58" s="36">
        <f>(F62*F64)+(F68*F72)-544</f>
        <v>40999999.999961145</v>
      </c>
      <c r="G58" s="36">
        <f>G62*G64</f>
        <v>43480299.99999766</v>
      </c>
      <c r="H58" s="36"/>
      <c r="I58" s="36"/>
      <c r="J58" s="36">
        <f>G58</f>
        <v>43480299.99999766</v>
      </c>
      <c r="K58" s="36"/>
      <c r="L58" s="36"/>
      <c r="M58" s="36"/>
      <c r="N58" s="36">
        <f>N62*N64</f>
        <v>45724399.99995345</v>
      </c>
      <c r="O58" s="36"/>
      <c r="P58" s="36">
        <f>N58</f>
        <v>45724399.99995345</v>
      </c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</row>
    <row r="59" spans="1:16" ht="11.25">
      <c r="A59" s="5" t="s">
        <v>4</v>
      </c>
      <c r="B59" s="37"/>
      <c r="C59" s="3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ht="22.5">
      <c r="A60" s="8" t="s">
        <v>51</v>
      </c>
      <c r="B60" s="6"/>
      <c r="C60" s="6"/>
      <c r="D60" s="7">
        <v>3372600</v>
      </c>
      <c r="E60" s="7"/>
      <c r="F60" s="7">
        <f>D60</f>
        <v>3372600</v>
      </c>
      <c r="G60" s="7">
        <v>3372600</v>
      </c>
      <c r="H60" s="7"/>
      <c r="I60" s="7"/>
      <c r="J60" s="7">
        <f>G60</f>
        <v>3372600</v>
      </c>
      <c r="K60" s="7"/>
      <c r="L60" s="7"/>
      <c r="M60" s="7"/>
      <c r="N60" s="7">
        <v>3372600</v>
      </c>
      <c r="O60" s="7"/>
      <c r="P60" s="7">
        <f>N60</f>
        <v>3372600</v>
      </c>
    </row>
    <row r="61" spans="1:16" ht="11.25">
      <c r="A61" s="5" t="s">
        <v>5</v>
      </c>
      <c r="B61" s="37"/>
      <c r="C61" s="3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6" ht="21.75" customHeight="1">
      <c r="A62" s="8" t="s">
        <v>52</v>
      </c>
      <c r="B62" s="6"/>
      <c r="C62" s="6"/>
      <c r="D62" s="7">
        <v>1310344.8</v>
      </c>
      <c r="E62" s="7"/>
      <c r="F62" s="7">
        <f>D62</f>
        <v>1310344.8</v>
      </c>
      <c r="G62" s="7">
        <v>1310344.8</v>
      </c>
      <c r="H62" s="7"/>
      <c r="I62" s="7"/>
      <c r="J62" s="7">
        <f>G62</f>
        <v>1310344.8</v>
      </c>
      <c r="K62" s="7">
        <f>H62</f>
        <v>0</v>
      </c>
      <c r="L62" s="7">
        <f>I62</f>
        <v>0</v>
      </c>
      <c r="M62" s="7">
        <f>J62</f>
        <v>1310344.8</v>
      </c>
      <c r="N62" s="7">
        <v>1310344.8</v>
      </c>
      <c r="O62" s="7"/>
      <c r="P62" s="7">
        <f>N62</f>
        <v>1310344.8</v>
      </c>
    </row>
    <row r="63" spans="1:16" ht="11.25">
      <c r="A63" s="5" t="s">
        <v>7</v>
      </c>
      <c r="B63" s="37"/>
      <c r="C63" s="3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21.75" customHeight="1">
      <c r="A64" s="8" t="s">
        <v>18</v>
      </c>
      <c r="B64" s="6"/>
      <c r="C64" s="6"/>
      <c r="D64" s="7">
        <v>29.7631585213</v>
      </c>
      <c r="E64" s="7"/>
      <c r="F64" s="7">
        <f>D64</f>
        <v>29.7631585213</v>
      </c>
      <c r="G64" s="7">
        <v>33.1823349091</v>
      </c>
      <c r="H64" s="7"/>
      <c r="I64" s="7"/>
      <c r="J64" s="7">
        <f>G64</f>
        <v>33.1823349091</v>
      </c>
      <c r="K64" s="7"/>
      <c r="L64" s="7"/>
      <c r="M64" s="7"/>
      <c r="N64" s="7">
        <v>34.8949375767</v>
      </c>
      <c r="O64" s="7"/>
      <c r="P64" s="7">
        <f>N64</f>
        <v>34.8949375767</v>
      </c>
    </row>
    <row r="65" spans="1:16" ht="11.25">
      <c r="A65" s="5" t="s">
        <v>6</v>
      </c>
      <c r="B65" s="37"/>
      <c r="C65" s="3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ht="34.5" customHeight="1">
      <c r="A66" s="8" t="s">
        <v>53</v>
      </c>
      <c r="B66" s="6"/>
      <c r="C66" s="6"/>
      <c r="D66" s="7">
        <f>D62/D60*100</f>
        <v>38.852659669098024</v>
      </c>
      <c r="E66" s="7"/>
      <c r="F66" s="7">
        <f>F62/F60*100</f>
        <v>38.852659669098024</v>
      </c>
      <c r="G66" s="7">
        <f>G62/G60*100</f>
        <v>38.852659669098024</v>
      </c>
      <c r="H66" s="7"/>
      <c r="I66" s="7"/>
      <c r="J66" s="7">
        <f>J62/J60*100</f>
        <v>38.852659669098024</v>
      </c>
      <c r="K66" s="7"/>
      <c r="L66" s="7"/>
      <c r="M66" s="7"/>
      <c r="N66" s="7">
        <f>N62/N60*100</f>
        <v>38.852659669098024</v>
      </c>
      <c r="O66" s="7"/>
      <c r="P66" s="7">
        <f>P62/P60*100</f>
        <v>38.852659669098024</v>
      </c>
    </row>
    <row r="67" spans="1:16" ht="11.25">
      <c r="A67" s="5" t="s">
        <v>4</v>
      </c>
      <c r="B67" s="6"/>
      <c r="C67" s="6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ht="45">
      <c r="A68" s="8" t="s">
        <v>280</v>
      </c>
      <c r="B68" s="6"/>
      <c r="C68" s="6"/>
      <c r="D68" s="7">
        <v>446550</v>
      </c>
      <c r="E68" s="7"/>
      <c r="F68" s="7">
        <v>446550</v>
      </c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ht="11.25">
      <c r="A69" s="5" t="s">
        <v>5</v>
      </c>
      <c r="B69" s="6"/>
      <c r="C69" s="6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 ht="45">
      <c r="A70" s="8" t="s">
        <v>279</v>
      </c>
      <c r="B70" s="6"/>
      <c r="C70" s="6"/>
      <c r="D70" s="7">
        <v>446550</v>
      </c>
      <c r="E70" s="7"/>
      <c r="F70" s="7">
        <v>446550</v>
      </c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6" ht="11.25">
      <c r="A71" s="5" t="s">
        <v>7</v>
      </c>
      <c r="B71" s="6"/>
      <c r="C71" s="6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1:16" ht="22.5">
      <c r="A72" s="8" t="s">
        <v>18</v>
      </c>
      <c r="B72" s="6"/>
      <c r="C72" s="6"/>
      <c r="D72" s="7">
        <v>4.48</v>
      </c>
      <c r="E72" s="7"/>
      <c r="F72" s="7">
        <v>4.48</v>
      </c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1:16" ht="11.25">
      <c r="A73" s="5" t="s">
        <v>6</v>
      </c>
      <c r="B73" s="6"/>
      <c r="C73" s="6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1:16" ht="31.5" customHeight="1">
      <c r="A74" s="8" t="s">
        <v>53</v>
      </c>
      <c r="B74" s="6"/>
      <c r="C74" s="6"/>
      <c r="D74" s="7">
        <v>100</v>
      </c>
      <c r="E74" s="7"/>
      <c r="F74" s="7">
        <v>100</v>
      </c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1:16" ht="1.5" customHeight="1">
      <c r="A75" s="8"/>
      <c r="B75" s="6"/>
      <c r="C75" s="6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16" ht="11.25">
      <c r="A76" s="8"/>
      <c r="B76" s="6"/>
      <c r="C76" s="6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1:235" s="39" customFormat="1" ht="46.5" customHeight="1">
      <c r="A77" s="34" t="s">
        <v>383</v>
      </c>
      <c r="B77" s="35"/>
      <c r="C77" s="35"/>
      <c r="D77" s="36">
        <f>(D81*D83)</f>
        <v>5999999.99998</v>
      </c>
      <c r="E77" s="36"/>
      <c r="F77" s="36">
        <f>(F83*F81)</f>
        <v>5999999.99998</v>
      </c>
      <c r="G77" s="36">
        <f>(G83*G81)</f>
        <v>7999999.999499999</v>
      </c>
      <c r="H77" s="36"/>
      <c r="I77" s="36"/>
      <c r="J77" s="36">
        <f>G77+H77</f>
        <v>7999999.999499999</v>
      </c>
      <c r="K77" s="36"/>
      <c r="L77" s="36"/>
      <c r="M77" s="36"/>
      <c r="N77" s="36">
        <f>(N81*N83)</f>
        <v>9999999.99975</v>
      </c>
      <c r="O77" s="36"/>
      <c r="P77" s="36">
        <f>N77</f>
        <v>9999999.99975</v>
      </c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</row>
    <row r="78" spans="1:16" ht="11.25">
      <c r="A78" s="5" t="s">
        <v>4</v>
      </c>
      <c r="B78" s="37"/>
      <c r="C78" s="3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1:16" ht="33" customHeight="1">
      <c r="A79" s="8" t="s">
        <v>234</v>
      </c>
      <c r="B79" s="6"/>
      <c r="C79" s="6"/>
      <c r="D79" s="7">
        <f>D77</f>
        <v>5999999.99998</v>
      </c>
      <c r="E79" s="7"/>
      <c r="F79" s="7">
        <f>D79</f>
        <v>5999999.99998</v>
      </c>
      <c r="G79" s="7">
        <f>G77</f>
        <v>7999999.999499999</v>
      </c>
      <c r="H79" s="7"/>
      <c r="I79" s="7"/>
      <c r="J79" s="7">
        <f>G79</f>
        <v>7999999.999499999</v>
      </c>
      <c r="K79" s="7"/>
      <c r="L79" s="7"/>
      <c r="M79" s="7"/>
      <c r="N79" s="7">
        <f>N77</f>
        <v>9999999.99975</v>
      </c>
      <c r="O79" s="7"/>
      <c r="P79" s="7">
        <f>N79</f>
        <v>9999999.99975</v>
      </c>
    </row>
    <row r="80" spans="1:16" ht="11.25">
      <c r="A80" s="5" t="s">
        <v>5</v>
      </c>
      <c r="B80" s="37"/>
      <c r="C80" s="3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1:16" ht="34.5" customHeight="1">
      <c r="A81" s="8" t="s">
        <v>57</v>
      </c>
      <c r="B81" s="6"/>
      <c r="C81" s="6"/>
      <c r="D81" s="7">
        <v>8571.4285714</v>
      </c>
      <c r="E81" s="7"/>
      <c r="F81" s="7">
        <f>D81</f>
        <v>8571.4285714</v>
      </c>
      <c r="G81" s="7">
        <v>10666.666666</v>
      </c>
      <c r="H81" s="7"/>
      <c r="I81" s="7"/>
      <c r="J81" s="7">
        <f>G81</f>
        <v>10666.666666</v>
      </c>
      <c r="K81" s="7"/>
      <c r="L81" s="7"/>
      <c r="M81" s="7"/>
      <c r="N81" s="7">
        <v>13333.333333</v>
      </c>
      <c r="O81" s="7"/>
      <c r="P81" s="7">
        <f>N81</f>
        <v>13333.333333</v>
      </c>
    </row>
    <row r="82" spans="1:16" ht="11.25">
      <c r="A82" s="5" t="s">
        <v>7</v>
      </c>
      <c r="B82" s="37"/>
      <c r="C82" s="3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1:16" ht="33.75">
      <c r="A83" s="8" t="s">
        <v>58</v>
      </c>
      <c r="B83" s="6"/>
      <c r="C83" s="6"/>
      <c r="D83" s="7">
        <v>700</v>
      </c>
      <c r="E83" s="7"/>
      <c r="F83" s="7">
        <f>D83</f>
        <v>700</v>
      </c>
      <c r="G83" s="7">
        <v>750</v>
      </c>
      <c r="H83" s="7"/>
      <c r="I83" s="7"/>
      <c r="J83" s="7">
        <f>G83</f>
        <v>750</v>
      </c>
      <c r="K83" s="7"/>
      <c r="L83" s="7"/>
      <c r="M83" s="7"/>
      <c r="N83" s="7">
        <v>750</v>
      </c>
      <c r="O83" s="7"/>
      <c r="P83" s="7">
        <f>N83</f>
        <v>750</v>
      </c>
    </row>
    <row r="84" spans="1:16" ht="11.25">
      <c r="A84" s="5" t="s">
        <v>6</v>
      </c>
      <c r="B84" s="37"/>
      <c r="C84" s="3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1:16" ht="45">
      <c r="A85" s="8" t="s">
        <v>59</v>
      </c>
      <c r="B85" s="6"/>
      <c r="C85" s="6"/>
      <c r="D85" s="7">
        <f>D81/D79*100</f>
        <v>0.14285714285714285</v>
      </c>
      <c r="E85" s="7"/>
      <c r="F85" s="7">
        <f>F81/F79*100</f>
        <v>0.14285714285714285</v>
      </c>
      <c r="G85" s="7">
        <f>G81/G79*100</f>
        <v>0.13333333333333336</v>
      </c>
      <c r="H85" s="7"/>
      <c r="I85" s="7"/>
      <c r="J85" s="7">
        <f>J81/J79*100</f>
        <v>0.13333333333333336</v>
      </c>
      <c r="K85" s="7"/>
      <c r="L85" s="7"/>
      <c r="M85" s="7"/>
      <c r="N85" s="7">
        <f>N81/N79*100</f>
        <v>0.13333333333333336</v>
      </c>
      <c r="O85" s="7"/>
      <c r="P85" s="7">
        <f>P81/P79*100</f>
        <v>0.13333333333333336</v>
      </c>
    </row>
    <row r="86" spans="1:235" s="39" customFormat="1" ht="49.5" customHeight="1">
      <c r="A86" s="34" t="s">
        <v>384</v>
      </c>
      <c r="B86" s="35"/>
      <c r="C86" s="35"/>
      <c r="D86" s="36"/>
      <c r="E86" s="36">
        <f>(E91*E94)+(E92*E95)</f>
        <v>124999999.9999</v>
      </c>
      <c r="F86" s="36">
        <f>E86</f>
        <v>124999999.9999</v>
      </c>
      <c r="G86" s="36"/>
      <c r="H86" s="36">
        <f>(H91*H94)+(H92*H95)</f>
        <v>141487999.99962872</v>
      </c>
      <c r="I86" s="36"/>
      <c r="J86" s="36">
        <f>H86</f>
        <v>141487999.99962872</v>
      </c>
      <c r="K86" s="36">
        <f aca="true" t="shared" si="8" ref="K86:P86">(K91*K94)+(K92*K95)</f>
        <v>0</v>
      </c>
      <c r="L86" s="36">
        <f t="shared" si="8"/>
        <v>0</v>
      </c>
      <c r="M86" s="36">
        <f t="shared" si="8"/>
        <v>0</v>
      </c>
      <c r="N86" s="36"/>
      <c r="O86" s="36">
        <f>(O91*O94)+(O92*O95)</f>
        <v>152241999.99910712</v>
      </c>
      <c r="P86" s="36">
        <f t="shared" si="8"/>
        <v>152241999.99910712</v>
      </c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</row>
    <row r="87" spans="1:16" ht="11.25">
      <c r="A87" s="5" t="s">
        <v>4</v>
      </c>
      <c r="B87" s="6"/>
      <c r="C87" s="6"/>
      <c r="D87" s="7"/>
      <c r="E87" s="7"/>
      <c r="F87" s="7"/>
      <c r="G87" s="7"/>
      <c r="H87" s="7"/>
      <c r="I87" s="7"/>
      <c r="J87" s="36"/>
      <c r="K87" s="7"/>
      <c r="L87" s="7"/>
      <c r="M87" s="7"/>
      <c r="N87" s="7"/>
      <c r="O87" s="7"/>
      <c r="P87" s="7"/>
    </row>
    <row r="88" spans="1:16" ht="33.75">
      <c r="A88" s="8" t="s">
        <v>139</v>
      </c>
      <c r="B88" s="6"/>
      <c r="C88" s="6"/>
      <c r="D88" s="7"/>
      <c r="E88" s="7">
        <v>380000</v>
      </c>
      <c r="F88" s="7">
        <f>E88</f>
        <v>380000</v>
      </c>
      <c r="G88" s="7"/>
      <c r="H88" s="7">
        <f>E88</f>
        <v>380000</v>
      </c>
      <c r="I88" s="7"/>
      <c r="J88" s="7">
        <f aca="true" t="shared" si="9" ref="J88:J94">H88</f>
        <v>380000</v>
      </c>
      <c r="K88" s="7"/>
      <c r="L88" s="7"/>
      <c r="M88" s="7"/>
      <c r="N88" s="7"/>
      <c r="O88" s="7">
        <f>H88</f>
        <v>380000</v>
      </c>
      <c r="P88" s="7">
        <f>O88</f>
        <v>380000</v>
      </c>
    </row>
    <row r="89" spans="1:16" ht="29.25" customHeight="1">
      <c r="A89" s="8" t="s">
        <v>140</v>
      </c>
      <c r="B89" s="6"/>
      <c r="C89" s="6"/>
      <c r="D89" s="7"/>
      <c r="E89" s="7">
        <v>76000</v>
      </c>
      <c r="F89" s="7">
        <f>E89</f>
        <v>76000</v>
      </c>
      <c r="G89" s="7"/>
      <c r="H89" s="7">
        <f>E89</f>
        <v>76000</v>
      </c>
      <c r="I89" s="7"/>
      <c r="J89" s="7">
        <f>H89</f>
        <v>76000</v>
      </c>
      <c r="K89" s="7"/>
      <c r="L89" s="7"/>
      <c r="M89" s="7"/>
      <c r="N89" s="7"/>
      <c r="O89" s="7">
        <f>H89</f>
        <v>76000</v>
      </c>
      <c r="P89" s="7">
        <f>O89</f>
        <v>76000</v>
      </c>
    </row>
    <row r="90" spans="1:16" ht="11.25">
      <c r="A90" s="5" t="s">
        <v>5</v>
      </c>
      <c r="B90" s="6"/>
      <c r="C90" s="6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1:16" ht="34.5" customHeight="1">
      <c r="A91" s="8" t="s">
        <v>141</v>
      </c>
      <c r="B91" s="6"/>
      <c r="C91" s="6"/>
      <c r="D91" s="7"/>
      <c r="E91" s="7">
        <v>103950</v>
      </c>
      <c r="F91" s="7">
        <f>E91</f>
        <v>103950</v>
      </c>
      <c r="G91" s="7"/>
      <c r="H91" s="7">
        <v>103903</v>
      </c>
      <c r="I91" s="7"/>
      <c r="J91" s="7">
        <f t="shared" si="9"/>
        <v>103903</v>
      </c>
      <c r="K91" s="7"/>
      <c r="L91" s="7"/>
      <c r="M91" s="7"/>
      <c r="N91" s="7"/>
      <c r="O91" s="7">
        <v>103938</v>
      </c>
      <c r="P91" s="7">
        <f>O91</f>
        <v>103938</v>
      </c>
    </row>
    <row r="92" spans="1:16" ht="26.25" customHeight="1">
      <c r="A92" s="8" t="s">
        <v>142</v>
      </c>
      <c r="B92" s="6"/>
      <c r="C92" s="6"/>
      <c r="D92" s="7"/>
      <c r="E92" s="7">
        <v>50000</v>
      </c>
      <c r="F92" s="7">
        <f>E92</f>
        <v>50000</v>
      </c>
      <c r="G92" s="7"/>
      <c r="H92" s="7">
        <v>58823.5294117</v>
      </c>
      <c r="I92" s="7"/>
      <c r="J92" s="7">
        <f>H92</f>
        <v>58823.5294117</v>
      </c>
      <c r="K92" s="7"/>
      <c r="L92" s="7"/>
      <c r="M92" s="7"/>
      <c r="N92" s="7"/>
      <c r="O92" s="7">
        <v>66037.735849</v>
      </c>
      <c r="P92" s="7">
        <f>O92</f>
        <v>66037.735849</v>
      </c>
    </row>
    <row r="93" spans="1:16" ht="11.25">
      <c r="A93" s="5" t="s">
        <v>7</v>
      </c>
      <c r="B93" s="6"/>
      <c r="C93" s="6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6" ht="22.5" customHeight="1">
      <c r="A94" s="8" t="s">
        <v>145</v>
      </c>
      <c r="B94" s="6"/>
      <c r="C94" s="6"/>
      <c r="D94" s="7"/>
      <c r="E94" s="7">
        <v>962.000962</v>
      </c>
      <c r="F94" s="7">
        <f>E94</f>
        <v>962.000962</v>
      </c>
      <c r="G94" s="7"/>
      <c r="H94" s="7">
        <v>1073.00077957</v>
      </c>
      <c r="I94" s="7"/>
      <c r="J94" s="7">
        <f t="shared" si="9"/>
        <v>1073.00077957</v>
      </c>
      <c r="K94" s="7"/>
      <c r="L94" s="7"/>
      <c r="M94" s="7"/>
      <c r="N94" s="7"/>
      <c r="O94" s="7">
        <v>1127.99938424</v>
      </c>
      <c r="P94" s="7">
        <f>O94</f>
        <v>1127.99938424</v>
      </c>
    </row>
    <row r="95" spans="1:16" ht="22.5" customHeight="1">
      <c r="A95" s="8" t="s">
        <v>146</v>
      </c>
      <c r="B95" s="6"/>
      <c r="C95" s="6"/>
      <c r="D95" s="7"/>
      <c r="E95" s="7">
        <v>500</v>
      </c>
      <c r="F95" s="7">
        <f>E95</f>
        <v>500</v>
      </c>
      <c r="G95" s="7"/>
      <c r="H95" s="7">
        <v>510</v>
      </c>
      <c r="I95" s="7"/>
      <c r="J95" s="7">
        <f>H95</f>
        <v>510</v>
      </c>
      <c r="K95" s="7"/>
      <c r="L95" s="7"/>
      <c r="M95" s="7"/>
      <c r="N95" s="7"/>
      <c r="O95" s="7">
        <v>530</v>
      </c>
      <c r="P95" s="7">
        <f>O95</f>
        <v>530</v>
      </c>
    </row>
    <row r="96" spans="1:16" ht="11.25">
      <c r="A96" s="5" t="s">
        <v>6</v>
      </c>
      <c r="B96" s="6"/>
      <c r="C96" s="6"/>
      <c r="D96" s="7"/>
      <c r="E96" s="7"/>
      <c r="F96" s="7"/>
      <c r="G96" s="7"/>
      <c r="H96" s="7"/>
      <c r="I96" s="7"/>
      <c r="J96" s="36"/>
      <c r="K96" s="7"/>
      <c r="L96" s="7"/>
      <c r="M96" s="7"/>
      <c r="N96" s="7"/>
      <c r="O96" s="7"/>
      <c r="P96" s="7"/>
    </row>
    <row r="97" spans="1:16" ht="38.25" customHeight="1">
      <c r="A97" s="8" t="s">
        <v>143</v>
      </c>
      <c r="B97" s="6"/>
      <c r="C97" s="6"/>
      <c r="D97" s="7"/>
      <c r="E97" s="7">
        <f>E91/E88*100</f>
        <v>27.35526315789474</v>
      </c>
      <c r="F97" s="7">
        <f aca="true" t="shared" si="10" ref="F97:P97">F91/F88*100</f>
        <v>27.35526315789474</v>
      </c>
      <c r="G97" s="7"/>
      <c r="H97" s="7">
        <f t="shared" si="10"/>
        <v>27.342894736842105</v>
      </c>
      <c r="I97" s="7"/>
      <c r="J97" s="7">
        <f t="shared" si="10"/>
        <v>27.342894736842105</v>
      </c>
      <c r="K97" s="7" t="e">
        <f t="shared" si="10"/>
        <v>#DIV/0!</v>
      </c>
      <c r="L97" s="7" t="e">
        <f t="shared" si="10"/>
        <v>#DIV/0!</v>
      </c>
      <c r="M97" s="7" t="e">
        <f t="shared" si="10"/>
        <v>#DIV/0!</v>
      </c>
      <c r="N97" s="7"/>
      <c r="O97" s="7">
        <f t="shared" si="10"/>
        <v>27.352105263157895</v>
      </c>
      <c r="P97" s="7">
        <f t="shared" si="10"/>
        <v>27.352105263157895</v>
      </c>
    </row>
    <row r="98" spans="1:16" ht="38.25" customHeight="1">
      <c r="A98" s="8" t="s">
        <v>144</v>
      </c>
      <c r="B98" s="6"/>
      <c r="C98" s="6"/>
      <c r="D98" s="7"/>
      <c r="E98" s="7">
        <f>E92/E89*100</f>
        <v>65.78947368421053</v>
      </c>
      <c r="F98" s="7">
        <f aca="true" t="shared" si="11" ref="F98:P98">F92/F89*100</f>
        <v>65.78947368421053</v>
      </c>
      <c r="G98" s="7"/>
      <c r="H98" s="7">
        <f t="shared" si="11"/>
        <v>77.39938080486843</v>
      </c>
      <c r="I98" s="7"/>
      <c r="J98" s="7">
        <f t="shared" si="11"/>
        <v>77.39938080486843</v>
      </c>
      <c r="K98" s="7" t="e">
        <f t="shared" si="11"/>
        <v>#DIV/0!</v>
      </c>
      <c r="L98" s="7" t="e">
        <f t="shared" si="11"/>
        <v>#DIV/0!</v>
      </c>
      <c r="M98" s="7" t="e">
        <f t="shared" si="11"/>
        <v>#DIV/0!</v>
      </c>
      <c r="N98" s="7"/>
      <c r="O98" s="7">
        <f t="shared" si="11"/>
        <v>86.89175769605264</v>
      </c>
      <c r="P98" s="7">
        <f t="shared" si="11"/>
        <v>86.89175769605264</v>
      </c>
    </row>
    <row r="99" spans="1:235" s="39" customFormat="1" ht="33.75">
      <c r="A99" s="34" t="s">
        <v>385</v>
      </c>
      <c r="B99" s="35"/>
      <c r="C99" s="35"/>
      <c r="D99" s="36">
        <f>D101</f>
        <v>400000</v>
      </c>
      <c r="E99" s="36"/>
      <c r="F99" s="36">
        <f>D99</f>
        <v>400000</v>
      </c>
      <c r="G99" s="36">
        <f>G101</f>
        <v>950000</v>
      </c>
      <c r="H99" s="36"/>
      <c r="I99" s="36"/>
      <c r="J99" s="36">
        <f>G99</f>
        <v>950000</v>
      </c>
      <c r="K99" s="36"/>
      <c r="L99" s="36"/>
      <c r="M99" s="36"/>
      <c r="N99" s="36">
        <f>N105*N103</f>
        <v>500000</v>
      </c>
      <c r="O99" s="36"/>
      <c r="P99" s="36">
        <f>N99+O99</f>
        <v>500000</v>
      </c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</row>
    <row r="100" spans="1:16" ht="11.25">
      <c r="A100" s="5" t="s">
        <v>4</v>
      </c>
      <c r="B100" s="6"/>
      <c r="C100" s="6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1:16" ht="27" customHeight="1">
      <c r="A101" s="8" t="s">
        <v>158</v>
      </c>
      <c r="B101" s="6"/>
      <c r="C101" s="6"/>
      <c r="D101" s="7">
        <v>400000</v>
      </c>
      <c r="E101" s="7"/>
      <c r="F101" s="7">
        <f>D101</f>
        <v>400000</v>
      </c>
      <c r="G101" s="7">
        <f>400000+550000</f>
        <v>950000</v>
      </c>
      <c r="H101" s="7"/>
      <c r="I101" s="7"/>
      <c r="J101" s="7">
        <f>G101</f>
        <v>950000</v>
      </c>
      <c r="K101" s="7"/>
      <c r="L101" s="7"/>
      <c r="M101" s="7"/>
      <c r="N101" s="7">
        <v>500000</v>
      </c>
      <c r="O101" s="7"/>
      <c r="P101" s="7">
        <f>N101+O101</f>
        <v>500000</v>
      </c>
    </row>
    <row r="102" spans="1:16" ht="11.25">
      <c r="A102" s="5" t="s">
        <v>5</v>
      </c>
      <c r="B102" s="6"/>
      <c r="C102" s="6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1:16" ht="25.5" customHeight="1">
      <c r="A103" s="8" t="s">
        <v>159</v>
      </c>
      <c r="B103" s="6"/>
      <c r="C103" s="6"/>
      <c r="D103" s="7">
        <v>2</v>
      </c>
      <c r="E103" s="7"/>
      <c r="F103" s="7">
        <f>D103</f>
        <v>2</v>
      </c>
      <c r="G103" s="7">
        <v>3</v>
      </c>
      <c r="H103" s="7"/>
      <c r="I103" s="7"/>
      <c r="J103" s="7">
        <f>G103</f>
        <v>3</v>
      </c>
      <c r="K103" s="7"/>
      <c r="L103" s="7"/>
      <c r="M103" s="7"/>
      <c r="N103" s="7">
        <v>2</v>
      </c>
      <c r="O103" s="7"/>
      <c r="P103" s="7">
        <f>N103+O103</f>
        <v>2</v>
      </c>
    </row>
    <row r="104" spans="1:16" ht="11.25">
      <c r="A104" s="5" t="s">
        <v>7</v>
      </c>
      <c r="B104" s="6"/>
      <c r="C104" s="6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1:16" ht="23.25" customHeight="1">
      <c r="A105" s="8" t="s">
        <v>160</v>
      </c>
      <c r="B105" s="6"/>
      <c r="C105" s="6"/>
      <c r="D105" s="7">
        <f>D101/D103</f>
        <v>200000</v>
      </c>
      <c r="E105" s="7"/>
      <c r="F105" s="7">
        <f>D105</f>
        <v>200000</v>
      </c>
      <c r="G105" s="7">
        <f>G101/G103</f>
        <v>316666.6666666667</v>
      </c>
      <c r="H105" s="7"/>
      <c r="I105" s="7"/>
      <c r="J105" s="7">
        <f>G105</f>
        <v>316666.6666666667</v>
      </c>
      <c r="K105" s="7"/>
      <c r="L105" s="7"/>
      <c r="M105" s="7"/>
      <c r="N105" s="7">
        <f>N101/N103</f>
        <v>250000</v>
      </c>
      <c r="O105" s="7"/>
      <c r="P105" s="7">
        <f>N105+O105</f>
        <v>250000</v>
      </c>
    </row>
    <row r="106" spans="1:235" s="39" customFormat="1" ht="31.5" customHeight="1">
      <c r="A106" s="34" t="s">
        <v>386</v>
      </c>
      <c r="B106" s="35"/>
      <c r="C106" s="35"/>
      <c r="D106" s="36"/>
      <c r="E106" s="36">
        <f>E110*E112</f>
        <v>73400</v>
      </c>
      <c r="F106" s="36">
        <f>E106</f>
        <v>73400</v>
      </c>
      <c r="G106" s="36"/>
      <c r="H106" s="36">
        <f>H110*H112</f>
        <v>0</v>
      </c>
      <c r="I106" s="36"/>
      <c r="J106" s="36">
        <f>H106</f>
        <v>0</v>
      </c>
      <c r="K106" s="36"/>
      <c r="L106" s="36"/>
      <c r="M106" s="36"/>
      <c r="N106" s="36"/>
      <c r="O106" s="36">
        <f>O110*O112</f>
        <v>0</v>
      </c>
      <c r="P106" s="36">
        <f>O106</f>
        <v>0</v>
      </c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</row>
    <row r="107" spans="1:16" ht="11.25">
      <c r="A107" s="5" t="s">
        <v>4</v>
      </c>
      <c r="B107" s="6"/>
      <c r="C107" s="6"/>
      <c r="D107" s="7"/>
      <c r="E107" s="7"/>
      <c r="F107" s="7"/>
      <c r="G107" s="7"/>
      <c r="H107" s="7"/>
      <c r="I107" s="7"/>
      <c r="J107" s="36"/>
      <c r="K107" s="7"/>
      <c r="L107" s="7"/>
      <c r="M107" s="7"/>
      <c r="N107" s="7"/>
      <c r="O107" s="7"/>
      <c r="P107" s="7"/>
    </row>
    <row r="108" spans="1:16" ht="20.25" customHeight="1">
      <c r="A108" s="8" t="s">
        <v>328</v>
      </c>
      <c r="B108" s="6"/>
      <c r="C108" s="6"/>
      <c r="D108" s="7"/>
      <c r="E108" s="7">
        <v>73400</v>
      </c>
      <c r="F108" s="36">
        <f>E108</f>
        <v>73400</v>
      </c>
      <c r="G108" s="7"/>
      <c r="H108" s="7">
        <v>0</v>
      </c>
      <c r="I108" s="7"/>
      <c r="J108" s="36">
        <f>H108</f>
        <v>0</v>
      </c>
      <c r="K108" s="7"/>
      <c r="L108" s="7"/>
      <c r="M108" s="7"/>
      <c r="N108" s="7"/>
      <c r="O108" s="7">
        <v>0</v>
      </c>
      <c r="P108" s="36">
        <f>O108</f>
        <v>0</v>
      </c>
    </row>
    <row r="109" spans="1:16" ht="11.25">
      <c r="A109" s="5" t="s">
        <v>5</v>
      </c>
      <c r="B109" s="6"/>
      <c r="C109" s="6"/>
      <c r="D109" s="7"/>
      <c r="E109" s="7"/>
      <c r="F109" s="36"/>
      <c r="G109" s="7"/>
      <c r="H109" s="7"/>
      <c r="I109" s="7"/>
      <c r="J109" s="36"/>
      <c r="K109" s="7"/>
      <c r="L109" s="7"/>
      <c r="M109" s="7"/>
      <c r="N109" s="7"/>
      <c r="O109" s="7"/>
      <c r="P109" s="36"/>
    </row>
    <row r="110" spans="1:16" ht="21" customHeight="1">
      <c r="A110" s="8" t="s">
        <v>329</v>
      </c>
      <c r="B110" s="6"/>
      <c r="C110" s="6"/>
      <c r="D110" s="7"/>
      <c r="E110" s="7">
        <v>1</v>
      </c>
      <c r="F110" s="36">
        <f>E110</f>
        <v>1</v>
      </c>
      <c r="G110" s="7"/>
      <c r="H110" s="7">
        <v>0</v>
      </c>
      <c r="I110" s="7"/>
      <c r="J110" s="36">
        <f>H110</f>
        <v>0</v>
      </c>
      <c r="K110" s="7"/>
      <c r="L110" s="7"/>
      <c r="M110" s="7"/>
      <c r="N110" s="7"/>
      <c r="O110" s="7">
        <v>0</v>
      </c>
      <c r="P110" s="36">
        <f>O110</f>
        <v>0</v>
      </c>
    </row>
    <row r="111" spans="1:16" ht="11.25">
      <c r="A111" s="5" t="s">
        <v>7</v>
      </c>
      <c r="B111" s="6"/>
      <c r="C111" s="6"/>
      <c r="D111" s="7"/>
      <c r="E111" s="7"/>
      <c r="F111" s="36"/>
      <c r="G111" s="7"/>
      <c r="H111" s="7"/>
      <c r="I111" s="7"/>
      <c r="J111" s="36"/>
      <c r="K111" s="7"/>
      <c r="L111" s="7"/>
      <c r="M111" s="7"/>
      <c r="N111" s="7"/>
      <c r="O111" s="7"/>
      <c r="P111" s="36"/>
    </row>
    <row r="112" spans="1:16" ht="27" customHeight="1">
      <c r="A112" s="8" t="s">
        <v>330</v>
      </c>
      <c r="B112" s="6"/>
      <c r="C112" s="6"/>
      <c r="D112" s="7"/>
      <c r="E112" s="7">
        <v>73400</v>
      </c>
      <c r="F112" s="36">
        <f>E112</f>
        <v>73400</v>
      </c>
      <c r="G112" s="7"/>
      <c r="H112" s="7"/>
      <c r="I112" s="7"/>
      <c r="J112" s="36">
        <f>H112</f>
        <v>0</v>
      </c>
      <c r="K112" s="36">
        <f aca="true" t="shared" si="12" ref="K112:P112">I112</f>
        <v>0</v>
      </c>
      <c r="L112" s="36">
        <f t="shared" si="12"/>
        <v>0</v>
      </c>
      <c r="M112" s="36">
        <f t="shared" si="12"/>
        <v>0</v>
      </c>
      <c r="N112" s="36"/>
      <c r="O112" s="36">
        <f>M112</f>
        <v>0</v>
      </c>
      <c r="P112" s="36">
        <f t="shared" si="12"/>
        <v>0</v>
      </c>
    </row>
    <row r="113" spans="1:235" s="39" customFormat="1" ht="48" customHeight="1">
      <c r="A113" s="34" t="s">
        <v>387</v>
      </c>
      <c r="B113" s="35"/>
      <c r="C113" s="35"/>
      <c r="D113" s="36">
        <f>(D121*D128)+(D122*D129)+(D123*D130)+(D124*D131)+(D125*D132)+(D133*D122*D134)-10</f>
        <v>8110000</v>
      </c>
      <c r="E113" s="36">
        <f aca="true" t="shared" si="13" ref="E113:O113">(E121*E128)+(E122*E129)+(E123*E130)+(E124*E131)+(E125*E132)+(E133*E122*E134)</f>
        <v>0</v>
      </c>
      <c r="F113" s="36">
        <f>D113+E113</f>
        <v>8110000</v>
      </c>
      <c r="G113" s="36">
        <f>(G121*G128)+(G122*G129)+(G123*G130)+(G124*G131)+(G125*G132)+(G133*G122*G134)-61.6</f>
        <v>9041700.000000002</v>
      </c>
      <c r="H113" s="36">
        <f t="shared" si="13"/>
        <v>0</v>
      </c>
      <c r="I113" s="36"/>
      <c r="J113" s="36">
        <f>G113+H113</f>
        <v>9041700.000000002</v>
      </c>
      <c r="K113" s="36">
        <f t="shared" si="13"/>
        <v>0</v>
      </c>
      <c r="L113" s="36">
        <f t="shared" si="13"/>
        <v>0</v>
      </c>
      <c r="M113" s="36">
        <f t="shared" si="13"/>
        <v>0</v>
      </c>
      <c r="N113" s="36">
        <f>(N121*N128)+(N122*N129)+(N123*N130)+(N124*N131)+(N125*N132)+(N133*N122*N134)-15.8</f>
        <v>9508300</v>
      </c>
      <c r="O113" s="36">
        <f t="shared" si="13"/>
        <v>0</v>
      </c>
      <c r="P113" s="36">
        <f>N113+O113</f>
        <v>9508300</v>
      </c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</row>
    <row r="114" spans="1:16" ht="11.25">
      <c r="A114" s="5" t="s">
        <v>4</v>
      </c>
      <c r="B114" s="37"/>
      <c r="C114" s="3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spans="1:16" ht="11.25">
      <c r="A115" s="8" t="s">
        <v>62</v>
      </c>
      <c r="B115" s="6"/>
      <c r="C115" s="6"/>
      <c r="D115" s="7">
        <v>60</v>
      </c>
      <c r="E115" s="7"/>
      <c r="F115" s="7">
        <f>D115</f>
        <v>60</v>
      </c>
      <c r="G115" s="7">
        <v>62</v>
      </c>
      <c r="H115" s="7"/>
      <c r="I115" s="7"/>
      <c r="J115" s="7">
        <f>G115</f>
        <v>62</v>
      </c>
      <c r="K115" s="7"/>
      <c r="L115" s="7"/>
      <c r="M115" s="7"/>
      <c r="N115" s="7">
        <v>67</v>
      </c>
      <c r="O115" s="7"/>
      <c r="P115" s="7">
        <f>N115</f>
        <v>67</v>
      </c>
    </row>
    <row r="116" spans="1:16" ht="11.25">
      <c r="A116" s="8" t="s">
        <v>8</v>
      </c>
      <c r="B116" s="6"/>
      <c r="C116" s="6"/>
      <c r="D116" s="7">
        <v>37000</v>
      </c>
      <c r="E116" s="7"/>
      <c r="F116" s="7">
        <f>D116</f>
        <v>37000</v>
      </c>
      <c r="G116" s="7">
        <v>37400</v>
      </c>
      <c r="H116" s="7"/>
      <c r="I116" s="7"/>
      <c r="J116" s="7">
        <f>G116</f>
        <v>37400</v>
      </c>
      <c r="K116" s="7"/>
      <c r="L116" s="7"/>
      <c r="M116" s="7"/>
      <c r="N116" s="7">
        <v>37400</v>
      </c>
      <c r="O116" s="7"/>
      <c r="P116" s="7">
        <f>N116</f>
        <v>37400</v>
      </c>
    </row>
    <row r="117" spans="1:16" ht="33.75">
      <c r="A117" s="8" t="s">
        <v>68</v>
      </c>
      <c r="B117" s="6"/>
      <c r="C117" s="6"/>
      <c r="D117" s="7">
        <v>37400</v>
      </c>
      <c r="E117" s="7"/>
      <c r="F117" s="7">
        <f>D117</f>
        <v>37400</v>
      </c>
      <c r="G117" s="7">
        <v>37400</v>
      </c>
      <c r="H117" s="7"/>
      <c r="I117" s="7"/>
      <c r="J117" s="7">
        <f>G117</f>
        <v>37400</v>
      </c>
      <c r="K117" s="7"/>
      <c r="L117" s="7"/>
      <c r="M117" s="7"/>
      <c r="N117" s="7">
        <v>37400</v>
      </c>
      <c r="O117" s="7"/>
      <c r="P117" s="7">
        <f>N117</f>
        <v>37400</v>
      </c>
    </row>
    <row r="118" spans="1:16" ht="22.5">
      <c r="A118" s="8" t="s">
        <v>44</v>
      </c>
      <c r="B118" s="6"/>
      <c r="C118" s="6"/>
      <c r="D118" s="7">
        <v>0</v>
      </c>
      <c r="E118" s="7"/>
      <c r="F118" s="7">
        <f>D118</f>
        <v>0</v>
      </c>
      <c r="G118" s="7">
        <v>0</v>
      </c>
      <c r="H118" s="7"/>
      <c r="I118" s="7"/>
      <c r="J118" s="7">
        <f>G118</f>
        <v>0</v>
      </c>
      <c r="K118" s="7"/>
      <c r="L118" s="7"/>
      <c r="M118" s="7"/>
      <c r="N118" s="7">
        <v>0</v>
      </c>
      <c r="O118" s="7"/>
      <c r="P118" s="7">
        <f>N118</f>
        <v>0</v>
      </c>
    </row>
    <row r="119" spans="1:241" s="25" customFormat="1" ht="12" customHeight="1">
      <c r="A119" s="5" t="s">
        <v>5</v>
      </c>
      <c r="B119" s="37"/>
      <c r="C119" s="3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IB119" s="53"/>
      <c r="IC119" s="53"/>
      <c r="ID119" s="53"/>
      <c r="IE119" s="53"/>
      <c r="IF119" s="53"/>
      <c r="IG119" s="53"/>
    </row>
    <row r="120" spans="1:241" s="25" customFormat="1" ht="22.5">
      <c r="A120" s="8" t="s">
        <v>14</v>
      </c>
      <c r="B120" s="6"/>
      <c r="C120" s="6"/>
      <c r="D120" s="7">
        <v>2</v>
      </c>
      <c r="E120" s="7"/>
      <c r="F120" s="7">
        <f>D120</f>
        <v>2</v>
      </c>
      <c r="G120" s="7">
        <v>2</v>
      </c>
      <c r="H120" s="7"/>
      <c r="I120" s="7"/>
      <c r="J120" s="7">
        <f>G120</f>
        <v>2</v>
      </c>
      <c r="K120" s="7"/>
      <c r="L120" s="7"/>
      <c r="M120" s="7"/>
      <c r="N120" s="7">
        <v>5</v>
      </c>
      <c r="O120" s="7"/>
      <c r="P120" s="7">
        <f>N120</f>
        <v>5</v>
      </c>
      <c r="IB120" s="53"/>
      <c r="IC120" s="53"/>
      <c r="ID120" s="53"/>
      <c r="IE120" s="53"/>
      <c r="IF120" s="53"/>
      <c r="IG120" s="53"/>
    </row>
    <row r="121" spans="1:241" s="25" customFormat="1" ht="27.75" customHeight="1">
      <c r="A121" s="8" t="s">
        <v>63</v>
      </c>
      <c r="B121" s="6"/>
      <c r="C121" s="37"/>
      <c r="D121" s="7"/>
      <c r="E121" s="7">
        <v>0</v>
      </c>
      <c r="F121" s="7">
        <f>E121</f>
        <v>0</v>
      </c>
      <c r="G121" s="7"/>
      <c r="H121" s="7">
        <v>0</v>
      </c>
      <c r="I121" s="7"/>
      <c r="J121" s="7">
        <v>0</v>
      </c>
      <c r="K121" s="7"/>
      <c r="L121" s="7"/>
      <c r="M121" s="7"/>
      <c r="N121" s="7"/>
      <c r="O121" s="7">
        <v>0</v>
      </c>
      <c r="P121" s="7">
        <f>O121</f>
        <v>0</v>
      </c>
      <c r="IB121" s="53"/>
      <c r="IC121" s="53"/>
      <c r="ID121" s="53"/>
      <c r="IE121" s="53"/>
      <c r="IF121" s="53"/>
      <c r="IG121" s="53"/>
    </row>
    <row r="122" spans="1:241" s="25" customFormat="1" ht="27" customHeight="1">
      <c r="A122" s="8" t="s">
        <v>64</v>
      </c>
      <c r="B122" s="6"/>
      <c r="C122" s="37"/>
      <c r="D122" s="7">
        <v>60</v>
      </c>
      <c r="E122" s="7"/>
      <c r="F122" s="7">
        <f>D122</f>
        <v>60</v>
      </c>
      <c r="G122" s="7">
        <v>62</v>
      </c>
      <c r="H122" s="7"/>
      <c r="I122" s="7"/>
      <c r="J122" s="7">
        <f>G122</f>
        <v>62</v>
      </c>
      <c r="K122" s="7"/>
      <c r="L122" s="7"/>
      <c r="M122" s="7"/>
      <c r="N122" s="7">
        <v>67</v>
      </c>
      <c r="O122" s="7"/>
      <c r="P122" s="7">
        <f>N122</f>
        <v>67</v>
      </c>
      <c r="IB122" s="53"/>
      <c r="IC122" s="53"/>
      <c r="ID122" s="53"/>
      <c r="IE122" s="53"/>
      <c r="IF122" s="53"/>
      <c r="IG122" s="53"/>
    </row>
    <row r="123" spans="1:241" s="25" customFormat="1" ht="22.5">
      <c r="A123" s="8" t="s">
        <v>27</v>
      </c>
      <c r="B123" s="6"/>
      <c r="C123" s="37"/>
      <c r="D123" s="7">
        <v>300</v>
      </c>
      <c r="E123" s="7"/>
      <c r="F123" s="7">
        <f>D123</f>
        <v>300</v>
      </c>
      <c r="G123" s="7">
        <v>300</v>
      </c>
      <c r="H123" s="7"/>
      <c r="I123" s="7"/>
      <c r="J123" s="7">
        <f>G123</f>
        <v>300</v>
      </c>
      <c r="K123" s="7"/>
      <c r="L123" s="7"/>
      <c r="M123" s="7"/>
      <c r="N123" s="7">
        <v>300</v>
      </c>
      <c r="O123" s="7"/>
      <c r="P123" s="7">
        <f>N123</f>
        <v>300</v>
      </c>
      <c r="IB123" s="53"/>
      <c r="IC123" s="53"/>
      <c r="ID123" s="53"/>
      <c r="IE123" s="53"/>
      <c r="IF123" s="53"/>
      <c r="IG123" s="53"/>
    </row>
    <row r="124" spans="1:241" s="25" customFormat="1" ht="22.5">
      <c r="A124" s="8" t="s">
        <v>31</v>
      </c>
      <c r="B124" s="6"/>
      <c r="C124" s="37"/>
      <c r="D124" s="7">
        <v>300</v>
      </c>
      <c r="E124" s="7"/>
      <c r="F124" s="7">
        <f>D124</f>
        <v>300</v>
      </c>
      <c r="G124" s="7">
        <v>300</v>
      </c>
      <c r="H124" s="7"/>
      <c r="I124" s="7"/>
      <c r="J124" s="7">
        <f>G124</f>
        <v>300</v>
      </c>
      <c r="K124" s="7"/>
      <c r="L124" s="7"/>
      <c r="M124" s="7"/>
      <c r="N124" s="7">
        <v>300</v>
      </c>
      <c r="O124" s="7"/>
      <c r="P124" s="7">
        <f>N124</f>
        <v>300</v>
      </c>
      <c r="IB124" s="53"/>
      <c r="IC124" s="53"/>
      <c r="ID124" s="53"/>
      <c r="IE124" s="53"/>
      <c r="IF124" s="53"/>
      <c r="IG124" s="53"/>
    </row>
    <row r="125" spans="1:241" s="25" customFormat="1" ht="22.5">
      <c r="A125" s="8" t="s">
        <v>13</v>
      </c>
      <c r="B125" s="6"/>
      <c r="C125" s="37"/>
      <c r="D125" s="7">
        <v>37400</v>
      </c>
      <c r="E125" s="7"/>
      <c r="F125" s="7">
        <f aca="true" t="shared" si="14" ref="F125:F140">D125</f>
        <v>37400</v>
      </c>
      <c r="G125" s="7">
        <v>37400</v>
      </c>
      <c r="H125" s="7"/>
      <c r="I125" s="7"/>
      <c r="J125" s="7">
        <f>G125</f>
        <v>37400</v>
      </c>
      <c r="K125" s="7"/>
      <c r="L125" s="7"/>
      <c r="M125" s="7"/>
      <c r="N125" s="7">
        <v>37400</v>
      </c>
      <c r="O125" s="7"/>
      <c r="P125" s="7">
        <f>N125</f>
        <v>37400</v>
      </c>
      <c r="IB125" s="53"/>
      <c r="IC125" s="53"/>
      <c r="ID125" s="53"/>
      <c r="IE125" s="53"/>
      <c r="IF125" s="53"/>
      <c r="IG125" s="53"/>
    </row>
    <row r="126" spans="1:241" s="25" customFormat="1" ht="11.25">
      <c r="A126" s="5" t="s">
        <v>7</v>
      </c>
      <c r="B126" s="37"/>
      <c r="C126" s="37"/>
      <c r="D126" s="7"/>
      <c r="E126" s="7"/>
      <c r="F126" s="7">
        <f t="shared" si="14"/>
        <v>0</v>
      </c>
      <c r="G126" s="7"/>
      <c r="H126" s="7"/>
      <c r="I126" s="7"/>
      <c r="J126" s="7"/>
      <c r="K126" s="7"/>
      <c r="L126" s="7"/>
      <c r="M126" s="7"/>
      <c r="N126" s="7"/>
      <c r="O126" s="7"/>
      <c r="P126" s="7"/>
      <c r="IB126" s="53"/>
      <c r="IC126" s="53"/>
      <c r="ID126" s="53"/>
      <c r="IE126" s="53"/>
      <c r="IF126" s="53"/>
      <c r="IG126" s="53"/>
    </row>
    <row r="127" spans="1:241" s="25" customFormat="1" ht="22.5" customHeight="1">
      <c r="A127" s="8" t="s">
        <v>16</v>
      </c>
      <c r="B127" s="6"/>
      <c r="C127" s="6"/>
      <c r="D127" s="7">
        <v>500000</v>
      </c>
      <c r="E127" s="7"/>
      <c r="F127" s="7">
        <f t="shared" si="14"/>
        <v>500000</v>
      </c>
      <c r="G127" s="7">
        <v>557400</v>
      </c>
      <c r="H127" s="7"/>
      <c r="I127" s="7"/>
      <c r="J127" s="7">
        <f>G127</f>
        <v>557400</v>
      </c>
      <c r="K127" s="7"/>
      <c r="L127" s="7"/>
      <c r="M127" s="7"/>
      <c r="N127" s="7">
        <v>586210</v>
      </c>
      <c r="O127" s="7"/>
      <c r="P127" s="7">
        <f>N127</f>
        <v>586210</v>
      </c>
      <c r="IB127" s="53"/>
      <c r="IC127" s="53"/>
      <c r="ID127" s="53"/>
      <c r="IE127" s="53"/>
      <c r="IF127" s="53"/>
      <c r="IG127" s="53"/>
    </row>
    <row r="128" spans="1:241" s="25" customFormat="1" ht="27" customHeight="1">
      <c r="A128" s="8" t="s">
        <v>65</v>
      </c>
      <c r="B128" s="6"/>
      <c r="C128" s="6"/>
      <c r="D128" s="7"/>
      <c r="E128" s="7"/>
      <c r="F128" s="7">
        <f t="shared" si="14"/>
        <v>0</v>
      </c>
      <c r="G128" s="7"/>
      <c r="H128" s="7"/>
      <c r="I128" s="7"/>
      <c r="J128" s="7">
        <f>G128</f>
        <v>0</v>
      </c>
      <c r="K128" s="7"/>
      <c r="L128" s="7"/>
      <c r="M128" s="7"/>
      <c r="N128" s="7"/>
      <c r="O128" s="7"/>
      <c r="P128" s="7">
        <f>N128</f>
        <v>0</v>
      </c>
      <c r="IB128" s="53"/>
      <c r="IC128" s="53"/>
      <c r="ID128" s="53"/>
      <c r="IE128" s="53"/>
      <c r="IF128" s="53"/>
      <c r="IG128" s="53"/>
    </row>
    <row r="129" spans="1:241" s="25" customFormat="1" ht="22.5">
      <c r="A129" s="8" t="s">
        <v>66</v>
      </c>
      <c r="B129" s="6"/>
      <c r="C129" s="6"/>
      <c r="D129" s="7">
        <v>18795</v>
      </c>
      <c r="E129" s="7"/>
      <c r="F129" s="7">
        <f t="shared" si="14"/>
        <v>18795</v>
      </c>
      <c r="G129" s="7">
        <v>24723</v>
      </c>
      <c r="H129" s="7"/>
      <c r="I129" s="7"/>
      <c r="J129" s="7">
        <f aca="true" t="shared" si="15" ref="J129:J134">G129</f>
        <v>24723</v>
      </c>
      <c r="K129" s="7"/>
      <c r="L129" s="7"/>
      <c r="M129" s="7"/>
      <c r="N129" s="7">
        <v>25586</v>
      </c>
      <c r="O129" s="7"/>
      <c r="P129" s="7">
        <f aca="true" t="shared" si="16" ref="P129:P134">N129</f>
        <v>25586</v>
      </c>
      <c r="IB129" s="53"/>
      <c r="IC129" s="53"/>
      <c r="ID129" s="53"/>
      <c r="IE129" s="53"/>
      <c r="IF129" s="53"/>
      <c r="IG129" s="53"/>
    </row>
    <row r="130" spans="1:241" s="25" customFormat="1" ht="27" customHeight="1">
      <c r="A130" s="8" t="s">
        <v>28</v>
      </c>
      <c r="B130" s="6"/>
      <c r="C130" s="6"/>
      <c r="D130" s="7">
        <v>1500</v>
      </c>
      <c r="E130" s="7"/>
      <c r="F130" s="7">
        <f>D130</f>
        <v>1500</v>
      </c>
      <c r="G130" s="7">
        <v>1672</v>
      </c>
      <c r="H130" s="7"/>
      <c r="I130" s="7"/>
      <c r="J130" s="7">
        <f t="shared" si="15"/>
        <v>1672</v>
      </c>
      <c r="K130" s="7"/>
      <c r="L130" s="7"/>
      <c r="M130" s="7"/>
      <c r="N130" s="7">
        <v>1759</v>
      </c>
      <c r="O130" s="7"/>
      <c r="P130" s="7">
        <f t="shared" si="16"/>
        <v>1759</v>
      </c>
      <c r="IB130" s="53"/>
      <c r="IC130" s="53"/>
      <c r="ID130" s="53"/>
      <c r="IE130" s="53"/>
      <c r="IF130" s="53"/>
      <c r="IG130" s="53"/>
    </row>
    <row r="131" spans="1:241" s="25" customFormat="1" ht="27" customHeight="1">
      <c r="A131" s="8" t="s">
        <v>19</v>
      </c>
      <c r="B131" s="6"/>
      <c r="C131" s="6"/>
      <c r="D131" s="7">
        <v>500</v>
      </c>
      <c r="E131" s="7"/>
      <c r="F131" s="7">
        <f t="shared" si="14"/>
        <v>500</v>
      </c>
      <c r="G131" s="7">
        <v>557</v>
      </c>
      <c r="H131" s="7"/>
      <c r="I131" s="7"/>
      <c r="J131" s="7">
        <f t="shared" si="15"/>
        <v>557</v>
      </c>
      <c r="K131" s="7"/>
      <c r="L131" s="7"/>
      <c r="M131" s="7"/>
      <c r="N131" s="7">
        <v>586</v>
      </c>
      <c r="O131" s="7"/>
      <c r="P131" s="7">
        <f t="shared" si="16"/>
        <v>586</v>
      </c>
      <c r="IB131" s="53"/>
      <c r="IC131" s="53"/>
      <c r="ID131" s="53"/>
      <c r="IE131" s="53"/>
      <c r="IF131" s="53"/>
      <c r="IG131" s="53"/>
    </row>
    <row r="132" spans="1:241" s="25" customFormat="1" ht="22.5">
      <c r="A132" s="8" t="s">
        <v>15</v>
      </c>
      <c r="B132" s="6"/>
      <c r="C132" s="6"/>
      <c r="D132" s="7">
        <v>170.65</v>
      </c>
      <c r="E132" s="7"/>
      <c r="F132" s="7">
        <f t="shared" si="14"/>
        <v>170.65</v>
      </c>
      <c r="G132" s="7">
        <v>182.894</v>
      </c>
      <c r="H132" s="7"/>
      <c r="I132" s="7"/>
      <c r="J132" s="7">
        <f t="shared" si="15"/>
        <v>182.894</v>
      </c>
      <c r="K132" s="7"/>
      <c r="L132" s="7"/>
      <c r="M132" s="7"/>
      <c r="N132" s="7">
        <v>189.587</v>
      </c>
      <c r="O132" s="7"/>
      <c r="P132" s="7">
        <f t="shared" si="16"/>
        <v>189.587</v>
      </c>
      <c r="IB132" s="53"/>
      <c r="IC132" s="53"/>
      <c r="ID132" s="53"/>
      <c r="IE132" s="53"/>
      <c r="IF132" s="53"/>
      <c r="IG132" s="53"/>
    </row>
    <row r="133" spans="1:241" s="25" customFormat="1" ht="22.5" hidden="1">
      <c r="A133" s="8" t="s">
        <v>45</v>
      </c>
      <c r="B133" s="6"/>
      <c r="C133" s="6"/>
      <c r="D133" s="7"/>
      <c r="E133" s="7"/>
      <c r="F133" s="7">
        <f>D133</f>
        <v>0</v>
      </c>
      <c r="G133" s="7"/>
      <c r="H133" s="7"/>
      <c r="I133" s="7"/>
      <c r="J133" s="7">
        <f t="shared" si="15"/>
        <v>0</v>
      </c>
      <c r="K133" s="7"/>
      <c r="L133" s="7"/>
      <c r="M133" s="7"/>
      <c r="N133" s="7"/>
      <c r="O133" s="7"/>
      <c r="P133" s="7">
        <f t="shared" si="16"/>
        <v>0</v>
      </c>
      <c r="S133" s="25">
        <f>21572/4</f>
        <v>5393</v>
      </c>
      <c r="IB133" s="53"/>
      <c r="IC133" s="53"/>
      <c r="ID133" s="53"/>
      <c r="IE133" s="53"/>
      <c r="IF133" s="53"/>
      <c r="IG133" s="53"/>
    </row>
    <row r="134" spans="1:241" s="25" customFormat="1" ht="22.5" hidden="1">
      <c r="A134" s="8" t="s">
        <v>46</v>
      </c>
      <c r="B134" s="6"/>
      <c r="C134" s="6"/>
      <c r="D134" s="7"/>
      <c r="E134" s="7"/>
      <c r="F134" s="7">
        <f>D134</f>
        <v>0</v>
      </c>
      <c r="G134" s="7"/>
      <c r="H134" s="7"/>
      <c r="I134" s="7"/>
      <c r="J134" s="7">
        <f t="shared" si="15"/>
        <v>0</v>
      </c>
      <c r="K134" s="7"/>
      <c r="L134" s="7"/>
      <c r="M134" s="7"/>
      <c r="N134" s="7"/>
      <c r="O134" s="7"/>
      <c r="P134" s="7">
        <f t="shared" si="16"/>
        <v>0</v>
      </c>
      <c r="IB134" s="53"/>
      <c r="IC134" s="53"/>
      <c r="ID134" s="53"/>
      <c r="IE134" s="53"/>
      <c r="IF134" s="53"/>
      <c r="IG134" s="53"/>
    </row>
    <row r="135" spans="1:241" s="25" customFormat="1" ht="11.25">
      <c r="A135" s="5" t="s">
        <v>6</v>
      </c>
      <c r="B135" s="37"/>
      <c r="C135" s="3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IB135" s="53"/>
      <c r="IC135" s="53"/>
      <c r="ID135" s="53"/>
      <c r="IE135" s="53"/>
      <c r="IF135" s="53"/>
      <c r="IG135" s="53"/>
    </row>
    <row r="136" spans="1:241" s="25" customFormat="1" ht="22.5" customHeight="1">
      <c r="A136" s="8" t="s">
        <v>30</v>
      </c>
      <c r="B136" s="6"/>
      <c r="C136" s="6"/>
      <c r="D136" s="7"/>
      <c r="E136" s="7"/>
      <c r="F136" s="7">
        <f t="shared" si="14"/>
        <v>0</v>
      </c>
      <c r="G136" s="7"/>
      <c r="H136" s="7"/>
      <c r="I136" s="7"/>
      <c r="J136" s="7"/>
      <c r="K136" s="7"/>
      <c r="L136" s="7"/>
      <c r="M136" s="7"/>
      <c r="N136" s="7"/>
      <c r="O136" s="7"/>
      <c r="P136" s="7"/>
      <c r="IB136" s="53"/>
      <c r="IC136" s="53"/>
      <c r="ID136" s="53"/>
      <c r="IE136" s="53"/>
      <c r="IF136" s="53"/>
      <c r="IG136" s="53"/>
    </row>
    <row r="137" spans="1:241" s="25" customFormat="1" ht="30.75" customHeight="1">
      <c r="A137" s="8" t="s">
        <v>67</v>
      </c>
      <c r="B137" s="6"/>
      <c r="C137" s="6"/>
      <c r="D137" s="7">
        <v>100</v>
      </c>
      <c r="E137" s="7"/>
      <c r="F137" s="7">
        <f t="shared" si="14"/>
        <v>100</v>
      </c>
      <c r="G137" s="7">
        <v>100</v>
      </c>
      <c r="H137" s="7"/>
      <c r="I137" s="7"/>
      <c r="J137" s="7">
        <v>100</v>
      </c>
      <c r="K137" s="7"/>
      <c r="L137" s="7"/>
      <c r="M137" s="7"/>
      <c r="N137" s="7">
        <v>100</v>
      </c>
      <c r="O137" s="7"/>
      <c r="P137" s="7">
        <v>100</v>
      </c>
      <c r="IB137" s="53"/>
      <c r="IC137" s="53"/>
      <c r="ID137" s="53"/>
      <c r="IE137" s="53"/>
      <c r="IF137" s="53"/>
      <c r="IG137" s="53"/>
    </row>
    <row r="138" spans="1:241" s="25" customFormat="1" ht="22.5" customHeight="1">
      <c r="A138" s="8" t="s">
        <v>32</v>
      </c>
      <c r="B138" s="6"/>
      <c r="C138" s="6"/>
      <c r="D138" s="7"/>
      <c r="E138" s="7"/>
      <c r="F138" s="7">
        <f t="shared" si="14"/>
        <v>0</v>
      </c>
      <c r="G138" s="7"/>
      <c r="H138" s="7"/>
      <c r="I138" s="7"/>
      <c r="J138" s="7"/>
      <c r="K138" s="7"/>
      <c r="L138" s="7"/>
      <c r="M138" s="7"/>
      <c r="N138" s="7"/>
      <c r="O138" s="7"/>
      <c r="P138" s="7"/>
      <c r="IB138" s="53"/>
      <c r="IC138" s="53"/>
      <c r="ID138" s="53"/>
      <c r="IE138" s="53"/>
      <c r="IF138" s="53"/>
      <c r="IG138" s="53"/>
    </row>
    <row r="139" spans="1:241" s="25" customFormat="1" ht="23.25" customHeight="1">
      <c r="A139" s="8" t="s">
        <v>21</v>
      </c>
      <c r="B139" s="6"/>
      <c r="C139" s="6"/>
      <c r="D139" s="7">
        <v>100</v>
      </c>
      <c r="E139" s="7"/>
      <c r="F139" s="7">
        <f t="shared" si="14"/>
        <v>100</v>
      </c>
      <c r="G139" s="7">
        <v>100</v>
      </c>
      <c r="H139" s="7"/>
      <c r="I139" s="7"/>
      <c r="J139" s="7">
        <v>100</v>
      </c>
      <c r="K139" s="7"/>
      <c r="L139" s="7"/>
      <c r="M139" s="7"/>
      <c r="N139" s="7">
        <v>100</v>
      </c>
      <c r="O139" s="7"/>
      <c r="P139" s="7">
        <v>100</v>
      </c>
      <c r="IB139" s="53"/>
      <c r="IC139" s="53"/>
      <c r="ID139" s="53"/>
      <c r="IE139" s="53"/>
      <c r="IF139" s="53"/>
      <c r="IG139" s="53"/>
    </row>
    <row r="140" spans="1:241" s="25" customFormat="1" ht="30" customHeight="1">
      <c r="A140" s="8" t="s">
        <v>37</v>
      </c>
      <c r="B140" s="6"/>
      <c r="C140" s="6"/>
      <c r="D140" s="7">
        <v>100</v>
      </c>
      <c r="E140" s="7"/>
      <c r="F140" s="7">
        <f t="shared" si="14"/>
        <v>100</v>
      </c>
      <c r="G140" s="7">
        <f>G125/G117*100</f>
        <v>100</v>
      </c>
      <c r="H140" s="7"/>
      <c r="I140" s="7"/>
      <c r="J140" s="7">
        <f>J125/J117*100</f>
        <v>100</v>
      </c>
      <c r="K140" s="7"/>
      <c r="L140" s="7"/>
      <c r="M140" s="7"/>
      <c r="N140" s="7">
        <f>N125/N117*100</f>
        <v>100</v>
      </c>
      <c r="O140" s="7"/>
      <c r="P140" s="7">
        <f>P125/P117*100</f>
        <v>100</v>
      </c>
      <c r="IB140" s="53"/>
      <c r="IC140" s="53"/>
      <c r="ID140" s="53"/>
      <c r="IE140" s="53"/>
      <c r="IF140" s="53"/>
      <c r="IG140" s="53"/>
    </row>
    <row r="141" spans="1:241" s="38" customFormat="1" ht="24" customHeight="1">
      <c r="A141" s="34" t="s">
        <v>388</v>
      </c>
      <c r="B141" s="35"/>
      <c r="C141" s="35"/>
      <c r="D141" s="36">
        <f>(D152*D158)+(D153*D159)+(D155*D161)+(D154*D160)+(D156*D162)+0.01+750000+190000</f>
        <v>40940000.002</v>
      </c>
      <c r="E141" s="36">
        <f>(E152*E158)+(E153*E159)+(E155*E161)+(E154*E160)+(E156*E162)</f>
        <v>14999999.99976</v>
      </c>
      <c r="F141" s="36">
        <f>D141+E141</f>
        <v>55940000.00176</v>
      </c>
      <c r="G141" s="36">
        <f>(G152*G158)+(G153*G159)+(G155*G161)+(G154*G160)+(G156*G162)-0.24-1500</f>
        <v>42000000.001499996</v>
      </c>
      <c r="H141" s="36">
        <f>(H152*H158)+(H153*H159)+(H155*H161)+(H154*H160)+(H156*H162)</f>
        <v>20000000</v>
      </c>
      <c r="I141" s="36"/>
      <c r="J141" s="36">
        <f>G141+H141</f>
        <v>62000000.001499996</v>
      </c>
      <c r="K141" s="36">
        <f>(K152*K158)+(K153*K159)+(K155*K161)+(K154*K160)+(K156*K162)+100</f>
        <v>100</v>
      </c>
      <c r="L141" s="36">
        <f>(L152*L158)+(L153*L159)+(L155*L161)+(L154*L160)+(L156*L162)+100</f>
        <v>100</v>
      </c>
      <c r="M141" s="36">
        <f>(M152*M158)+(M153*M159)+(M155*M161)+(M154*M160)+(M156*M162)+100</f>
        <v>100</v>
      </c>
      <c r="N141" s="36">
        <f>(N152*N158)+(N153*N159)+(N155*N161)+(N154*N160)+(N156*N162)-0.24-799.99</f>
        <v>44000000.001499996</v>
      </c>
      <c r="O141" s="36">
        <f>(O152*O158)+(O153*O159)+(O155*O161)+(O154*O160)+(O156*O162)</f>
        <v>24999999.9984</v>
      </c>
      <c r="P141" s="36">
        <f>N141+O141</f>
        <v>68999999.9999</v>
      </c>
      <c r="IB141" s="39"/>
      <c r="IC141" s="39"/>
      <c r="ID141" s="39"/>
      <c r="IE141" s="39"/>
      <c r="IF141" s="39"/>
      <c r="IG141" s="39"/>
    </row>
    <row r="142" spans="1:241" s="25" customFormat="1" ht="0.75" customHeight="1">
      <c r="A142" s="40" t="s">
        <v>33</v>
      </c>
      <c r="B142" s="41"/>
      <c r="C142" s="41"/>
      <c r="D142" s="7" t="e">
        <f>#REF!*D158+D155*D160+D154*D161</f>
        <v>#REF!</v>
      </c>
      <c r="E142" s="7" t="e">
        <f>#REF!*E158+E155*E160+E154*E161</f>
        <v>#REF!</v>
      </c>
      <c r="F142" s="7" t="e">
        <f>#REF!*F158+F155*F160+F154*F161</f>
        <v>#REF!</v>
      </c>
      <c r="G142" s="7" t="e">
        <f>#REF!*G158+G155*G160+G154*G161</f>
        <v>#REF!</v>
      </c>
      <c r="H142" s="7"/>
      <c r="I142" s="7"/>
      <c r="J142" s="7" t="e">
        <f>#REF!*J158+J155*J160+J154*J161</f>
        <v>#REF!</v>
      </c>
      <c r="K142" s="7"/>
      <c r="L142" s="7"/>
      <c r="M142" s="7"/>
      <c r="N142" s="7" t="e">
        <f>#REF!*N158+N155*N160+N154*N161</f>
        <v>#REF!</v>
      </c>
      <c r="O142" s="7"/>
      <c r="P142" s="7" t="e">
        <f>#REF!*P158+P155*P160+P154*P161</f>
        <v>#REF!</v>
      </c>
      <c r="IB142" s="53"/>
      <c r="IC142" s="53"/>
      <c r="ID142" s="53"/>
      <c r="IE142" s="53"/>
      <c r="IF142" s="53"/>
      <c r="IG142" s="53"/>
    </row>
    <row r="143" spans="1:241" s="25" customFormat="1" ht="11.25">
      <c r="A143" s="5" t="s">
        <v>4</v>
      </c>
      <c r="B143" s="37"/>
      <c r="C143" s="37"/>
      <c r="D143" s="30"/>
      <c r="E143" s="30"/>
      <c r="F143" s="30"/>
      <c r="G143" s="30"/>
      <c r="H143" s="30"/>
      <c r="I143" s="30"/>
      <c r="J143" s="30"/>
      <c r="K143" s="7"/>
      <c r="L143" s="7"/>
      <c r="M143" s="7"/>
      <c r="N143" s="30"/>
      <c r="O143" s="30"/>
      <c r="P143" s="30"/>
      <c r="IB143" s="53"/>
      <c r="IC143" s="53"/>
      <c r="ID143" s="53"/>
      <c r="IE143" s="53"/>
      <c r="IF143" s="53"/>
      <c r="IG143" s="53"/>
    </row>
    <row r="144" spans="1:241" s="25" customFormat="1" ht="21" customHeight="1">
      <c r="A144" s="8" t="s">
        <v>69</v>
      </c>
      <c r="B144" s="6"/>
      <c r="C144" s="6"/>
      <c r="D144" s="7">
        <v>614.9</v>
      </c>
      <c r="E144" s="7"/>
      <c r="F144" s="7">
        <f>D144</f>
        <v>614.9</v>
      </c>
      <c r="G144" s="7">
        <f>D144</f>
        <v>614.9</v>
      </c>
      <c r="H144" s="7"/>
      <c r="I144" s="7"/>
      <c r="J144" s="7">
        <f>G144</f>
        <v>614.9</v>
      </c>
      <c r="K144" s="7"/>
      <c r="L144" s="7"/>
      <c r="M144" s="7"/>
      <c r="N144" s="7">
        <f>J144</f>
        <v>614.9</v>
      </c>
      <c r="O144" s="7"/>
      <c r="P144" s="7">
        <f>N144</f>
        <v>614.9</v>
      </c>
      <c r="IB144" s="53"/>
      <c r="IC144" s="53"/>
      <c r="ID144" s="53"/>
      <c r="IE144" s="53"/>
      <c r="IF144" s="53"/>
      <c r="IG144" s="53"/>
    </row>
    <row r="145" spans="1:241" s="25" customFormat="1" ht="27" customHeight="1">
      <c r="A145" s="8" t="s">
        <v>70</v>
      </c>
      <c r="B145" s="6"/>
      <c r="C145" s="6"/>
      <c r="D145" s="7"/>
      <c r="E145" s="7">
        <v>427.5</v>
      </c>
      <c r="F145" s="7">
        <f>E145</f>
        <v>427.5</v>
      </c>
      <c r="G145" s="7"/>
      <c r="H145" s="7">
        <v>427.5</v>
      </c>
      <c r="I145" s="7"/>
      <c r="J145" s="7">
        <f>H145</f>
        <v>427.5</v>
      </c>
      <c r="K145" s="7"/>
      <c r="L145" s="7"/>
      <c r="M145" s="7"/>
      <c r="N145" s="7"/>
      <c r="O145" s="7">
        <v>427.5</v>
      </c>
      <c r="P145" s="7">
        <f>O145</f>
        <v>427.5</v>
      </c>
      <c r="IB145" s="53"/>
      <c r="IC145" s="53"/>
      <c r="ID145" s="53"/>
      <c r="IE145" s="53"/>
      <c r="IF145" s="53"/>
      <c r="IG145" s="53"/>
    </row>
    <row r="146" spans="1:241" s="25" customFormat="1" ht="30.75" customHeight="1">
      <c r="A146" s="8" t="s">
        <v>71</v>
      </c>
      <c r="B146" s="6"/>
      <c r="C146" s="6"/>
      <c r="D146" s="7">
        <v>97.9</v>
      </c>
      <c r="E146" s="7"/>
      <c r="F146" s="7">
        <f>D146</f>
        <v>97.9</v>
      </c>
      <c r="G146" s="7">
        <v>97.9</v>
      </c>
      <c r="H146" s="7"/>
      <c r="I146" s="7"/>
      <c r="J146" s="7">
        <f>G146</f>
        <v>97.9</v>
      </c>
      <c r="K146" s="7"/>
      <c r="L146" s="7"/>
      <c r="M146" s="7"/>
      <c r="N146" s="7">
        <v>97.9</v>
      </c>
      <c r="O146" s="7"/>
      <c r="P146" s="7">
        <f>N146</f>
        <v>97.9</v>
      </c>
      <c r="IB146" s="53"/>
      <c r="IC146" s="53"/>
      <c r="ID146" s="53"/>
      <c r="IE146" s="53"/>
      <c r="IF146" s="53"/>
      <c r="IG146" s="53"/>
    </row>
    <row r="147" spans="1:241" s="25" customFormat="1" ht="25.5" customHeight="1">
      <c r="A147" s="8" t="s">
        <v>72</v>
      </c>
      <c r="B147" s="6"/>
      <c r="C147" s="6"/>
      <c r="D147" s="7">
        <v>16263</v>
      </c>
      <c r="E147" s="7"/>
      <c r="F147" s="7">
        <f>D147</f>
        <v>16263</v>
      </c>
      <c r="G147" s="7">
        <v>16263</v>
      </c>
      <c r="H147" s="7"/>
      <c r="I147" s="7"/>
      <c r="J147" s="7">
        <f aca="true" t="shared" si="17" ref="J147:J163">G147</f>
        <v>16263</v>
      </c>
      <c r="K147" s="7"/>
      <c r="L147" s="7"/>
      <c r="M147" s="7"/>
      <c r="N147" s="7">
        <v>16263</v>
      </c>
      <c r="O147" s="7"/>
      <c r="P147" s="7">
        <f aca="true" t="shared" si="18" ref="P147:P163">N147</f>
        <v>16263</v>
      </c>
      <c r="IB147" s="53"/>
      <c r="IC147" s="53"/>
      <c r="ID147" s="53"/>
      <c r="IE147" s="53"/>
      <c r="IF147" s="53"/>
      <c r="IG147" s="53"/>
    </row>
    <row r="148" spans="1:241" s="25" customFormat="1" ht="22.5">
      <c r="A148" s="8" t="s">
        <v>73</v>
      </c>
      <c r="B148" s="6"/>
      <c r="C148" s="6"/>
      <c r="D148" s="7">
        <v>7400</v>
      </c>
      <c r="E148" s="7"/>
      <c r="F148" s="7">
        <f>D148</f>
        <v>7400</v>
      </c>
      <c r="G148" s="7">
        <f>F148</f>
        <v>7400</v>
      </c>
      <c r="H148" s="7"/>
      <c r="I148" s="7"/>
      <c r="J148" s="7">
        <f t="shared" si="17"/>
        <v>7400</v>
      </c>
      <c r="K148" s="7"/>
      <c r="L148" s="7"/>
      <c r="M148" s="7"/>
      <c r="N148" s="7">
        <f>G148</f>
        <v>7400</v>
      </c>
      <c r="O148" s="7"/>
      <c r="P148" s="7">
        <f t="shared" si="18"/>
        <v>7400</v>
      </c>
      <c r="IB148" s="53"/>
      <c r="IC148" s="53"/>
      <c r="ID148" s="53"/>
      <c r="IE148" s="53"/>
      <c r="IF148" s="53"/>
      <c r="IG148" s="53"/>
    </row>
    <row r="149" spans="1:241" s="25" customFormat="1" ht="29.25" customHeight="1">
      <c r="A149" s="8" t="s">
        <v>74</v>
      </c>
      <c r="B149" s="6"/>
      <c r="C149" s="6"/>
      <c r="D149" s="7">
        <v>8333333.33</v>
      </c>
      <c r="E149" s="7"/>
      <c r="F149" s="7">
        <f>D149</f>
        <v>8333333.33</v>
      </c>
      <c r="G149" s="7">
        <v>8333333.33</v>
      </c>
      <c r="H149" s="7"/>
      <c r="I149" s="7"/>
      <c r="J149" s="7">
        <f>G149</f>
        <v>8333333.33</v>
      </c>
      <c r="K149" s="7"/>
      <c r="L149" s="7"/>
      <c r="M149" s="7"/>
      <c r="N149" s="7">
        <v>8333333.33</v>
      </c>
      <c r="O149" s="7"/>
      <c r="P149" s="7">
        <f>N149</f>
        <v>8333333.33</v>
      </c>
      <c r="IB149" s="53"/>
      <c r="IC149" s="53"/>
      <c r="ID149" s="53"/>
      <c r="IE149" s="53"/>
      <c r="IF149" s="53"/>
      <c r="IG149" s="53"/>
    </row>
    <row r="150" spans="1:241" s="25" customFormat="1" ht="11.25">
      <c r="A150" s="5" t="s">
        <v>5</v>
      </c>
      <c r="B150" s="37"/>
      <c r="C150" s="37"/>
      <c r="D150" s="30"/>
      <c r="E150" s="30"/>
      <c r="F150" s="7"/>
      <c r="G150" s="30"/>
      <c r="H150" s="30"/>
      <c r="I150" s="30"/>
      <c r="J150" s="7">
        <f t="shared" si="17"/>
        <v>0</v>
      </c>
      <c r="K150" s="7"/>
      <c r="L150" s="7"/>
      <c r="M150" s="7"/>
      <c r="N150" s="30"/>
      <c r="O150" s="30"/>
      <c r="P150" s="7">
        <f t="shared" si="18"/>
        <v>0</v>
      </c>
      <c r="IB150" s="53"/>
      <c r="IC150" s="53"/>
      <c r="ID150" s="53"/>
      <c r="IE150" s="53"/>
      <c r="IF150" s="53"/>
      <c r="IG150" s="53"/>
    </row>
    <row r="151" spans="1:241" s="25" customFormat="1" ht="22.5" customHeight="1">
      <c r="A151" s="8" t="s">
        <v>24</v>
      </c>
      <c r="B151" s="6"/>
      <c r="C151" s="6"/>
      <c r="D151" s="7"/>
      <c r="E151" s="7"/>
      <c r="F151" s="7"/>
      <c r="G151" s="7"/>
      <c r="H151" s="7"/>
      <c r="I151" s="7"/>
      <c r="J151" s="7">
        <f t="shared" si="17"/>
        <v>0</v>
      </c>
      <c r="K151" s="7"/>
      <c r="L151" s="7"/>
      <c r="M151" s="7"/>
      <c r="N151" s="7"/>
      <c r="O151" s="7"/>
      <c r="P151" s="7">
        <f t="shared" si="18"/>
        <v>0</v>
      </c>
      <c r="IB151" s="53"/>
      <c r="IC151" s="53"/>
      <c r="ID151" s="53"/>
      <c r="IE151" s="53"/>
      <c r="IF151" s="53"/>
      <c r="IG151" s="53"/>
    </row>
    <row r="152" spans="1:241" s="25" customFormat="1" ht="29.25" customHeight="1">
      <c r="A152" s="8" t="s">
        <v>75</v>
      </c>
      <c r="B152" s="6"/>
      <c r="C152" s="6"/>
      <c r="D152" s="7">
        <v>20</v>
      </c>
      <c r="E152" s="7"/>
      <c r="F152" s="7">
        <f>D152</f>
        <v>20</v>
      </c>
      <c r="G152" s="7">
        <v>22.5</v>
      </c>
      <c r="H152" s="7"/>
      <c r="I152" s="7"/>
      <c r="J152" s="7">
        <f>G152</f>
        <v>22.5</v>
      </c>
      <c r="K152" s="7"/>
      <c r="L152" s="7"/>
      <c r="M152" s="7"/>
      <c r="N152" s="7">
        <v>24</v>
      </c>
      <c r="O152" s="7"/>
      <c r="P152" s="7">
        <f>N152</f>
        <v>24</v>
      </c>
      <c r="IB152" s="53"/>
      <c r="IC152" s="53"/>
      <c r="ID152" s="53"/>
      <c r="IE152" s="53"/>
      <c r="IF152" s="53"/>
      <c r="IG152" s="53"/>
    </row>
    <row r="153" spans="1:241" s="25" customFormat="1" ht="30" customHeight="1">
      <c r="A153" s="8" t="s">
        <v>76</v>
      </c>
      <c r="B153" s="6"/>
      <c r="C153" s="6"/>
      <c r="D153" s="7"/>
      <c r="E153" s="7">
        <v>36</v>
      </c>
      <c r="F153" s="7">
        <f>E153</f>
        <v>36</v>
      </c>
      <c r="G153" s="7"/>
      <c r="H153" s="7">
        <v>40</v>
      </c>
      <c r="I153" s="7"/>
      <c r="J153" s="7">
        <f>H153</f>
        <v>40</v>
      </c>
      <c r="K153" s="7"/>
      <c r="L153" s="7"/>
      <c r="M153" s="7"/>
      <c r="N153" s="7"/>
      <c r="O153" s="7">
        <v>48</v>
      </c>
      <c r="P153" s="7">
        <f>O153</f>
        <v>48</v>
      </c>
      <c r="IB153" s="53"/>
      <c r="IC153" s="53"/>
      <c r="ID153" s="53"/>
      <c r="IE153" s="53"/>
      <c r="IF153" s="53"/>
      <c r="IG153" s="53"/>
    </row>
    <row r="154" spans="1:241" s="25" customFormat="1" ht="26.25" customHeight="1">
      <c r="A154" s="8" t="s">
        <v>110</v>
      </c>
      <c r="B154" s="6"/>
      <c r="C154" s="6"/>
      <c r="D154" s="7">
        <v>16263</v>
      </c>
      <c r="E154" s="7"/>
      <c r="F154" s="7">
        <f>D154</f>
        <v>16263</v>
      </c>
      <c r="G154" s="7">
        <v>16263</v>
      </c>
      <c r="H154" s="7"/>
      <c r="I154" s="7"/>
      <c r="J154" s="7">
        <f>G154</f>
        <v>16263</v>
      </c>
      <c r="K154" s="7"/>
      <c r="L154" s="7"/>
      <c r="M154" s="7"/>
      <c r="N154" s="7">
        <f>N147</f>
        <v>16263</v>
      </c>
      <c r="O154" s="7"/>
      <c r="P154" s="7">
        <f>N154</f>
        <v>16263</v>
      </c>
      <c r="IB154" s="53"/>
      <c r="IC154" s="53"/>
      <c r="ID154" s="53"/>
      <c r="IE154" s="53"/>
      <c r="IF154" s="53"/>
      <c r="IG154" s="53"/>
    </row>
    <row r="155" spans="1:241" s="25" customFormat="1" ht="24.75" customHeight="1">
      <c r="A155" s="8" t="s">
        <v>77</v>
      </c>
      <c r="B155" s="6"/>
      <c r="C155" s="6"/>
      <c r="D155" s="7">
        <v>1700</v>
      </c>
      <c r="E155" s="7"/>
      <c r="F155" s="7">
        <f aca="true" t="shared" si="19" ref="F155:F163">D155</f>
        <v>1700</v>
      </c>
      <c r="G155" s="7">
        <v>1667</v>
      </c>
      <c r="H155" s="7"/>
      <c r="I155" s="7"/>
      <c r="J155" s="7">
        <f t="shared" si="17"/>
        <v>1667</v>
      </c>
      <c r="K155" s="7"/>
      <c r="L155" s="7"/>
      <c r="M155" s="7"/>
      <c r="N155" s="7">
        <v>1800</v>
      </c>
      <c r="O155" s="7"/>
      <c r="P155" s="7">
        <f t="shared" si="18"/>
        <v>1800</v>
      </c>
      <c r="IB155" s="53"/>
      <c r="IC155" s="53"/>
      <c r="ID155" s="53"/>
      <c r="IE155" s="53"/>
      <c r="IF155" s="53"/>
      <c r="IG155" s="53"/>
    </row>
    <row r="156" spans="1:241" s="25" customFormat="1" ht="24.75" customHeight="1">
      <c r="A156" s="8" t="s">
        <v>78</v>
      </c>
      <c r="B156" s="6"/>
      <c r="C156" s="6"/>
      <c r="D156" s="7">
        <v>8333333.33</v>
      </c>
      <c r="E156" s="7"/>
      <c r="F156" s="7">
        <f>D156</f>
        <v>8333333.33</v>
      </c>
      <c r="G156" s="7">
        <v>8333333.33</v>
      </c>
      <c r="H156" s="7"/>
      <c r="I156" s="7"/>
      <c r="J156" s="7">
        <f>G156</f>
        <v>8333333.33</v>
      </c>
      <c r="K156" s="7"/>
      <c r="L156" s="7"/>
      <c r="M156" s="7"/>
      <c r="N156" s="7">
        <v>8333333.33</v>
      </c>
      <c r="O156" s="7"/>
      <c r="P156" s="7">
        <f>N156</f>
        <v>8333333.33</v>
      </c>
      <c r="IB156" s="53"/>
      <c r="IC156" s="53"/>
      <c r="ID156" s="53"/>
      <c r="IE156" s="53"/>
      <c r="IF156" s="53"/>
      <c r="IG156" s="53"/>
    </row>
    <row r="157" spans="1:241" s="25" customFormat="1" ht="11.25">
      <c r="A157" s="5" t="s">
        <v>7</v>
      </c>
      <c r="B157" s="37"/>
      <c r="C157" s="37"/>
      <c r="D157" s="30"/>
      <c r="E157" s="30"/>
      <c r="F157" s="7">
        <f t="shared" si="19"/>
        <v>0</v>
      </c>
      <c r="G157" s="30"/>
      <c r="H157" s="30"/>
      <c r="I157" s="30"/>
      <c r="J157" s="7">
        <f t="shared" si="17"/>
        <v>0</v>
      </c>
      <c r="K157" s="7"/>
      <c r="L157" s="7"/>
      <c r="M157" s="7"/>
      <c r="N157" s="30"/>
      <c r="O157" s="30"/>
      <c r="P157" s="7">
        <f t="shared" si="18"/>
        <v>0</v>
      </c>
      <c r="IB157" s="53"/>
      <c r="IC157" s="53"/>
      <c r="ID157" s="53"/>
      <c r="IE157" s="53"/>
      <c r="IF157" s="53"/>
      <c r="IG157" s="53"/>
    </row>
    <row r="158" spans="1:241" s="25" customFormat="1" ht="33.75">
      <c r="A158" s="8" t="s">
        <v>79</v>
      </c>
      <c r="B158" s="6"/>
      <c r="C158" s="6"/>
      <c r="D158" s="7">
        <v>275977</v>
      </c>
      <c r="E158" s="7"/>
      <c r="F158" s="7">
        <f>D158</f>
        <v>275977</v>
      </c>
      <c r="G158" s="7">
        <v>278084.9</v>
      </c>
      <c r="H158" s="7"/>
      <c r="I158" s="7"/>
      <c r="J158" s="7">
        <f>G158</f>
        <v>278084.9</v>
      </c>
      <c r="K158" s="7"/>
      <c r="L158" s="7"/>
      <c r="M158" s="7"/>
      <c r="N158" s="7">
        <v>289345.01</v>
      </c>
      <c r="O158" s="7"/>
      <c r="P158" s="7">
        <f>N158</f>
        <v>289345.01</v>
      </c>
      <c r="IB158" s="53"/>
      <c r="IC158" s="53"/>
      <c r="ID158" s="53"/>
      <c r="IE158" s="53"/>
      <c r="IF158" s="53"/>
      <c r="IG158" s="53"/>
    </row>
    <row r="159" spans="1:241" s="25" customFormat="1" ht="33.75">
      <c r="A159" s="8" t="s">
        <v>80</v>
      </c>
      <c r="B159" s="6"/>
      <c r="C159" s="6"/>
      <c r="D159" s="7"/>
      <c r="E159" s="7">
        <v>416666.66666</v>
      </c>
      <c r="F159" s="7">
        <f>E159</f>
        <v>416666.66666</v>
      </c>
      <c r="G159" s="7"/>
      <c r="H159" s="7">
        <v>500000</v>
      </c>
      <c r="I159" s="7"/>
      <c r="J159" s="7">
        <f>H159</f>
        <v>500000</v>
      </c>
      <c r="K159" s="7"/>
      <c r="L159" s="7"/>
      <c r="M159" s="7"/>
      <c r="N159" s="7"/>
      <c r="O159" s="7">
        <v>520833.3333</v>
      </c>
      <c r="P159" s="7">
        <f>O159</f>
        <v>520833.3333</v>
      </c>
      <c r="IB159" s="53"/>
      <c r="IC159" s="53"/>
      <c r="ID159" s="53"/>
      <c r="IE159" s="53"/>
      <c r="IF159" s="53"/>
      <c r="IG159" s="53"/>
    </row>
    <row r="160" spans="1:241" s="25" customFormat="1" ht="23.25" customHeight="1">
      <c r="A160" s="8" t="s">
        <v>81</v>
      </c>
      <c r="B160" s="6"/>
      <c r="C160" s="6"/>
      <c r="D160" s="7">
        <v>420</v>
      </c>
      <c r="E160" s="7"/>
      <c r="F160" s="7">
        <v>420</v>
      </c>
      <c r="G160" s="7">
        <v>430</v>
      </c>
      <c r="H160" s="7"/>
      <c r="I160" s="7"/>
      <c r="J160" s="7">
        <f>G160</f>
        <v>430</v>
      </c>
      <c r="K160" s="7"/>
      <c r="L160" s="7"/>
      <c r="M160" s="7"/>
      <c r="N160" s="7">
        <v>440</v>
      </c>
      <c r="O160" s="7"/>
      <c r="P160" s="7">
        <f>N160</f>
        <v>440</v>
      </c>
      <c r="IB160" s="53"/>
      <c r="IC160" s="53"/>
      <c r="ID160" s="53"/>
      <c r="IE160" s="53"/>
      <c r="IF160" s="53"/>
      <c r="IG160" s="53"/>
    </row>
    <row r="161" spans="1:241" s="25" customFormat="1" ht="22.5">
      <c r="A161" s="8" t="s">
        <v>82</v>
      </c>
      <c r="B161" s="6"/>
      <c r="C161" s="6"/>
      <c r="D161" s="7">
        <v>4500</v>
      </c>
      <c r="E161" s="7"/>
      <c r="F161" s="7">
        <f t="shared" si="19"/>
        <v>4500</v>
      </c>
      <c r="G161" s="7">
        <v>4500</v>
      </c>
      <c r="H161" s="7"/>
      <c r="I161" s="7"/>
      <c r="J161" s="7">
        <f t="shared" si="17"/>
        <v>4500</v>
      </c>
      <c r="K161" s="7"/>
      <c r="L161" s="7"/>
      <c r="M161" s="7"/>
      <c r="N161" s="7">
        <v>4806</v>
      </c>
      <c r="O161" s="7"/>
      <c r="P161" s="7">
        <f t="shared" si="18"/>
        <v>4806</v>
      </c>
      <c r="R161" s="27"/>
      <c r="IB161" s="53"/>
      <c r="IC161" s="53"/>
      <c r="ID161" s="53"/>
      <c r="IE161" s="53"/>
      <c r="IF161" s="53"/>
      <c r="IG161" s="53"/>
    </row>
    <row r="162" spans="1:241" s="25" customFormat="1" ht="33.75">
      <c r="A162" s="8" t="s">
        <v>235</v>
      </c>
      <c r="B162" s="6"/>
      <c r="C162" s="6"/>
      <c r="D162" s="7">
        <v>2.4</v>
      </c>
      <c r="E162" s="7"/>
      <c r="F162" s="7">
        <f>D162</f>
        <v>2.4</v>
      </c>
      <c r="G162" s="7">
        <v>2.55</v>
      </c>
      <c r="H162" s="7"/>
      <c r="I162" s="7"/>
      <c r="J162" s="7">
        <f>G162</f>
        <v>2.55</v>
      </c>
      <c r="K162" s="7"/>
      <c r="L162" s="7"/>
      <c r="M162" s="7"/>
      <c r="N162" s="7">
        <v>2.55</v>
      </c>
      <c r="O162" s="7"/>
      <c r="P162" s="7">
        <f>N162</f>
        <v>2.55</v>
      </c>
      <c r="R162" s="27"/>
      <c r="IB162" s="53"/>
      <c r="IC162" s="53"/>
      <c r="ID162" s="53"/>
      <c r="IE162" s="53"/>
      <c r="IF162" s="53"/>
      <c r="IG162" s="53"/>
    </row>
    <row r="163" spans="1:241" s="25" customFormat="1" ht="11.25">
      <c r="A163" s="5" t="s">
        <v>6</v>
      </c>
      <c r="B163" s="37"/>
      <c r="C163" s="37"/>
      <c r="D163" s="30"/>
      <c r="E163" s="30"/>
      <c r="F163" s="7">
        <f t="shared" si="19"/>
        <v>0</v>
      </c>
      <c r="G163" s="30"/>
      <c r="H163" s="30"/>
      <c r="I163" s="30"/>
      <c r="J163" s="7">
        <f t="shared" si="17"/>
        <v>0</v>
      </c>
      <c r="K163" s="7"/>
      <c r="L163" s="7"/>
      <c r="M163" s="7"/>
      <c r="N163" s="30"/>
      <c r="O163" s="30"/>
      <c r="P163" s="7">
        <f t="shared" si="18"/>
        <v>0</v>
      </c>
      <c r="R163" s="27"/>
      <c r="IB163" s="53"/>
      <c r="IC163" s="53"/>
      <c r="ID163" s="53"/>
      <c r="IE163" s="53"/>
      <c r="IF163" s="53"/>
      <c r="IG163" s="53"/>
    </row>
    <row r="164" spans="1:241" s="25" customFormat="1" ht="33.75">
      <c r="A164" s="8" t="s">
        <v>84</v>
      </c>
      <c r="B164" s="6"/>
      <c r="C164" s="6"/>
      <c r="D164" s="7"/>
      <c r="E164" s="7">
        <f>E153/E145*100</f>
        <v>8.421052631578947</v>
      </c>
      <c r="F164" s="7">
        <f>E164</f>
        <v>8.421052631578947</v>
      </c>
      <c r="G164" s="7"/>
      <c r="H164" s="7">
        <f>H153/H145*100</f>
        <v>9.35672514619883</v>
      </c>
      <c r="I164" s="7"/>
      <c r="J164" s="7">
        <f>H164</f>
        <v>9.35672514619883</v>
      </c>
      <c r="K164" s="7"/>
      <c r="L164" s="7"/>
      <c r="M164" s="7"/>
      <c r="N164" s="7"/>
      <c r="O164" s="7">
        <f>O153/O145*100</f>
        <v>11.228070175438596</v>
      </c>
      <c r="P164" s="7">
        <f>O164</f>
        <v>11.228070175438596</v>
      </c>
      <c r="R164" s="27"/>
      <c r="IB164" s="53"/>
      <c r="IC164" s="53"/>
      <c r="ID164" s="53"/>
      <c r="IE164" s="53"/>
      <c r="IF164" s="53"/>
      <c r="IG164" s="53"/>
    </row>
    <row r="165" spans="1:241" s="25" customFormat="1" ht="36" customHeight="1">
      <c r="A165" s="8" t="s">
        <v>83</v>
      </c>
      <c r="B165" s="6"/>
      <c r="C165" s="6"/>
      <c r="D165" s="7">
        <f>D152/D146*100</f>
        <v>20.429009193054135</v>
      </c>
      <c r="E165" s="7"/>
      <c r="F165" s="7">
        <f>D165</f>
        <v>20.429009193054135</v>
      </c>
      <c r="G165" s="7">
        <f>G152/G146*100</f>
        <v>22.982635342185905</v>
      </c>
      <c r="H165" s="7"/>
      <c r="I165" s="7"/>
      <c r="J165" s="7">
        <f>G165</f>
        <v>22.982635342185905</v>
      </c>
      <c r="K165" s="7"/>
      <c r="L165" s="7"/>
      <c r="M165" s="7"/>
      <c r="N165" s="7">
        <f>N152/N146*100</f>
        <v>24.514811031664962</v>
      </c>
      <c r="O165" s="7"/>
      <c r="P165" s="7">
        <f>N165</f>
        <v>24.514811031664962</v>
      </c>
      <c r="R165" s="27"/>
      <c r="IB165" s="53"/>
      <c r="IC165" s="53"/>
      <c r="ID165" s="53"/>
      <c r="IE165" s="53"/>
      <c r="IF165" s="53"/>
      <c r="IG165" s="53"/>
    </row>
    <row r="166" spans="1:241" s="25" customFormat="1" ht="24" customHeight="1">
      <c r="A166" s="8" t="s">
        <v>85</v>
      </c>
      <c r="B166" s="6"/>
      <c r="C166" s="6"/>
      <c r="D166" s="7">
        <f>D155/D148*100</f>
        <v>22.972972972972975</v>
      </c>
      <c r="E166" s="7"/>
      <c r="F166" s="7">
        <f>D166</f>
        <v>22.972972972972975</v>
      </c>
      <c r="G166" s="7">
        <f>G155/G148*100</f>
        <v>22.527027027027028</v>
      </c>
      <c r="H166" s="7"/>
      <c r="I166" s="7"/>
      <c r="J166" s="7">
        <f>G166</f>
        <v>22.527027027027028</v>
      </c>
      <c r="K166" s="7"/>
      <c r="L166" s="7"/>
      <c r="M166" s="7"/>
      <c r="N166" s="7">
        <f>N155/N148*100</f>
        <v>24.324324324324326</v>
      </c>
      <c r="O166" s="7"/>
      <c r="P166" s="7">
        <f>N166</f>
        <v>24.324324324324326</v>
      </c>
      <c r="R166" s="27"/>
      <c r="IB166" s="53"/>
      <c r="IC166" s="53"/>
      <c r="ID166" s="53"/>
      <c r="IE166" s="53"/>
      <c r="IF166" s="53"/>
      <c r="IG166" s="53"/>
    </row>
    <row r="167" spans="1:241" s="38" customFormat="1" ht="38.25" customHeight="1">
      <c r="A167" s="34" t="s">
        <v>389</v>
      </c>
      <c r="B167" s="35"/>
      <c r="C167" s="35"/>
      <c r="D167" s="36">
        <f>SUM(D180)*D194+D181*D195+D182*D196+D184*D198+D185*D199+D186*D200+D187*D201+D188*D202+D189*D203+D190*D204+0.65+532023</f>
        <v>19686999.999978114</v>
      </c>
      <c r="E167" s="36">
        <f>SUM(E183)*E197+E191*E205+E192*E206+E211</f>
        <v>23278332.999995</v>
      </c>
      <c r="F167" s="36">
        <f>D167+E167</f>
        <v>42965332.99997312</v>
      </c>
      <c r="G167" s="36">
        <f>SUM(G180)*G194+G181*G195+G182*G196+G184*G198+G185*G199+G186*G200+G187*G201+G188*G202+G189*G203+G190*G204-0.02+552000+58000+350000</f>
        <v>20664000.004896514</v>
      </c>
      <c r="H167" s="36">
        <f>SUM(H183)*H197+H191*H205+H192*H206+H211</f>
        <v>23859999.999995</v>
      </c>
      <c r="I167" s="36"/>
      <c r="J167" s="36">
        <f>G167+H167</f>
        <v>44524000.004891515</v>
      </c>
      <c r="K167" s="36" t="e">
        <f>(K180*K194)+(K181*K195)+(K182*K196)+(K185*K199)+(K186*K200)+(K201*K187)+(#REF!*#REF!)-1036.73</f>
        <v>#REF!</v>
      </c>
      <c r="L167" s="36" t="e">
        <f>(L180*L194)+(L181*L195)+(L182*L196)+(L185*L199)+(L186*L200)+(L201*L187)+(#REF!*#REF!)-1036.73</f>
        <v>#REF!</v>
      </c>
      <c r="M167" s="36" t="e">
        <f>(M180*M194)+(M181*M195)+(M182*M196)+(M185*M199)+(M186*M200)+(M201*M187)+(#REF!*#REF!)-1036.73</f>
        <v>#REF!</v>
      </c>
      <c r="N167" s="36">
        <f>SUM(N180)*N194+N181*N195+N182*N196+N184*N198+N185*N199+N186*N200+N187*N201+N188*N202+N189*N203+N190*N204+0.2+591794</f>
        <v>21544999.99979262</v>
      </c>
      <c r="O167" s="36">
        <f>SUM(O183)*O197+O191*O205+O192*O206</f>
        <v>23169999.999995</v>
      </c>
      <c r="P167" s="36">
        <f>N167+O167</f>
        <v>44714999.99978762</v>
      </c>
      <c r="R167" s="42"/>
      <c r="IB167" s="39"/>
      <c r="IC167" s="39"/>
      <c r="ID167" s="39"/>
      <c r="IE167" s="39"/>
      <c r="IF167" s="39"/>
      <c r="IG167" s="39"/>
    </row>
    <row r="168" spans="1:241" s="25" customFormat="1" ht="11.25">
      <c r="A168" s="5" t="s">
        <v>4</v>
      </c>
      <c r="B168" s="37"/>
      <c r="C168" s="37"/>
      <c r="D168" s="30"/>
      <c r="E168" s="30"/>
      <c r="F168" s="30"/>
      <c r="G168" s="30"/>
      <c r="H168" s="30"/>
      <c r="I168" s="30"/>
      <c r="J168" s="30"/>
      <c r="K168" s="7"/>
      <c r="L168" s="7"/>
      <c r="M168" s="7"/>
      <c r="N168" s="30"/>
      <c r="O168" s="30"/>
      <c r="P168" s="30"/>
      <c r="R168" s="27"/>
      <c r="IB168" s="53"/>
      <c r="IC168" s="53"/>
      <c r="ID168" s="53"/>
      <c r="IE168" s="53"/>
      <c r="IF168" s="53"/>
      <c r="IG168" s="53"/>
    </row>
    <row r="169" spans="1:241" s="25" customFormat="1" ht="34.5" customHeight="1">
      <c r="A169" s="8" t="s">
        <v>86</v>
      </c>
      <c r="B169" s="6"/>
      <c r="C169" s="6"/>
      <c r="D169" s="7">
        <v>135</v>
      </c>
      <c r="E169" s="7"/>
      <c r="F169" s="7">
        <f aca="true" t="shared" si="20" ref="F169:F176">D169</f>
        <v>135</v>
      </c>
      <c r="G169" s="7">
        <f>F169</f>
        <v>135</v>
      </c>
      <c r="H169" s="7"/>
      <c r="I169" s="7"/>
      <c r="J169" s="7">
        <f>G169</f>
        <v>135</v>
      </c>
      <c r="K169" s="7"/>
      <c r="L169" s="7"/>
      <c r="M169" s="7"/>
      <c r="N169" s="7">
        <f>G169</f>
        <v>135</v>
      </c>
      <c r="O169" s="7"/>
      <c r="P169" s="7">
        <f>N169</f>
        <v>135</v>
      </c>
      <c r="R169" s="27"/>
      <c r="IB169" s="53"/>
      <c r="IC169" s="53"/>
      <c r="ID169" s="53"/>
      <c r="IE169" s="53"/>
      <c r="IF169" s="53"/>
      <c r="IG169" s="53"/>
    </row>
    <row r="170" spans="1:241" s="25" customFormat="1" ht="22.5">
      <c r="A170" s="8" t="s">
        <v>87</v>
      </c>
      <c r="B170" s="6"/>
      <c r="C170" s="6"/>
      <c r="D170" s="7">
        <v>4850</v>
      </c>
      <c r="E170" s="7"/>
      <c r="F170" s="7">
        <f t="shared" si="20"/>
        <v>4850</v>
      </c>
      <c r="G170" s="7">
        <f>F170</f>
        <v>4850</v>
      </c>
      <c r="H170" s="7"/>
      <c r="I170" s="7"/>
      <c r="J170" s="7">
        <f>G170</f>
        <v>4850</v>
      </c>
      <c r="K170" s="7"/>
      <c r="L170" s="7"/>
      <c r="M170" s="7"/>
      <c r="N170" s="7">
        <v>4850</v>
      </c>
      <c r="O170" s="7"/>
      <c r="P170" s="7">
        <f>N170</f>
        <v>4850</v>
      </c>
      <c r="IB170" s="53"/>
      <c r="IC170" s="53"/>
      <c r="ID170" s="53"/>
      <c r="IE170" s="53"/>
      <c r="IF170" s="53"/>
      <c r="IG170" s="53"/>
    </row>
    <row r="171" spans="1:241" s="25" customFormat="1" ht="22.5">
      <c r="A171" s="8" t="s">
        <v>88</v>
      </c>
      <c r="B171" s="6"/>
      <c r="C171" s="6"/>
      <c r="D171" s="7">
        <v>8210</v>
      </c>
      <c r="E171" s="7"/>
      <c r="F171" s="7">
        <f t="shared" si="20"/>
        <v>8210</v>
      </c>
      <c r="G171" s="7">
        <f>F171</f>
        <v>8210</v>
      </c>
      <c r="H171" s="7"/>
      <c r="I171" s="7"/>
      <c r="J171" s="7">
        <f>G171</f>
        <v>8210</v>
      </c>
      <c r="K171" s="7"/>
      <c r="L171" s="7"/>
      <c r="M171" s="7"/>
      <c r="N171" s="7">
        <v>8210</v>
      </c>
      <c r="O171" s="7"/>
      <c r="P171" s="7">
        <f>N171</f>
        <v>8210</v>
      </c>
      <c r="IB171" s="53"/>
      <c r="IC171" s="53"/>
      <c r="ID171" s="53"/>
      <c r="IE171" s="53"/>
      <c r="IF171" s="53"/>
      <c r="IG171" s="53"/>
    </row>
    <row r="172" spans="1:241" s="25" customFormat="1" ht="24.75" customHeight="1">
      <c r="A172" s="8" t="s">
        <v>236</v>
      </c>
      <c r="B172" s="6"/>
      <c r="C172" s="6"/>
      <c r="D172" s="7">
        <v>2000</v>
      </c>
      <c r="E172" s="7">
        <v>700</v>
      </c>
      <c r="F172" s="7">
        <f>E172</f>
        <v>700</v>
      </c>
      <c r="G172" s="7"/>
      <c r="H172" s="7">
        <f>E172</f>
        <v>700</v>
      </c>
      <c r="I172" s="7"/>
      <c r="J172" s="7">
        <f>H172</f>
        <v>700</v>
      </c>
      <c r="K172" s="7"/>
      <c r="L172" s="7"/>
      <c r="M172" s="7"/>
      <c r="N172" s="7"/>
      <c r="O172" s="7">
        <f>H172</f>
        <v>700</v>
      </c>
      <c r="P172" s="7">
        <f>O172</f>
        <v>700</v>
      </c>
      <c r="IB172" s="53"/>
      <c r="IC172" s="53"/>
      <c r="ID172" s="53"/>
      <c r="IE172" s="53"/>
      <c r="IF172" s="53"/>
      <c r="IG172" s="53"/>
    </row>
    <row r="173" spans="1:241" s="25" customFormat="1" ht="25.5" customHeight="1">
      <c r="A173" s="8" t="s">
        <v>103</v>
      </c>
      <c r="B173" s="6"/>
      <c r="C173" s="6"/>
      <c r="D173" s="7">
        <v>300</v>
      </c>
      <c r="E173" s="7"/>
      <c r="F173" s="7">
        <f t="shared" si="20"/>
        <v>300</v>
      </c>
      <c r="G173" s="7">
        <v>300</v>
      </c>
      <c r="H173" s="7"/>
      <c r="I173" s="7"/>
      <c r="J173" s="7">
        <f>G173</f>
        <v>300</v>
      </c>
      <c r="K173" s="7"/>
      <c r="L173" s="7"/>
      <c r="M173" s="7"/>
      <c r="N173" s="7">
        <v>300</v>
      </c>
      <c r="O173" s="7"/>
      <c r="P173" s="7">
        <f>N173</f>
        <v>300</v>
      </c>
      <c r="IB173" s="53"/>
      <c r="IC173" s="53"/>
      <c r="ID173" s="53"/>
      <c r="IE173" s="53"/>
      <c r="IF173" s="53"/>
      <c r="IG173" s="53"/>
    </row>
    <row r="174" spans="1:241" s="25" customFormat="1" ht="29.25" customHeight="1">
      <c r="A174" s="8" t="s">
        <v>89</v>
      </c>
      <c r="B174" s="6"/>
      <c r="C174" s="6"/>
      <c r="D174" s="7">
        <v>123.45</v>
      </c>
      <c r="E174" s="7"/>
      <c r="F174" s="7">
        <f t="shared" si="20"/>
        <v>123.45</v>
      </c>
      <c r="G174" s="7">
        <f>F174</f>
        <v>123.45</v>
      </c>
      <c r="H174" s="7"/>
      <c r="I174" s="7"/>
      <c r="J174" s="7">
        <f>G174</f>
        <v>123.45</v>
      </c>
      <c r="K174" s="7"/>
      <c r="L174" s="7"/>
      <c r="M174" s="7"/>
      <c r="N174" s="7">
        <f>J174</f>
        <v>123.45</v>
      </c>
      <c r="O174" s="7"/>
      <c r="P174" s="7">
        <f>N174</f>
        <v>123.45</v>
      </c>
      <c r="IB174" s="53"/>
      <c r="IC174" s="53"/>
      <c r="ID174" s="53"/>
      <c r="IE174" s="53"/>
      <c r="IF174" s="53"/>
      <c r="IG174" s="53"/>
    </row>
    <row r="175" spans="1:241" s="25" customFormat="1" ht="29.25" customHeight="1">
      <c r="A175" s="8" t="s">
        <v>147</v>
      </c>
      <c r="B175" s="6"/>
      <c r="C175" s="6"/>
      <c r="D175" s="7">
        <v>11.549</v>
      </c>
      <c r="E175" s="7"/>
      <c r="F175" s="7">
        <f t="shared" si="20"/>
        <v>11.549</v>
      </c>
      <c r="G175" s="7">
        <v>11.549</v>
      </c>
      <c r="H175" s="7"/>
      <c r="I175" s="7">
        <f>G175</f>
        <v>11.549</v>
      </c>
      <c r="J175" s="7"/>
      <c r="K175" s="7"/>
      <c r="L175" s="7"/>
      <c r="M175" s="7"/>
      <c r="N175" s="7">
        <v>11.55</v>
      </c>
      <c r="O175" s="7"/>
      <c r="P175" s="7">
        <f>N175</f>
        <v>11.55</v>
      </c>
      <c r="IB175" s="53"/>
      <c r="IC175" s="53"/>
      <c r="ID175" s="53"/>
      <c r="IE175" s="53"/>
      <c r="IF175" s="53"/>
      <c r="IG175" s="53"/>
    </row>
    <row r="176" spans="1:241" s="25" customFormat="1" ht="29.25" customHeight="1">
      <c r="A176" s="8" t="s">
        <v>213</v>
      </c>
      <c r="B176" s="6"/>
      <c r="C176" s="6"/>
      <c r="D176" s="7">
        <v>5</v>
      </c>
      <c r="E176" s="7"/>
      <c r="F176" s="7">
        <f t="shared" si="20"/>
        <v>5</v>
      </c>
      <c r="G176" s="7">
        <v>4</v>
      </c>
      <c r="H176" s="7"/>
      <c r="I176" s="7"/>
      <c r="J176" s="7"/>
      <c r="K176" s="7"/>
      <c r="L176" s="7"/>
      <c r="M176" s="7"/>
      <c r="N176" s="7">
        <v>3</v>
      </c>
      <c r="O176" s="7"/>
      <c r="P176" s="7">
        <f>N176</f>
        <v>3</v>
      </c>
      <c r="IB176" s="53"/>
      <c r="IC176" s="53"/>
      <c r="ID176" s="53"/>
      <c r="IE176" s="53"/>
      <c r="IF176" s="53"/>
      <c r="IG176" s="53"/>
    </row>
    <row r="177" spans="1:241" s="25" customFormat="1" ht="29.25" customHeight="1">
      <c r="A177" s="8" t="s">
        <v>214</v>
      </c>
      <c r="B177" s="6"/>
      <c r="C177" s="6"/>
      <c r="D177" s="7"/>
      <c r="E177" s="7">
        <v>3.5</v>
      </c>
      <c r="F177" s="7"/>
      <c r="G177" s="7"/>
      <c r="H177" s="7">
        <v>3.5</v>
      </c>
      <c r="I177" s="7"/>
      <c r="J177" s="7"/>
      <c r="K177" s="7"/>
      <c r="L177" s="7"/>
      <c r="M177" s="7"/>
      <c r="N177" s="7"/>
      <c r="O177" s="7">
        <v>3.5</v>
      </c>
      <c r="P177" s="7"/>
      <c r="IB177" s="53"/>
      <c r="IC177" s="53"/>
      <c r="ID177" s="53"/>
      <c r="IE177" s="53"/>
      <c r="IF177" s="53"/>
      <c r="IG177" s="53"/>
    </row>
    <row r="178" spans="1:241" s="25" customFormat="1" ht="29.25" customHeight="1">
      <c r="A178" s="8" t="s">
        <v>231</v>
      </c>
      <c r="B178" s="6"/>
      <c r="C178" s="6"/>
      <c r="D178" s="7"/>
      <c r="E178" s="7">
        <v>25</v>
      </c>
      <c r="F178" s="7"/>
      <c r="G178" s="7"/>
      <c r="H178" s="7">
        <v>15</v>
      </c>
      <c r="I178" s="7"/>
      <c r="J178" s="7"/>
      <c r="K178" s="7"/>
      <c r="L178" s="7"/>
      <c r="M178" s="7"/>
      <c r="N178" s="7"/>
      <c r="O178" s="7">
        <v>10</v>
      </c>
      <c r="P178" s="7"/>
      <c r="IB178" s="53"/>
      <c r="IC178" s="53"/>
      <c r="ID178" s="53"/>
      <c r="IE178" s="53"/>
      <c r="IF178" s="53"/>
      <c r="IG178" s="53"/>
    </row>
    <row r="179" spans="1:241" s="25" customFormat="1" ht="11.25">
      <c r="A179" s="5" t="s">
        <v>5</v>
      </c>
      <c r="B179" s="37"/>
      <c r="C179" s="37"/>
      <c r="D179" s="30"/>
      <c r="E179" s="30"/>
      <c r="F179" s="30"/>
      <c r="G179" s="30"/>
      <c r="H179" s="30"/>
      <c r="I179" s="30"/>
      <c r="J179" s="7"/>
      <c r="K179" s="7"/>
      <c r="L179" s="7"/>
      <c r="M179" s="7"/>
      <c r="N179" s="30"/>
      <c r="O179" s="30"/>
      <c r="P179" s="7"/>
      <c r="IB179" s="53"/>
      <c r="IC179" s="53"/>
      <c r="ID179" s="53"/>
      <c r="IE179" s="53"/>
      <c r="IF179" s="53"/>
      <c r="IG179" s="53"/>
    </row>
    <row r="180" spans="1:241" s="25" customFormat="1" ht="38.25" customHeight="1">
      <c r="A180" s="8" t="s">
        <v>90</v>
      </c>
      <c r="B180" s="6"/>
      <c r="C180" s="6"/>
      <c r="D180" s="7">
        <v>135</v>
      </c>
      <c r="E180" s="7"/>
      <c r="F180" s="7">
        <f>D180</f>
        <v>135</v>
      </c>
      <c r="G180" s="7">
        <f>F180</f>
        <v>135</v>
      </c>
      <c r="H180" s="7"/>
      <c r="I180" s="7"/>
      <c r="J180" s="7">
        <f aca="true" t="shared" si="21" ref="J180:J188">G180</f>
        <v>135</v>
      </c>
      <c r="K180" s="7"/>
      <c r="L180" s="7"/>
      <c r="M180" s="7"/>
      <c r="N180" s="7">
        <f>J180</f>
        <v>135</v>
      </c>
      <c r="O180" s="7"/>
      <c r="P180" s="7">
        <f aca="true" t="shared" si="22" ref="P180:P188">N180</f>
        <v>135</v>
      </c>
      <c r="IB180" s="53"/>
      <c r="IC180" s="53"/>
      <c r="ID180" s="53"/>
      <c r="IE180" s="53"/>
      <c r="IF180" s="53"/>
      <c r="IG180" s="53"/>
    </row>
    <row r="181" spans="1:241" s="25" customFormat="1" ht="22.5">
      <c r="A181" s="8" t="s">
        <v>91</v>
      </c>
      <c r="B181" s="6"/>
      <c r="C181" s="6"/>
      <c r="D181" s="7">
        <v>920</v>
      </c>
      <c r="E181" s="7"/>
      <c r="F181" s="7">
        <f aca="true" t="shared" si="23" ref="F181:F191">D181</f>
        <v>920</v>
      </c>
      <c r="G181" s="7">
        <v>920</v>
      </c>
      <c r="H181" s="7"/>
      <c r="I181" s="7"/>
      <c r="J181" s="7">
        <f t="shared" si="21"/>
        <v>920</v>
      </c>
      <c r="K181" s="7"/>
      <c r="L181" s="7"/>
      <c r="M181" s="7"/>
      <c r="N181" s="7">
        <v>920</v>
      </c>
      <c r="O181" s="7"/>
      <c r="P181" s="7">
        <f t="shared" si="22"/>
        <v>920</v>
      </c>
      <c r="IB181" s="53"/>
      <c r="IC181" s="53"/>
      <c r="ID181" s="53"/>
      <c r="IE181" s="53"/>
      <c r="IF181" s="53"/>
      <c r="IG181" s="53"/>
    </row>
    <row r="182" spans="1:241" s="25" customFormat="1" ht="26.25" customHeight="1">
      <c r="A182" s="8" t="s">
        <v>92</v>
      </c>
      <c r="B182" s="6"/>
      <c r="C182" s="6"/>
      <c r="D182" s="7">
        <v>800</v>
      </c>
      <c r="E182" s="7"/>
      <c r="F182" s="7">
        <f t="shared" si="23"/>
        <v>800</v>
      </c>
      <c r="G182" s="7">
        <v>800</v>
      </c>
      <c r="H182" s="7"/>
      <c r="I182" s="7"/>
      <c r="J182" s="7">
        <f t="shared" si="21"/>
        <v>800</v>
      </c>
      <c r="K182" s="7"/>
      <c r="L182" s="7"/>
      <c r="M182" s="7"/>
      <c r="N182" s="7">
        <v>800</v>
      </c>
      <c r="O182" s="7"/>
      <c r="P182" s="7">
        <f t="shared" si="22"/>
        <v>800</v>
      </c>
      <c r="IB182" s="53"/>
      <c r="IC182" s="53"/>
      <c r="ID182" s="53"/>
      <c r="IE182" s="53"/>
      <c r="IF182" s="53"/>
      <c r="IG182" s="53"/>
    </row>
    <row r="183" spans="1:241" s="25" customFormat="1" ht="33" customHeight="1">
      <c r="A183" s="8" t="s">
        <v>208</v>
      </c>
      <c r="B183" s="6"/>
      <c r="C183" s="6"/>
      <c r="D183" s="7"/>
      <c r="E183" s="7">
        <v>200</v>
      </c>
      <c r="F183" s="7">
        <f>E183</f>
        <v>200</v>
      </c>
      <c r="G183" s="7"/>
      <c r="H183" s="7">
        <v>200</v>
      </c>
      <c r="I183" s="7"/>
      <c r="J183" s="7">
        <f>H183</f>
        <v>200</v>
      </c>
      <c r="K183" s="7"/>
      <c r="L183" s="7"/>
      <c r="M183" s="7"/>
      <c r="N183" s="7"/>
      <c r="O183" s="7">
        <v>200</v>
      </c>
      <c r="P183" s="7">
        <f>O183</f>
        <v>200</v>
      </c>
      <c r="IB183" s="53"/>
      <c r="IC183" s="53"/>
      <c r="ID183" s="53"/>
      <c r="IE183" s="53"/>
      <c r="IF183" s="53"/>
      <c r="IG183" s="53"/>
    </row>
    <row r="184" spans="1:241" s="25" customFormat="1" ht="26.25" customHeight="1">
      <c r="A184" s="8" t="s">
        <v>343</v>
      </c>
      <c r="B184" s="6"/>
      <c r="C184" s="6"/>
      <c r="D184" s="7">
        <v>1000</v>
      </c>
      <c r="E184" s="7"/>
      <c r="F184" s="7">
        <f>D184</f>
        <v>1000</v>
      </c>
      <c r="G184" s="7"/>
      <c r="H184" s="7"/>
      <c r="I184" s="7"/>
      <c r="J184" s="7"/>
      <c r="K184" s="7"/>
      <c r="L184" s="7"/>
      <c r="M184" s="7"/>
      <c r="N184" s="7"/>
      <c r="O184" s="7"/>
      <c r="P184" s="7"/>
      <c r="IB184" s="53"/>
      <c r="IC184" s="53"/>
      <c r="ID184" s="53"/>
      <c r="IE184" s="53"/>
      <c r="IF184" s="53"/>
      <c r="IG184" s="53"/>
    </row>
    <row r="185" spans="1:241" s="25" customFormat="1" ht="22.5">
      <c r="A185" s="8" t="s">
        <v>102</v>
      </c>
      <c r="B185" s="6"/>
      <c r="C185" s="6"/>
      <c r="D185" s="7">
        <v>300</v>
      </c>
      <c r="E185" s="7"/>
      <c r="F185" s="7">
        <f t="shared" si="23"/>
        <v>300</v>
      </c>
      <c r="G185" s="7">
        <v>300</v>
      </c>
      <c r="H185" s="7"/>
      <c r="I185" s="7"/>
      <c r="J185" s="7">
        <f t="shared" si="21"/>
        <v>300</v>
      </c>
      <c r="K185" s="7"/>
      <c r="L185" s="7"/>
      <c r="M185" s="7"/>
      <c r="N185" s="7">
        <v>300</v>
      </c>
      <c r="O185" s="7"/>
      <c r="P185" s="7">
        <f t="shared" si="22"/>
        <v>300</v>
      </c>
      <c r="IB185" s="53"/>
      <c r="IC185" s="53"/>
      <c r="ID185" s="53"/>
      <c r="IE185" s="53"/>
      <c r="IF185" s="53"/>
      <c r="IG185" s="53"/>
    </row>
    <row r="186" spans="1:241" s="25" customFormat="1" ht="22.5">
      <c r="A186" s="8" t="s">
        <v>93</v>
      </c>
      <c r="B186" s="6"/>
      <c r="C186" s="6"/>
      <c r="D186" s="7">
        <v>76.26</v>
      </c>
      <c r="E186" s="7"/>
      <c r="F186" s="7">
        <f t="shared" si="23"/>
        <v>76.26</v>
      </c>
      <c r="G186" s="7">
        <v>76.26</v>
      </c>
      <c r="H186" s="7"/>
      <c r="I186" s="7"/>
      <c r="J186" s="7">
        <f t="shared" si="21"/>
        <v>76.26</v>
      </c>
      <c r="K186" s="7"/>
      <c r="L186" s="7"/>
      <c r="M186" s="7"/>
      <c r="N186" s="7">
        <f>J186</f>
        <v>76.26</v>
      </c>
      <c r="O186" s="7"/>
      <c r="P186" s="7">
        <f t="shared" si="22"/>
        <v>76.26</v>
      </c>
      <c r="IB186" s="53"/>
      <c r="IC186" s="53"/>
      <c r="ID186" s="53"/>
      <c r="IE186" s="53"/>
      <c r="IF186" s="53"/>
      <c r="IG186" s="53"/>
    </row>
    <row r="187" spans="1:241" s="25" customFormat="1" ht="24" customHeight="1">
      <c r="A187" s="8" t="s">
        <v>229</v>
      </c>
      <c r="B187" s="6"/>
      <c r="C187" s="6"/>
      <c r="D187" s="7">
        <v>5</v>
      </c>
      <c r="E187" s="7"/>
      <c r="F187" s="7">
        <f t="shared" si="23"/>
        <v>5</v>
      </c>
      <c r="G187" s="7">
        <f>F187</f>
        <v>5</v>
      </c>
      <c r="H187" s="7"/>
      <c r="I187" s="7"/>
      <c r="J187" s="7">
        <f t="shared" si="21"/>
        <v>5</v>
      </c>
      <c r="K187" s="7"/>
      <c r="L187" s="7"/>
      <c r="M187" s="7"/>
      <c r="N187" s="7">
        <f>J187</f>
        <v>5</v>
      </c>
      <c r="O187" s="7"/>
      <c r="P187" s="7">
        <f t="shared" si="22"/>
        <v>5</v>
      </c>
      <c r="IB187" s="53"/>
      <c r="IC187" s="53"/>
      <c r="ID187" s="53"/>
      <c r="IE187" s="53"/>
      <c r="IF187" s="53"/>
      <c r="IG187" s="53"/>
    </row>
    <row r="188" spans="1:241" s="25" customFormat="1" ht="21.75" customHeight="1">
      <c r="A188" s="8" t="s">
        <v>136</v>
      </c>
      <c r="B188" s="6"/>
      <c r="C188" s="6"/>
      <c r="D188" s="7">
        <v>2</v>
      </c>
      <c r="E188" s="7"/>
      <c r="F188" s="7">
        <f t="shared" si="23"/>
        <v>2</v>
      </c>
      <c r="G188" s="7">
        <v>2</v>
      </c>
      <c r="H188" s="7"/>
      <c r="I188" s="7"/>
      <c r="J188" s="7">
        <f t="shared" si="21"/>
        <v>2</v>
      </c>
      <c r="K188" s="7"/>
      <c r="L188" s="7"/>
      <c r="M188" s="7"/>
      <c r="N188" s="7">
        <v>2</v>
      </c>
      <c r="O188" s="7"/>
      <c r="P188" s="7">
        <f t="shared" si="22"/>
        <v>2</v>
      </c>
      <c r="IB188" s="53"/>
      <c r="IC188" s="53"/>
      <c r="ID188" s="53"/>
      <c r="IE188" s="53"/>
      <c r="IF188" s="53"/>
      <c r="IG188" s="53"/>
    </row>
    <row r="189" spans="1:241" s="25" customFormat="1" ht="28.5" customHeight="1">
      <c r="A189" s="8" t="s">
        <v>148</v>
      </c>
      <c r="B189" s="6"/>
      <c r="C189" s="6"/>
      <c r="D189" s="7">
        <v>11.549</v>
      </c>
      <c r="E189" s="7"/>
      <c r="F189" s="7">
        <f t="shared" si="23"/>
        <v>11.549</v>
      </c>
      <c r="G189" s="7">
        <v>11.549</v>
      </c>
      <c r="H189" s="7"/>
      <c r="I189" s="7"/>
      <c r="J189" s="7">
        <v>11.55</v>
      </c>
      <c r="K189" s="7"/>
      <c r="L189" s="7"/>
      <c r="M189" s="7"/>
      <c r="N189" s="7">
        <v>11.549</v>
      </c>
      <c r="O189" s="7"/>
      <c r="P189" s="7">
        <v>11.55</v>
      </c>
      <c r="IB189" s="53"/>
      <c r="IC189" s="53"/>
      <c r="ID189" s="53"/>
      <c r="IE189" s="53"/>
      <c r="IF189" s="53"/>
      <c r="IG189" s="53"/>
    </row>
    <row r="190" spans="1:241" s="25" customFormat="1" ht="28.5" customHeight="1">
      <c r="A190" s="8" t="s">
        <v>215</v>
      </c>
      <c r="B190" s="6"/>
      <c r="C190" s="6"/>
      <c r="D190" s="7">
        <v>5</v>
      </c>
      <c r="E190" s="7"/>
      <c r="F190" s="7">
        <f t="shared" si="23"/>
        <v>5</v>
      </c>
      <c r="G190" s="7">
        <v>10</v>
      </c>
      <c r="H190" s="7"/>
      <c r="I190" s="7"/>
      <c r="J190" s="7">
        <f>G190</f>
        <v>10</v>
      </c>
      <c r="K190" s="7"/>
      <c r="L190" s="7"/>
      <c r="M190" s="7"/>
      <c r="N190" s="7">
        <v>15</v>
      </c>
      <c r="O190" s="7"/>
      <c r="P190" s="7">
        <f>N190</f>
        <v>15</v>
      </c>
      <c r="IB190" s="53"/>
      <c r="IC190" s="53"/>
      <c r="ID190" s="53"/>
      <c r="IE190" s="53"/>
      <c r="IF190" s="53"/>
      <c r="IG190" s="53"/>
    </row>
    <row r="191" spans="1:241" s="25" customFormat="1" ht="34.5" customHeight="1">
      <c r="A191" s="8" t="s">
        <v>216</v>
      </c>
      <c r="B191" s="6"/>
      <c r="C191" s="6"/>
      <c r="D191" s="7"/>
      <c r="E191" s="7">
        <v>3.5</v>
      </c>
      <c r="F191" s="7">
        <f t="shared" si="23"/>
        <v>0</v>
      </c>
      <c r="G191" s="7"/>
      <c r="H191" s="7">
        <v>3.5</v>
      </c>
      <c r="I191" s="7"/>
      <c r="J191" s="7">
        <f>G191</f>
        <v>0</v>
      </c>
      <c r="K191" s="7"/>
      <c r="L191" s="7"/>
      <c r="M191" s="7"/>
      <c r="N191" s="7"/>
      <c r="O191" s="7">
        <v>3.5</v>
      </c>
      <c r="P191" s="7">
        <f>N191</f>
        <v>0</v>
      </c>
      <c r="IB191" s="53"/>
      <c r="IC191" s="53"/>
      <c r="ID191" s="53"/>
      <c r="IE191" s="53"/>
      <c r="IF191" s="53"/>
      <c r="IG191" s="53"/>
    </row>
    <row r="192" spans="1:241" s="25" customFormat="1" ht="33" customHeight="1">
      <c r="A192" s="8" t="s">
        <v>232</v>
      </c>
      <c r="B192" s="6"/>
      <c r="C192" s="6"/>
      <c r="D192" s="7"/>
      <c r="E192" s="7">
        <v>10</v>
      </c>
      <c r="F192" s="7"/>
      <c r="G192" s="7"/>
      <c r="H192" s="7">
        <v>5</v>
      </c>
      <c r="I192" s="7"/>
      <c r="J192" s="7"/>
      <c r="K192" s="7"/>
      <c r="L192" s="7"/>
      <c r="M192" s="7"/>
      <c r="N192" s="7"/>
      <c r="O192" s="7">
        <v>10</v>
      </c>
      <c r="P192" s="7"/>
      <c r="IB192" s="53"/>
      <c r="IC192" s="53"/>
      <c r="ID192" s="53"/>
      <c r="IE192" s="53"/>
      <c r="IF192" s="53"/>
      <c r="IG192" s="53"/>
    </row>
    <row r="193" spans="1:241" s="25" customFormat="1" ht="11.25">
      <c r="A193" s="5" t="s">
        <v>7</v>
      </c>
      <c r="B193" s="37"/>
      <c r="C193" s="37"/>
      <c r="D193" s="30"/>
      <c r="E193" s="30"/>
      <c r="F193" s="7"/>
      <c r="G193" s="30"/>
      <c r="H193" s="30"/>
      <c r="I193" s="30"/>
      <c r="J193" s="7"/>
      <c r="K193" s="7"/>
      <c r="L193" s="7"/>
      <c r="M193" s="7"/>
      <c r="N193" s="30"/>
      <c r="O193" s="30"/>
      <c r="P193" s="7"/>
      <c r="IB193" s="53"/>
      <c r="IC193" s="53"/>
      <c r="ID193" s="53"/>
      <c r="IE193" s="53"/>
      <c r="IF193" s="53"/>
      <c r="IG193" s="53"/>
    </row>
    <row r="194" spans="1:241" s="25" customFormat="1" ht="33.75">
      <c r="A194" s="8" t="s">
        <v>94</v>
      </c>
      <c r="B194" s="37"/>
      <c r="C194" s="37"/>
      <c r="D194" s="7">
        <v>46611.41</v>
      </c>
      <c r="E194" s="30"/>
      <c r="F194" s="7">
        <f>D194</f>
        <v>46611.41</v>
      </c>
      <c r="G194" s="7">
        <v>48277.615</v>
      </c>
      <c r="H194" s="30"/>
      <c r="I194" s="30"/>
      <c r="J194" s="7">
        <f aca="true" t="shared" si="24" ref="J194:J202">G194</f>
        <v>48277.615</v>
      </c>
      <c r="K194" s="7"/>
      <c r="L194" s="7"/>
      <c r="M194" s="7"/>
      <c r="N194" s="7">
        <v>50079.48</v>
      </c>
      <c r="O194" s="30"/>
      <c r="P194" s="7">
        <f aca="true" t="shared" si="25" ref="P194:P204">N194</f>
        <v>50079.48</v>
      </c>
      <c r="IB194" s="53"/>
      <c r="IC194" s="53"/>
      <c r="ID194" s="53"/>
      <c r="IE194" s="53"/>
      <c r="IF194" s="53"/>
      <c r="IG194" s="53"/>
    </row>
    <row r="195" spans="1:241" s="25" customFormat="1" ht="22.5">
      <c r="A195" s="8" t="s">
        <v>95</v>
      </c>
      <c r="B195" s="6"/>
      <c r="C195" s="6"/>
      <c r="D195" s="7">
        <v>1850.5</v>
      </c>
      <c r="E195" s="7"/>
      <c r="F195" s="7">
        <f>D195</f>
        <v>1850.5</v>
      </c>
      <c r="G195" s="7">
        <v>1910.35</v>
      </c>
      <c r="H195" s="7"/>
      <c r="I195" s="7"/>
      <c r="J195" s="7">
        <f t="shared" si="24"/>
        <v>1910.35</v>
      </c>
      <c r="K195" s="7"/>
      <c r="L195" s="7"/>
      <c r="M195" s="7"/>
      <c r="N195" s="7">
        <v>1950.3</v>
      </c>
      <c r="O195" s="7"/>
      <c r="P195" s="7">
        <f t="shared" si="25"/>
        <v>1950.3</v>
      </c>
      <c r="IB195" s="53"/>
      <c r="IC195" s="53"/>
      <c r="ID195" s="53"/>
      <c r="IE195" s="53"/>
      <c r="IF195" s="53"/>
      <c r="IG195" s="53"/>
    </row>
    <row r="196" spans="1:241" s="25" customFormat="1" ht="22.5">
      <c r="A196" s="8" t="s">
        <v>96</v>
      </c>
      <c r="B196" s="6"/>
      <c r="C196" s="6"/>
      <c r="D196" s="7">
        <v>943.75</v>
      </c>
      <c r="E196" s="7"/>
      <c r="F196" s="7">
        <f aca="true" t="shared" si="26" ref="F196:F204">D196</f>
        <v>943.75</v>
      </c>
      <c r="G196" s="7">
        <v>975</v>
      </c>
      <c r="H196" s="7"/>
      <c r="I196" s="7"/>
      <c r="J196" s="7">
        <f t="shared" si="24"/>
        <v>975</v>
      </c>
      <c r="K196" s="7"/>
      <c r="L196" s="7"/>
      <c r="M196" s="7"/>
      <c r="N196" s="7">
        <v>1018.75</v>
      </c>
      <c r="O196" s="7"/>
      <c r="P196" s="7">
        <f t="shared" si="25"/>
        <v>1018.75</v>
      </c>
      <c r="IB196" s="53"/>
      <c r="IC196" s="53"/>
      <c r="ID196" s="53"/>
      <c r="IE196" s="53"/>
      <c r="IF196" s="53"/>
      <c r="IG196" s="53"/>
    </row>
    <row r="197" spans="1:241" s="25" customFormat="1" ht="27" customHeight="1">
      <c r="A197" s="8" t="s">
        <v>209</v>
      </c>
      <c r="B197" s="6"/>
      <c r="C197" s="6"/>
      <c r="D197" s="7"/>
      <c r="E197" s="7">
        <v>700</v>
      </c>
      <c r="F197" s="7">
        <f>E197</f>
        <v>700</v>
      </c>
      <c r="G197" s="7"/>
      <c r="H197" s="7">
        <v>800</v>
      </c>
      <c r="I197" s="7"/>
      <c r="J197" s="7">
        <f>H197</f>
        <v>800</v>
      </c>
      <c r="K197" s="7"/>
      <c r="L197" s="7"/>
      <c r="M197" s="7"/>
      <c r="N197" s="7"/>
      <c r="O197" s="7">
        <v>850</v>
      </c>
      <c r="P197" s="7">
        <f>O197</f>
        <v>850</v>
      </c>
      <c r="IB197" s="53"/>
      <c r="IC197" s="53"/>
      <c r="ID197" s="53"/>
      <c r="IE197" s="53"/>
      <c r="IF197" s="53"/>
      <c r="IG197" s="53"/>
    </row>
    <row r="198" spans="1:241" s="25" customFormat="1" ht="27" customHeight="1">
      <c r="A198" s="8" t="s">
        <v>344</v>
      </c>
      <c r="B198" s="6"/>
      <c r="C198" s="6"/>
      <c r="D198" s="7">
        <v>500</v>
      </c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IB198" s="53"/>
      <c r="IC198" s="53"/>
      <c r="ID198" s="53"/>
      <c r="IE198" s="53"/>
      <c r="IF198" s="53"/>
      <c r="IG198" s="53"/>
    </row>
    <row r="199" spans="1:241" s="25" customFormat="1" ht="22.5">
      <c r="A199" s="8" t="s">
        <v>97</v>
      </c>
      <c r="B199" s="6"/>
      <c r="C199" s="6"/>
      <c r="D199" s="7">
        <v>5866.6666666</v>
      </c>
      <c r="E199" s="7"/>
      <c r="F199" s="7">
        <f t="shared" si="26"/>
        <v>5866.6666666</v>
      </c>
      <c r="G199" s="7">
        <v>6433.333333</v>
      </c>
      <c r="H199" s="7"/>
      <c r="I199" s="7"/>
      <c r="J199" s="7">
        <f t="shared" si="24"/>
        <v>6433.333333</v>
      </c>
      <c r="K199" s="7"/>
      <c r="L199" s="7"/>
      <c r="M199" s="7"/>
      <c r="N199" s="7">
        <v>6966.666666</v>
      </c>
      <c r="O199" s="7"/>
      <c r="P199" s="7">
        <f t="shared" si="25"/>
        <v>6966.666666</v>
      </c>
      <c r="IB199" s="53"/>
      <c r="IC199" s="53"/>
      <c r="ID199" s="53"/>
      <c r="IE199" s="53"/>
      <c r="IF199" s="53"/>
      <c r="IG199" s="53"/>
    </row>
    <row r="200" spans="1:241" s="25" customFormat="1" ht="22.5">
      <c r="A200" s="8" t="s">
        <v>98</v>
      </c>
      <c r="B200" s="6"/>
      <c r="C200" s="6"/>
      <c r="D200" s="7">
        <v>89260.4248623</v>
      </c>
      <c r="E200" s="7"/>
      <c r="F200" s="7">
        <f t="shared" si="26"/>
        <v>89260.4248623</v>
      </c>
      <c r="G200" s="7">
        <v>93377.9176501</v>
      </c>
      <c r="H200" s="7"/>
      <c r="I200" s="7"/>
      <c r="J200" s="7">
        <f t="shared" si="24"/>
        <v>93377.9176501</v>
      </c>
      <c r="K200" s="7"/>
      <c r="L200" s="7"/>
      <c r="M200" s="7"/>
      <c r="N200" s="7">
        <v>98806.7138735</v>
      </c>
      <c r="O200" s="7"/>
      <c r="P200" s="7">
        <f t="shared" si="25"/>
        <v>98806.7138735</v>
      </c>
      <c r="IB200" s="53"/>
      <c r="IC200" s="53"/>
      <c r="ID200" s="53"/>
      <c r="IE200" s="53"/>
      <c r="IF200" s="53"/>
      <c r="IG200" s="53"/>
    </row>
    <row r="201" spans="1:241" s="25" customFormat="1" ht="29.25" customHeight="1">
      <c r="A201" s="8" t="s">
        <v>230</v>
      </c>
      <c r="B201" s="6"/>
      <c r="C201" s="6"/>
      <c r="D201" s="7">
        <v>38000</v>
      </c>
      <c r="E201" s="7"/>
      <c r="F201" s="7">
        <f t="shared" si="26"/>
        <v>38000</v>
      </c>
      <c r="G201" s="7">
        <v>38000</v>
      </c>
      <c r="H201" s="7"/>
      <c r="I201" s="7"/>
      <c r="J201" s="7">
        <f t="shared" si="24"/>
        <v>38000</v>
      </c>
      <c r="K201" s="7"/>
      <c r="L201" s="7"/>
      <c r="M201" s="7"/>
      <c r="N201" s="7">
        <v>38000</v>
      </c>
      <c r="O201" s="7"/>
      <c r="P201" s="7">
        <f t="shared" si="25"/>
        <v>38000</v>
      </c>
      <c r="IB201" s="53"/>
      <c r="IC201" s="53"/>
      <c r="ID201" s="53"/>
      <c r="IE201" s="53"/>
      <c r="IF201" s="53"/>
      <c r="IG201" s="53"/>
    </row>
    <row r="202" spans="1:241" s="25" customFormat="1" ht="27" customHeight="1">
      <c r="A202" s="8" t="s">
        <v>137</v>
      </c>
      <c r="B202" s="6"/>
      <c r="C202" s="6"/>
      <c r="D202" s="7">
        <v>3988</v>
      </c>
      <c r="E202" s="7"/>
      <c r="F202" s="7">
        <f t="shared" si="26"/>
        <v>3988</v>
      </c>
      <c r="G202" s="7">
        <v>4000</v>
      </c>
      <c r="H202" s="7"/>
      <c r="I202" s="7"/>
      <c r="J202" s="7">
        <f t="shared" si="24"/>
        <v>4000</v>
      </c>
      <c r="K202" s="7"/>
      <c r="L202" s="7"/>
      <c r="M202" s="7"/>
      <c r="N202" s="7">
        <v>4100</v>
      </c>
      <c r="O202" s="7"/>
      <c r="P202" s="7">
        <f t="shared" si="25"/>
        <v>4100</v>
      </c>
      <c r="IB202" s="53"/>
      <c r="IC202" s="53"/>
      <c r="ID202" s="53"/>
      <c r="IE202" s="53"/>
      <c r="IF202" s="53"/>
      <c r="IG202" s="53"/>
    </row>
    <row r="203" spans="1:241" s="25" customFormat="1" ht="33.75" customHeight="1">
      <c r="A203" s="8" t="s">
        <v>149</v>
      </c>
      <c r="B203" s="6"/>
      <c r="C203" s="6"/>
      <c r="D203" s="7">
        <v>12122.2616676</v>
      </c>
      <c r="E203" s="7"/>
      <c r="F203" s="7">
        <f t="shared" si="26"/>
        <v>12122.2616676</v>
      </c>
      <c r="G203" s="7">
        <v>17317.5166681</v>
      </c>
      <c r="H203" s="7"/>
      <c r="I203" s="7"/>
      <c r="J203" s="7">
        <f>G203</f>
        <v>17317.5166681</v>
      </c>
      <c r="K203" s="7"/>
      <c r="L203" s="7"/>
      <c r="M203" s="7"/>
      <c r="N203" s="7">
        <v>22512.7716685</v>
      </c>
      <c r="O203" s="7"/>
      <c r="P203" s="7">
        <f t="shared" si="25"/>
        <v>22512.7716685</v>
      </c>
      <c r="IB203" s="53"/>
      <c r="IC203" s="53"/>
      <c r="ID203" s="53"/>
      <c r="IE203" s="53"/>
      <c r="IF203" s="53"/>
      <c r="IG203" s="53"/>
    </row>
    <row r="204" spans="1:241" s="25" customFormat="1" ht="33.75" customHeight="1">
      <c r="A204" s="8" t="s">
        <v>217</v>
      </c>
      <c r="B204" s="6"/>
      <c r="C204" s="6"/>
      <c r="D204" s="7">
        <v>200000</v>
      </c>
      <c r="E204" s="7"/>
      <c r="F204" s="7">
        <f t="shared" si="26"/>
        <v>200000</v>
      </c>
      <c r="G204" s="7">
        <v>120000</v>
      </c>
      <c r="H204" s="7"/>
      <c r="I204" s="7"/>
      <c r="J204" s="7">
        <f>G204</f>
        <v>120000</v>
      </c>
      <c r="K204" s="7"/>
      <c r="L204" s="7"/>
      <c r="M204" s="7"/>
      <c r="N204" s="7">
        <v>100000</v>
      </c>
      <c r="O204" s="7"/>
      <c r="P204" s="7">
        <f t="shared" si="25"/>
        <v>100000</v>
      </c>
      <c r="IB204" s="53"/>
      <c r="IC204" s="53"/>
      <c r="ID204" s="53"/>
      <c r="IE204" s="53"/>
      <c r="IF204" s="53"/>
      <c r="IG204" s="53"/>
    </row>
    <row r="205" spans="1:241" s="25" customFormat="1" ht="36" customHeight="1">
      <c r="A205" s="8" t="s">
        <v>237</v>
      </c>
      <c r="B205" s="6"/>
      <c r="C205" s="6"/>
      <c r="D205" s="7"/>
      <c r="E205" s="7">
        <v>1428571.42857</v>
      </c>
      <c r="F205" s="7"/>
      <c r="G205" s="7"/>
      <c r="H205" s="7">
        <v>1428571.42857</v>
      </c>
      <c r="I205" s="7"/>
      <c r="J205" s="7"/>
      <c r="K205" s="7"/>
      <c r="L205" s="7"/>
      <c r="M205" s="7"/>
      <c r="N205" s="7"/>
      <c r="O205" s="7">
        <v>1428571.42857</v>
      </c>
      <c r="P205" s="7"/>
      <c r="IB205" s="53"/>
      <c r="IC205" s="53"/>
      <c r="ID205" s="53"/>
      <c r="IE205" s="53"/>
      <c r="IF205" s="53"/>
      <c r="IG205" s="53"/>
    </row>
    <row r="206" spans="1:241" s="25" customFormat="1" ht="42" customHeight="1">
      <c r="A206" s="8" t="s">
        <v>233</v>
      </c>
      <c r="B206" s="6"/>
      <c r="C206" s="6"/>
      <c r="D206" s="7"/>
      <c r="E206" s="7">
        <v>1800000</v>
      </c>
      <c r="F206" s="7"/>
      <c r="G206" s="7"/>
      <c r="H206" s="7">
        <v>3600000</v>
      </c>
      <c r="I206" s="7"/>
      <c r="J206" s="7"/>
      <c r="K206" s="7"/>
      <c r="L206" s="7"/>
      <c r="M206" s="7"/>
      <c r="N206" s="7"/>
      <c r="O206" s="7">
        <v>1800000</v>
      </c>
      <c r="P206" s="7"/>
      <c r="IB206" s="53"/>
      <c r="IC206" s="53"/>
      <c r="ID206" s="53"/>
      <c r="IE206" s="53"/>
      <c r="IF206" s="53"/>
      <c r="IG206" s="53"/>
    </row>
    <row r="207" spans="1:241" s="25" customFormat="1" ht="11.25">
      <c r="A207" s="5" t="s">
        <v>6</v>
      </c>
      <c r="B207" s="37"/>
      <c r="C207" s="37"/>
      <c r="D207" s="30"/>
      <c r="E207" s="30"/>
      <c r="F207" s="7"/>
      <c r="G207" s="30"/>
      <c r="H207" s="30"/>
      <c r="I207" s="30"/>
      <c r="J207" s="7"/>
      <c r="K207" s="7"/>
      <c r="L207" s="7"/>
      <c r="M207" s="7"/>
      <c r="N207" s="30"/>
      <c r="O207" s="30"/>
      <c r="P207" s="7"/>
      <c r="IB207" s="53"/>
      <c r="IC207" s="53"/>
      <c r="ID207" s="53"/>
      <c r="IE207" s="53"/>
      <c r="IF207" s="53"/>
      <c r="IG207" s="53"/>
    </row>
    <row r="208" spans="1:241" s="25" customFormat="1" ht="39" customHeight="1">
      <c r="A208" s="8" t="s">
        <v>99</v>
      </c>
      <c r="B208" s="6"/>
      <c r="C208" s="6"/>
      <c r="D208" s="7">
        <f>D180/D169*100</f>
        <v>100</v>
      </c>
      <c r="E208" s="7"/>
      <c r="F208" s="7">
        <f aca="true" t="shared" si="27" ref="F208:G210">F180/F169*100</f>
        <v>100</v>
      </c>
      <c r="G208" s="7">
        <f t="shared" si="27"/>
        <v>100</v>
      </c>
      <c r="H208" s="7"/>
      <c r="I208" s="7"/>
      <c r="J208" s="7">
        <f aca="true" t="shared" si="28" ref="J208:N210">J180/J169*100</f>
        <v>100</v>
      </c>
      <c r="K208" s="7" t="e">
        <f t="shared" si="28"/>
        <v>#DIV/0!</v>
      </c>
      <c r="L208" s="7" t="e">
        <f t="shared" si="28"/>
        <v>#DIV/0!</v>
      </c>
      <c r="M208" s="7" t="e">
        <f t="shared" si="28"/>
        <v>#DIV/0!</v>
      </c>
      <c r="N208" s="7">
        <f t="shared" si="28"/>
        <v>100</v>
      </c>
      <c r="O208" s="7"/>
      <c r="P208" s="7">
        <f>P180/P169*100</f>
        <v>100</v>
      </c>
      <c r="IB208" s="53"/>
      <c r="IC208" s="53"/>
      <c r="ID208" s="53"/>
      <c r="IE208" s="53"/>
      <c r="IF208" s="53"/>
      <c r="IG208" s="53"/>
    </row>
    <row r="209" spans="1:241" s="25" customFormat="1" ht="41.25" customHeight="1">
      <c r="A209" s="8" t="s">
        <v>100</v>
      </c>
      <c r="B209" s="6"/>
      <c r="C209" s="6"/>
      <c r="D209" s="7">
        <f>D181/D170*100</f>
        <v>18.969072164948454</v>
      </c>
      <c r="E209" s="7"/>
      <c r="F209" s="7">
        <f t="shared" si="27"/>
        <v>18.969072164948454</v>
      </c>
      <c r="G209" s="7">
        <f t="shared" si="27"/>
        <v>18.969072164948454</v>
      </c>
      <c r="H209" s="7"/>
      <c r="I209" s="7"/>
      <c r="J209" s="7">
        <f t="shared" si="28"/>
        <v>18.969072164948454</v>
      </c>
      <c r="K209" s="7" t="e">
        <f t="shared" si="28"/>
        <v>#DIV/0!</v>
      </c>
      <c r="L209" s="7" t="e">
        <f t="shared" si="28"/>
        <v>#DIV/0!</v>
      </c>
      <c r="M209" s="7" t="e">
        <f t="shared" si="28"/>
        <v>#DIV/0!</v>
      </c>
      <c r="N209" s="7">
        <f t="shared" si="28"/>
        <v>18.969072164948454</v>
      </c>
      <c r="O209" s="7"/>
      <c r="P209" s="7">
        <f>P181/P170*100</f>
        <v>18.969072164948454</v>
      </c>
      <c r="IB209" s="53"/>
      <c r="IC209" s="53"/>
      <c r="ID209" s="53"/>
      <c r="IE209" s="53"/>
      <c r="IF209" s="53"/>
      <c r="IG209" s="53"/>
    </row>
    <row r="210" spans="1:241" s="25" customFormat="1" ht="35.25" customHeight="1">
      <c r="A210" s="8" t="s">
        <v>101</v>
      </c>
      <c r="B210" s="6"/>
      <c r="C210" s="6"/>
      <c r="D210" s="7">
        <f>D182/D171*100</f>
        <v>9.744214372716199</v>
      </c>
      <c r="E210" s="7"/>
      <c r="F210" s="7">
        <f t="shared" si="27"/>
        <v>9.744214372716199</v>
      </c>
      <c r="G210" s="7">
        <f t="shared" si="27"/>
        <v>9.744214372716199</v>
      </c>
      <c r="H210" s="7"/>
      <c r="I210" s="7"/>
      <c r="J210" s="7">
        <f t="shared" si="28"/>
        <v>9.744214372716199</v>
      </c>
      <c r="K210" s="7" t="e">
        <f t="shared" si="28"/>
        <v>#DIV/0!</v>
      </c>
      <c r="L210" s="7" t="e">
        <f t="shared" si="28"/>
        <v>#DIV/0!</v>
      </c>
      <c r="M210" s="7" t="e">
        <f t="shared" si="28"/>
        <v>#DIV/0!</v>
      </c>
      <c r="N210" s="7">
        <f t="shared" si="28"/>
        <v>9.744214372716199</v>
      </c>
      <c r="O210" s="7"/>
      <c r="P210" s="7">
        <f>P182/P171*100</f>
        <v>9.744214372716199</v>
      </c>
      <c r="IB210" s="53"/>
      <c r="IC210" s="53"/>
      <c r="ID210" s="53"/>
      <c r="IE210" s="53"/>
      <c r="IF210" s="53"/>
      <c r="IG210" s="53"/>
    </row>
    <row r="211" spans="1:241" s="25" customFormat="1" ht="35.25" customHeight="1">
      <c r="A211" s="34" t="s">
        <v>390</v>
      </c>
      <c r="B211" s="20"/>
      <c r="C211" s="20"/>
      <c r="D211" s="43"/>
      <c r="E211" s="57">
        <f>SUM(E213)</f>
        <v>138333</v>
      </c>
      <c r="F211" s="57">
        <f>SUM(E211)</f>
        <v>138333</v>
      </c>
      <c r="G211" s="45"/>
      <c r="H211" s="45">
        <f>H213</f>
        <v>700000</v>
      </c>
      <c r="I211" s="45"/>
      <c r="J211" s="45">
        <f>H211</f>
        <v>700000</v>
      </c>
      <c r="K211" s="45"/>
      <c r="L211" s="45"/>
      <c r="M211" s="45"/>
      <c r="N211" s="45"/>
      <c r="O211" s="45"/>
      <c r="P211" s="45"/>
      <c r="IB211" s="53"/>
      <c r="IC211" s="53"/>
      <c r="ID211" s="53"/>
      <c r="IE211" s="53"/>
      <c r="IF211" s="53"/>
      <c r="IG211" s="53"/>
    </row>
    <row r="212" spans="1:241" s="25" customFormat="1" ht="9.75" customHeight="1">
      <c r="A212" s="13" t="s">
        <v>4</v>
      </c>
      <c r="B212" s="20"/>
      <c r="C212" s="20"/>
      <c r="D212" s="43"/>
      <c r="E212" s="44"/>
      <c r="F212" s="44"/>
      <c r="G212" s="44"/>
      <c r="H212" s="44"/>
      <c r="I212" s="44"/>
      <c r="J212" s="44">
        <f aca="true" t="shared" si="29" ref="J212:J217">H212</f>
        <v>0</v>
      </c>
      <c r="K212" s="44"/>
      <c r="L212" s="44"/>
      <c r="M212" s="44"/>
      <c r="N212" s="44"/>
      <c r="O212" s="44"/>
      <c r="P212" s="44"/>
      <c r="IB212" s="53"/>
      <c r="IC212" s="53"/>
      <c r="ID212" s="53"/>
      <c r="IE212" s="53"/>
      <c r="IF212" s="53"/>
      <c r="IG212" s="53"/>
    </row>
    <row r="213" spans="1:241" s="25" customFormat="1" ht="18.75" customHeight="1">
      <c r="A213" s="16" t="s">
        <v>198</v>
      </c>
      <c r="B213" s="46"/>
      <c r="C213" s="46"/>
      <c r="D213" s="47"/>
      <c r="E213" s="48">
        <v>138333</v>
      </c>
      <c r="F213" s="48">
        <f>SUM(E213)</f>
        <v>138333</v>
      </c>
      <c r="G213" s="26"/>
      <c r="H213" s="48">
        <v>700000</v>
      </c>
      <c r="I213" s="26"/>
      <c r="J213" s="44">
        <f t="shared" si="29"/>
        <v>700000</v>
      </c>
      <c r="K213" s="48"/>
      <c r="L213" s="48"/>
      <c r="M213" s="48"/>
      <c r="N213" s="48"/>
      <c r="O213" s="48"/>
      <c r="P213" s="48"/>
      <c r="IB213" s="53"/>
      <c r="IC213" s="53"/>
      <c r="ID213" s="53"/>
      <c r="IE213" s="53"/>
      <c r="IF213" s="53"/>
      <c r="IG213" s="53"/>
    </row>
    <row r="214" spans="1:241" s="25" customFormat="1" ht="15" customHeight="1">
      <c r="A214" s="5" t="s">
        <v>5</v>
      </c>
      <c r="B214" s="20"/>
      <c r="C214" s="20"/>
      <c r="D214" s="49"/>
      <c r="E214" s="44"/>
      <c r="F214" s="48">
        <f>SUM(E214)</f>
        <v>0</v>
      </c>
      <c r="G214" s="50"/>
      <c r="H214" s="44"/>
      <c r="I214" s="50"/>
      <c r="J214" s="44">
        <f t="shared" si="29"/>
        <v>0</v>
      </c>
      <c r="K214" s="44"/>
      <c r="L214" s="44"/>
      <c r="M214" s="44"/>
      <c r="N214" s="44"/>
      <c r="O214" s="44"/>
      <c r="P214" s="44"/>
      <c r="IB214" s="53"/>
      <c r="IC214" s="53"/>
      <c r="ID214" s="53"/>
      <c r="IE214" s="53"/>
      <c r="IF214" s="53"/>
      <c r="IG214" s="53"/>
    </row>
    <row r="215" spans="1:241" s="25" customFormat="1" ht="27.75" customHeight="1">
      <c r="A215" s="8" t="s">
        <v>349</v>
      </c>
      <c r="B215" s="20"/>
      <c r="C215" s="20"/>
      <c r="D215" s="49"/>
      <c r="E215" s="44">
        <v>260</v>
      </c>
      <c r="F215" s="48">
        <f>SUM(E215)</f>
        <v>260</v>
      </c>
      <c r="G215" s="50"/>
      <c r="H215" s="44">
        <v>780</v>
      </c>
      <c r="I215" s="50"/>
      <c r="J215" s="44">
        <f t="shared" si="29"/>
        <v>780</v>
      </c>
      <c r="K215" s="44"/>
      <c r="L215" s="44"/>
      <c r="M215" s="44"/>
      <c r="N215" s="44"/>
      <c r="O215" s="44"/>
      <c r="P215" s="44"/>
      <c r="IB215" s="53"/>
      <c r="IC215" s="53"/>
      <c r="ID215" s="53"/>
      <c r="IE215" s="53"/>
      <c r="IF215" s="53"/>
      <c r="IG215" s="53"/>
    </row>
    <row r="216" spans="1:241" s="25" customFormat="1" ht="12.75" customHeight="1">
      <c r="A216" s="19" t="s">
        <v>7</v>
      </c>
      <c r="B216" s="20"/>
      <c r="C216" s="20"/>
      <c r="D216" s="49"/>
      <c r="E216" s="44"/>
      <c r="F216" s="48">
        <f>SUM(E216)</f>
        <v>0</v>
      </c>
      <c r="G216" s="50"/>
      <c r="H216" s="44"/>
      <c r="I216" s="50"/>
      <c r="J216" s="44">
        <f t="shared" si="29"/>
        <v>0</v>
      </c>
      <c r="K216" s="44"/>
      <c r="L216" s="44"/>
      <c r="M216" s="44"/>
      <c r="N216" s="44"/>
      <c r="O216" s="44"/>
      <c r="P216" s="44"/>
      <c r="IB216" s="53"/>
      <c r="IC216" s="53"/>
      <c r="ID216" s="53"/>
      <c r="IE216" s="53"/>
      <c r="IF216" s="53"/>
      <c r="IG216" s="53"/>
    </row>
    <row r="217" spans="1:241" s="25" customFormat="1" ht="24.75" customHeight="1">
      <c r="A217" s="8" t="s">
        <v>350</v>
      </c>
      <c r="B217" s="6"/>
      <c r="C217" s="6"/>
      <c r="D217" s="7"/>
      <c r="E217" s="7">
        <f>SUM(E213)/E215</f>
        <v>532.05</v>
      </c>
      <c r="F217" s="48">
        <f>SUM(E217)</f>
        <v>532.05</v>
      </c>
      <c r="G217" s="7"/>
      <c r="H217" s="7">
        <f>H213/H215</f>
        <v>897.4358974358975</v>
      </c>
      <c r="I217" s="7"/>
      <c r="J217" s="44">
        <f t="shared" si="29"/>
        <v>897.4358974358975</v>
      </c>
      <c r="K217" s="7"/>
      <c r="L217" s="7"/>
      <c r="M217" s="7"/>
      <c r="N217" s="7"/>
      <c r="O217" s="7"/>
      <c r="P217" s="7"/>
      <c r="IB217" s="53"/>
      <c r="IC217" s="53"/>
      <c r="ID217" s="53"/>
      <c r="IE217" s="53"/>
      <c r="IF217" s="53"/>
      <c r="IG217" s="53"/>
    </row>
    <row r="218" spans="1:241" s="38" customFormat="1" ht="45">
      <c r="A218" s="34" t="s">
        <v>391</v>
      </c>
      <c r="B218" s="35"/>
      <c r="C218" s="35"/>
      <c r="D218" s="36">
        <f>D220+D221+D222+D224</f>
        <v>20696700</v>
      </c>
      <c r="E218" s="36">
        <f>E225</f>
        <v>1000000</v>
      </c>
      <c r="F218" s="36">
        <f>D218+E218</f>
        <v>21696700</v>
      </c>
      <c r="G218" s="36">
        <f>G220+G221+G222+G224+120000</f>
        <v>21211500</v>
      </c>
      <c r="H218" s="36">
        <f>H225</f>
        <v>1500000</v>
      </c>
      <c r="I218" s="36"/>
      <c r="J218" s="36">
        <f>G218+H218</f>
        <v>22711500</v>
      </c>
      <c r="K218" s="36" t="e">
        <f>(K220*K233)+(K228*K234)+(K229*K235)+(#REF!*#REF!)+11.5</f>
        <v>#REF!</v>
      </c>
      <c r="L218" s="36" t="e">
        <f>(L220*L233)+(L228*L234)+(L229*L235)+(#REF!*#REF!)+11.5</f>
        <v>#REF!</v>
      </c>
      <c r="M218" s="36" t="e">
        <f>(M220*M233)+(M228*M234)+(M229*M235)+(#REF!*#REF!)+11.5</f>
        <v>#REF!</v>
      </c>
      <c r="N218" s="36">
        <f>N220+N221+N222+N224+125000</f>
        <v>21329000</v>
      </c>
      <c r="O218" s="36">
        <f>O225</f>
        <v>2000000</v>
      </c>
      <c r="P218" s="36">
        <f>N218+O218</f>
        <v>23329000</v>
      </c>
      <c r="IB218" s="39"/>
      <c r="IC218" s="39"/>
      <c r="ID218" s="39"/>
      <c r="IE218" s="39"/>
      <c r="IF218" s="39"/>
      <c r="IG218" s="39"/>
    </row>
    <row r="219" spans="1:241" s="25" customFormat="1" ht="11.25">
      <c r="A219" s="5" t="s">
        <v>4</v>
      </c>
      <c r="B219" s="37"/>
      <c r="C219" s="37"/>
      <c r="D219" s="30"/>
      <c r="E219" s="30"/>
      <c r="F219" s="30"/>
      <c r="G219" s="30"/>
      <c r="H219" s="30"/>
      <c r="I219" s="30"/>
      <c r="J219" s="7"/>
      <c r="K219" s="7"/>
      <c r="L219" s="7"/>
      <c r="M219" s="7"/>
      <c r="N219" s="30"/>
      <c r="O219" s="30"/>
      <c r="P219" s="7"/>
      <c r="IB219" s="53"/>
      <c r="IC219" s="53"/>
      <c r="ID219" s="53"/>
      <c r="IE219" s="53"/>
      <c r="IF219" s="53"/>
      <c r="IG219" s="53"/>
    </row>
    <row r="220" spans="1:241" s="25" customFormat="1" ht="22.5">
      <c r="A220" s="8" t="s">
        <v>220</v>
      </c>
      <c r="B220" s="6"/>
      <c r="C220" s="6"/>
      <c r="D220" s="7">
        <f>15203900+116000</f>
        <v>15319900</v>
      </c>
      <c r="E220" s="7"/>
      <c r="F220" s="7">
        <f>D220+E220</f>
        <v>15319900</v>
      </c>
      <c r="G220" s="7">
        <f>15303500+98000</f>
        <v>15401500</v>
      </c>
      <c r="H220" s="7"/>
      <c r="I220" s="7"/>
      <c r="J220" s="7">
        <f>G220+H220</f>
        <v>15401500</v>
      </c>
      <c r="K220" s="7"/>
      <c r="L220" s="7"/>
      <c r="M220" s="7"/>
      <c r="N220" s="7">
        <v>15404000</v>
      </c>
      <c r="O220" s="7"/>
      <c r="P220" s="7">
        <f>N220+O220</f>
        <v>15404000</v>
      </c>
      <c r="IB220" s="53"/>
      <c r="IC220" s="53"/>
      <c r="ID220" s="53"/>
      <c r="IE220" s="53"/>
      <c r="IF220" s="53"/>
      <c r="IG220" s="53"/>
    </row>
    <row r="221" spans="1:241" s="25" customFormat="1" ht="22.5">
      <c r="A221" s="8" t="s">
        <v>218</v>
      </c>
      <c r="B221" s="6"/>
      <c r="C221" s="6"/>
      <c r="D221" s="7">
        <v>4800200</v>
      </c>
      <c r="E221" s="7"/>
      <c r="F221" s="7">
        <f aca="true" t="shared" si="30" ref="F221:F241">D221+E221</f>
        <v>4800200</v>
      </c>
      <c r="G221" s="7">
        <f>G228*G234</f>
        <v>5100000</v>
      </c>
      <c r="H221" s="7"/>
      <c r="I221" s="7"/>
      <c r="J221" s="7">
        <f aca="true" t="shared" si="31" ref="J221:J241">G221+H221</f>
        <v>5100000</v>
      </c>
      <c r="K221" s="7"/>
      <c r="L221" s="7"/>
      <c r="M221" s="7"/>
      <c r="N221" s="7">
        <f>N228*N234</f>
        <v>5200000</v>
      </c>
      <c r="O221" s="7"/>
      <c r="P221" s="7">
        <f aca="true" t="shared" si="32" ref="P221:P241">N221+O221</f>
        <v>5200000</v>
      </c>
      <c r="IB221" s="53"/>
      <c r="IC221" s="53"/>
      <c r="ID221" s="53"/>
      <c r="IE221" s="53"/>
      <c r="IF221" s="53"/>
      <c r="IG221" s="53"/>
    </row>
    <row r="222" spans="1:241" s="25" customFormat="1" ht="31.5" customHeight="1">
      <c r="A222" s="8" t="s">
        <v>219</v>
      </c>
      <c r="B222" s="6"/>
      <c r="C222" s="6"/>
      <c r="D222" s="7">
        <v>401600</v>
      </c>
      <c r="E222" s="7"/>
      <c r="F222" s="7">
        <f t="shared" si="30"/>
        <v>401600</v>
      </c>
      <c r="G222" s="7">
        <f>G229*G235</f>
        <v>410000</v>
      </c>
      <c r="H222" s="7"/>
      <c r="I222" s="7"/>
      <c r="J222" s="7">
        <f t="shared" si="31"/>
        <v>410000</v>
      </c>
      <c r="K222" s="7"/>
      <c r="L222" s="7"/>
      <c r="M222" s="7"/>
      <c r="N222" s="7">
        <f>N229*N235</f>
        <v>415000</v>
      </c>
      <c r="O222" s="7"/>
      <c r="P222" s="7">
        <f t="shared" si="32"/>
        <v>415000</v>
      </c>
      <c r="IB222" s="53"/>
      <c r="IC222" s="53"/>
      <c r="ID222" s="53"/>
      <c r="IE222" s="53"/>
      <c r="IF222" s="53"/>
      <c r="IG222" s="53"/>
    </row>
    <row r="223" spans="1:241" s="25" customFormat="1" ht="22.5" hidden="1">
      <c r="A223" s="8" t="s">
        <v>173</v>
      </c>
      <c r="B223" s="6"/>
      <c r="C223" s="6"/>
      <c r="D223" s="7"/>
      <c r="E223" s="7"/>
      <c r="F223" s="7">
        <f t="shared" si="30"/>
        <v>0</v>
      </c>
      <c r="G223" s="7"/>
      <c r="H223" s="7">
        <v>1</v>
      </c>
      <c r="I223" s="7"/>
      <c r="J223" s="7">
        <f t="shared" si="31"/>
        <v>1</v>
      </c>
      <c r="K223" s="7"/>
      <c r="L223" s="7"/>
      <c r="M223" s="7"/>
      <c r="N223" s="7"/>
      <c r="O223" s="7"/>
      <c r="P223" s="7">
        <f t="shared" si="32"/>
        <v>0</v>
      </c>
      <c r="IB223" s="53"/>
      <c r="IC223" s="53"/>
      <c r="ID223" s="53"/>
      <c r="IE223" s="53"/>
      <c r="IF223" s="53"/>
      <c r="IG223" s="53"/>
    </row>
    <row r="224" spans="1:241" s="25" customFormat="1" ht="30.75" customHeight="1">
      <c r="A224" s="8" t="s">
        <v>221</v>
      </c>
      <c r="B224" s="6"/>
      <c r="C224" s="6"/>
      <c r="D224" s="7">
        <f>SUM(D231)*D236</f>
        <v>175000</v>
      </c>
      <c r="E224" s="7"/>
      <c r="F224" s="7">
        <f>D224+E224</f>
        <v>175000</v>
      </c>
      <c r="G224" s="7">
        <f>SUM(G231)*G236</f>
        <v>180000</v>
      </c>
      <c r="H224" s="7"/>
      <c r="I224" s="7"/>
      <c r="J224" s="7">
        <f>G224+H224</f>
        <v>180000</v>
      </c>
      <c r="K224" s="7"/>
      <c r="L224" s="7"/>
      <c r="M224" s="7"/>
      <c r="N224" s="7">
        <f>SUM(N231)*N236</f>
        <v>185000</v>
      </c>
      <c r="O224" s="7"/>
      <c r="P224" s="7">
        <f>N224+O224</f>
        <v>185000</v>
      </c>
      <c r="IB224" s="53"/>
      <c r="IC224" s="53"/>
      <c r="ID224" s="53"/>
      <c r="IE224" s="53"/>
      <c r="IF224" s="53"/>
      <c r="IG224" s="53"/>
    </row>
    <row r="225" spans="1:241" s="25" customFormat="1" ht="33.75">
      <c r="A225" s="8" t="s">
        <v>222</v>
      </c>
      <c r="B225" s="6"/>
      <c r="C225" s="6"/>
      <c r="D225" s="7"/>
      <c r="E225" s="7">
        <v>1000000</v>
      </c>
      <c r="F225" s="7">
        <f t="shared" si="30"/>
        <v>1000000</v>
      </c>
      <c r="G225" s="7"/>
      <c r="H225" s="7">
        <v>1500000</v>
      </c>
      <c r="I225" s="7"/>
      <c r="J225" s="7">
        <f t="shared" si="31"/>
        <v>1500000</v>
      </c>
      <c r="K225" s="7"/>
      <c r="L225" s="7"/>
      <c r="M225" s="7"/>
      <c r="N225" s="7"/>
      <c r="O225" s="7">
        <v>2000000</v>
      </c>
      <c r="P225" s="7">
        <f t="shared" si="32"/>
        <v>2000000</v>
      </c>
      <c r="IB225" s="53"/>
      <c r="IC225" s="53"/>
      <c r="ID225" s="53"/>
      <c r="IE225" s="53"/>
      <c r="IF225" s="53"/>
      <c r="IG225" s="53"/>
    </row>
    <row r="226" spans="1:241" s="25" customFormat="1" ht="11.25">
      <c r="A226" s="5" t="s">
        <v>5</v>
      </c>
      <c r="B226" s="37"/>
      <c r="C226" s="37"/>
      <c r="D226" s="30"/>
      <c r="E226" s="30"/>
      <c r="F226" s="7">
        <f t="shared" si="30"/>
        <v>0</v>
      </c>
      <c r="G226" s="30"/>
      <c r="H226" s="30"/>
      <c r="I226" s="30"/>
      <c r="J226" s="7">
        <f t="shared" si="31"/>
        <v>0</v>
      </c>
      <c r="K226" s="7"/>
      <c r="L226" s="7"/>
      <c r="M226" s="7"/>
      <c r="N226" s="30"/>
      <c r="O226" s="30"/>
      <c r="P226" s="7">
        <f t="shared" si="32"/>
        <v>0</v>
      </c>
      <c r="IB226" s="53"/>
      <c r="IC226" s="53"/>
      <c r="ID226" s="53"/>
      <c r="IE226" s="53"/>
      <c r="IF226" s="53"/>
      <c r="IG226" s="53"/>
    </row>
    <row r="227" spans="1:241" s="25" customFormat="1" ht="22.5">
      <c r="A227" s="8" t="s">
        <v>223</v>
      </c>
      <c r="B227" s="6"/>
      <c r="C227" s="6"/>
      <c r="D227" s="7">
        <v>13</v>
      </c>
      <c r="E227" s="7"/>
      <c r="F227" s="7">
        <f t="shared" si="30"/>
        <v>13</v>
      </c>
      <c r="G227" s="7">
        <v>13</v>
      </c>
      <c r="H227" s="7"/>
      <c r="I227" s="7"/>
      <c r="J227" s="7">
        <f t="shared" si="31"/>
        <v>13</v>
      </c>
      <c r="K227" s="7"/>
      <c r="L227" s="7"/>
      <c r="M227" s="7"/>
      <c r="N227" s="7">
        <v>13</v>
      </c>
      <c r="O227" s="7"/>
      <c r="P227" s="7">
        <f t="shared" si="32"/>
        <v>13</v>
      </c>
      <c r="IB227" s="53"/>
      <c r="IC227" s="53"/>
      <c r="ID227" s="53"/>
      <c r="IE227" s="53"/>
      <c r="IF227" s="53"/>
      <c r="IG227" s="53"/>
    </row>
    <row r="228" spans="1:241" s="25" customFormat="1" ht="22.5">
      <c r="A228" s="8" t="s">
        <v>185</v>
      </c>
      <c r="B228" s="6"/>
      <c r="C228" s="6"/>
      <c r="D228" s="7">
        <v>1600</v>
      </c>
      <c r="E228" s="7"/>
      <c r="F228" s="7">
        <f t="shared" si="30"/>
        <v>1600</v>
      </c>
      <c r="G228" s="7">
        <v>1600</v>
      </c>
      <c r="H228" s="7"/>
      <c r="I228" s="7"/>
      <c r="J228" s="7">
        <f t="shared" si="31"/>
        <v>1600</v>
      </c>
      <c r="K228" s="7"/>
      <c r="L228" s="7"/>
      <c r="M228" s="7"/>
      <c r="N228" s="7">
        <v>1600</v>
      </c>
      <c r="O228" s="7"/>
      <c r="P228" s="7">
        <f t="shared" si="32"/>
        <v>1600</v>
      </c>
      <c r="IB228" s="53"/>
      <c r="IC228" s="53"/>
      <c r="ID228" s="53"/>
      <c r="IE228" s="53"/>
      <c r="IF228" s="53"/>
      <c r="IG228" s="53"/>
    </row>
    <row r="229" spans="1:241" s="25" customFormat="1" ht="21.75" customHeight="1">
      <c r="A229" s="8" t="s">
        <v>104</v>
      </c>
      <c r="B229" s="6"/>
      <c r="C229" s="6"/>
      <c r="D229" s="7">
        <v>2</v>
      </c>
      <c r="E229" s="7"/>
      <c r="F229" s="7">
        <f t="shared" si="30"/>
        <v>2</v>
      </c>
      <c r="G229" s="7">
        <v>2</v>
      </c>
      <c r="H229" s="7"/>
      <c r="I229" s="7"/>
      <c r="J229" s="7">
        <f t="shared" si="31"/>
        <v>2</v>
      </c>
      <c r="K229" s="7"/>
      <c r="L229" s="7"/>
      <c r="M229" s="7"/>
      <c r="N229" s="7">
        <v>2</v>
      </c>
      <c r="O229" s="7"/>
      <c r="P229" s="7">
        <f t="shared" si="32"/>
        <v>2</v>
      </c>
      <c r="IB229" s="53"/>
      <c r="IC229" s="53"/>
      <c r="ID229" s="53"/>
      <c r="IE229" s="53"/>
      <c r="IF229" s="53"/>
      <c r="IG229" s="53"/>
    </row>
    <row r="230" spans="1:241" s="25" customFormat="1" ht="30.75" customHeight="1">
      <c r="A230" s="8" t="s">
        <v>173</v>
      </c>
      <c r="B230" s="6"/>
      <c r="C230" s="6"/>
      <c r="D230" s="7"/>
      <c r="E230" s="7">
        <v>1</v>
      </c>
      <c r="F230" s="7">
        <f t="shared" si="30"/>
        <v>1</v>
      </c>
      <c r="G230" s="7"/>
      <c r="H230" s="7">
        <v>1</v>
      </c>
      <c r="I230" s="7"/>
      <c r="J230" s="7">
        <f t="shared" si="31"/>
        <v>1</v>
      </c>
      <c r="K230" s="7"/>
      <c r="L230" s="7"/>
      <c r="M230" s="7"/>
      <c r="N230" s="7"/>
      <c r="O230" s="7">
        <v>1</v>
      </c>
      <c r="P230" s="7">
        <f t="shared" si="32"/>
        <v>1</v>
      </c>
      <c r="IB230" s="53"/>
      <c r="IC230" s="53"/>
      <c r="ID230" s="53"/>
      <c r="IE230" s="53"/>
      <c r="IF230" s="53"/>
      <c r="IG230" s="53"/>
    </row>
    <row r="231" spans="1:241" s="25" customFormat="1" ht="30.75" customHeight="1">
      <c r="A231" s="8" t="s">
        <v>351</v>
      </c>
      <c r="B231" s="6"/>
      <c r="C231" s="6"/>
      <c r="D231" s="7">
        <v>80</v>
      </c>
      <c r="E231" s="7"/>
      <c r="F231" s="7">
        <v>80</v>
      </c>
      <c r="G231" s="7">
        <v>80</v>
      </c>
      <c r="H231" s="7"/>
      <c r="I231" s="7"/>
      <c r="J231" s="7">
        <v>80</v>
      </c>
      <c r="K231" s="7"/>
      <c r="L231" s="7"/>
      <c r="M231" s="7"/>
      <c r="N231" s="7">
        <v>80</v>
      </c>
      <c r="O231" s="7"/>
      <c r="P231" s="7">
        <v>80</v>
      </c>
      <c r="IB231" s="53"/>
      <c r="IC231" s="53"/>
      <c r="ID231" s="53"/>
      <c r="IE231" s="53"/>
      <c r="IF231" s="53"/>
      <c r="IG231" s="53"/>
    </row>
    <row r="232" spans="1:241" s="25" customFormat="1" ht="11.25">
      <c r="A232" s="5" t="s">
        <v>7</v>
      </c>
      <c r="B232" s="37"/>
      <c r="C232" s="37"/>
      <c r="D232" s="30"/>
      <c r="E232" s="30"/>
      <c r="F232" s="7">
        <f t="shared" si="30"/>
        <v>0</v>
      </c>
      <c r="G232" s="30"/>
      <c r="H232" s="30"/>
      <c r="I232" s="30"/>
      <c r="J232" s="7">
        <f t="shared" si="31"/>
        <v>0</v>
      </c>
      <c r="K232" s="7"/>
      <c r="L232" s="7"/>
      <c r="M232" s="7"/>
      <c r="N232" s="30"/>
      <c r="O232" s="30"/>
      <c r="P232" s="7">
        <f t="shared" si="32"/>
        <v>0</v>
      </c>
      <c r="IB232" s="53"/>
      <c r="IC232" s="53"/>
      <c r="ID232" s="53"/>
      <c r="IE232" s="53"/>
      <c r="IF232" s="53"/>
      <c r="IG232" s="53"/>
    </row>
    <row r="233" spans="1:241" s="25" customFormat="1" ht="22.5">
      <c r="A233" s="8" t="s">
        <v>224</v>
      </c>
      <c r="B233" s="6"/>
      <c r="C233" s="6"/>
      <c r="D233" s="7">
        <f>(11555000+3000)/13</f>
        <v>889076.9230769231</v>
      </c>
      <c r="E233" s="7"/>
      <c r="F233" s="7">
        <f t="shared" si="30"/>
        <v>889076.9230769231</v>
      </c>
      <c r="G233" s="7">
        <f>(12000000+3500)/13</f>
        <v>923346.1538461539</v>
      </c>
      <c r="H233" s="7"/>
      <c r="I233" s="7"/>
      <c r="J233" s="7">
        <f t="shared" si="31"/>
        <v>923346.1538461539</v>
      </c>
      <c r="K233" s="7"/>
      <c r="L233" s="7"/>
      <c r="M233" s="7"/>
      <c r="N233" s="7">
        <f>(12200000+4000)/13</f>
        <v>938769.2307692308</v>
      </c>
      <c r="O233" s="7"/>
      <c r="P233" s="7">
        <f t="shared" si="32"/>
        <v>938769.2307692308</v>
      </c>
      <c r="IB233" s="53"/>
      <c r="IC233" s="53"/>
      <c r="ID233" s="53"/>
      <c r="IE233" s="53"/>
      <c r="IF233" s="53"/>
      <c r="IG233" s="53"/>
    </row>
    <row r="234" spans="1:241" s="25" customFormat="1" ht="24.75" customHeight="1">
      <c r="A234" s="8" t="s">
        <v>105</v>
      </c>
      <c r="B234" s="6"/>
      <c r="C234" s="6"/>
      <c r="D234" s="7">
        <v>3062.5</v>
      </c>
      <c r="E234" s="7"/>
      <c r="F234" s="7">
        <f t="shared" si="30"/>
        <v>3062.5</v>
      </c>
      <c r="G234" s="7">
        <v>3187.5</v>
      </c>
      <c r="H234" s="7"/>
      <c r="I234" s="7"/>
      <c r="J234" s="7">
        <f t="shared" si="31"/>
        <v>3187.5</v>
      </c>
      <c r="K234" s="7"/>
      <c r="L234" s="7"/>
      <c r="M234" s="7"/>
      <c r="N234" s="7">
        <v>3250</v>
      </c>
      <c r="O234" s="7"/>
      <c r="P234" s="7">
        <f t="shared" si="32"/>
        <v>3250</v>
      </c>
      <c r="IB234" s="53"/>
      <c r="IC234" s="53"/>
      <c r="ID234" s="53"/>
      <c r="IE234" s="53"/>
      <c r="IF234" s="53"/>
      <c r="IG234" s="53"/>
    </row>
    <row r="235" spans="1:241" s="25" customFormat="1" ht="22.5">
      <c r="A235" s="8" t="s">
        <v>106</v>
      </c>
      <c r="B235" s="6"/>
      <c r="C235" s="6"/>
      <c r="D235" s="7">
        <v>202000</v>
      </c>
      <c r="E235" s="7"/>
      <c r="F235" s="7">
        <f t="shared" si="30"/>
        <v>202000</v>
      </c>
      <c r="G235" s="7">
        <v>205000</v>
      </c>
      <c r="H235" s="7"/>
      <c r="I235" s="7"/>
      <c r="J235" s="7">
        <f t="shared" si="31"/>
        <v>205000</v>
      </c>
      <c r="K235" s="7"/>
      <c r="L235" s="7"/>
      <c r="M235" s="7"/>
      <c r="N235" s="7">
        <v>207500</v>
      </c>
      <c r="O235" s="7"/>
      <c r="P235" s="7">
        <f t="shared" si="32"/>
        <v>207500</v>
      </c>
      <c r="IB235" s="53"/>
      <c r="IC235" s="53"/>
      <c r="ID235" s="53"/>
      <c r="IE235" s="53"/>
      <c r="IF235" s="53"/>
      <c r="IG235" s="53"/>
    </row>
    <row r="236" spans="1:241" s="25" customFormat="1" ht="27.75" customHeight="1">
      <c r="A236" s="8" t="s">
        <v>192</v>
      </c>
      <c r="B236" s="6"/>
      <c r="C236" s="6"/>
      <c r="D236" s="7">
        <v>2187.5</v>
      </c>
      <c r="E236" s="7"/>
      <c r="F236" s="7">
        <f t="shared" si="30"/>
        <v>2187.5</v>
      </c>
      <c r="G236" s="7">
        <v>2250</v>
      </c>
      <c r="H236" s="7"/>
      <c r="I236" s="7"/>
      <c r="J236" s="7">
        <f t="shared" si="31"/>
        <v>2250</v>
      </c>
      <c r="K236" s="7"/>
      <c r="L236" s="7"/>
      <c r="M236" s="7"/>
      <c r="N236" s="7">
        <v>2312.5</v>
      </c>
      <c r="O236" s="7"/>
      <c r="P236" s="7">
        <f t="shared" si="32"/>
        <v>2312.5</v>
      </c>
      <c r="IB236" s="53"/>
      <c r="IC236" s="53"/>
      <c r="ID236" s="53"/>
      <c r="IE236" s="53"/>
      <c r="IF236" s="53"/>
      <c r="IG236" s="53"/>
    </row>
    <row r="237" spans="1:241" s="138" customFormat="1" ht="22.5">
      <c r="A237" s="135" t="s">
        <v>174</v>
      </c>
      <c r="B237" s="136"/>
      <c r="C237" s="136"/>
      <c r="D237" s="137"/>
      <c r="E237" s="137">
        <v>1000000</v>
      </c>
      <c r="F237" s="137">
        <f t="shared" si="30"/>
        <v>1000000</v>
      </c>
      <c r="G237" s="137"/>
      <c r="H237" s="137">
        <v>1500000</v>
      </c>
      <c r="I237" s="137"/>
      <c r="J237" s="137">
        <f t="shared" si="31"/>
        <v>1500000</v>
      </c>
      <c r="K237" s="137"/>
      <c r="L237" s="137"/>
      <c r="M237" s="137"/>
      <c r="N237" s="137"/>
      <c r="O237" s="137">
        <v>2000000</v>
      </c>
      <c r="P237" s="137">
        <f t="shared" si="32"/>
        <v>2000000</v>
      </c>
      <c r="IB237" s="139"/>
      <c r="IC237" s="139"/>
      <c r="ID237" s="139"/>
      <c r="IE237" s="139"/>
      <c r="IF237" s="139"/>
      <c r="IG237" s="139"/>
    </row>
    <row r="238" spans="1:241" s="25" customFormat="1" ht="12" customHeight="1">
      <c r="A238" s="5" t="s">
        <v>6</v>
      </c>
      <c r="B238" s="6"/>
      <c r="C238" s="6"/>
      <c r="D238" s="7"/>
      <c r="E238" s="7"/>
      <c r="F238" s="7">
        <f t="shared" si="30"/>
        <v>0</v>
      </c>
      <c r="G238" s="7"/>
      <c r="H238" s="7"/>
      <c r="I238" s="7"/>
      <c r="J238" s="7">
        <f t="shared" si="31"/>
        <v>0</v>
      </c>
      <c r="K238" s="7"/>
      <c r="L238" s="7"/>
      <c r="M238" s="7"/>
      <c r="N238" s="7"/>
      <c r="O238" s="7"/>
      <c r="P238" s="7">
        <f t="shared" si="32"/>
        <v>0</v>
      </c>
      <c r="IB238" s="53"/>
      <c r="IC238" s="53"/>
      <c r="ID238" s="53"/>
      <c r="IE238" s="53"/>
      <c r="IF238" s="53"/>
      <c r="IG238" s="53"/>
    </row>
    <row r="239" spans="1:241" s="25" customFormat="1" ht="33.75">
      <c r="A239" s="8" t="s">
        <v>108</v>
      </c>
      <c r="B239" s="6"/>
      <c r="C239" s="6"/>
      <c r="D239" s="7">
        <v>100</v>
      </c>
      <c r="E239" s="7"/>
      <c r="F239" s="7">
        <f t="shared" si="30"/>
        <v>100</v>
      </c>
      <c r="G239" s="7">
        <f>G227/G220*100</f>
        <v>8.440736291919618E-05</v>
      </c>
      <c r="H239" s="7"/>
      <c r="I239" s="7"/>
      <c r="J239" s="7">
        <f t="shared" si="31"/>
        <v>8.440736291919618E-05</v>
      </c>
      <c r="K239" s="7" t="e">
        <f>K227/K220*100</f>
        <v>#DIV/0!</v>
      </c>
      <c r="L239" s="7" t="e">
        <f>L227/L220*100</f>
        <v>#DIV/0!</v>
      </c>
      <c r="M239" s="7" t="e">
        <f>M227/M220*100</f>
        <v>#DIV/0!</v>
      </c>
      <c r="N239" s="7">
        <f>N227/N220*100</f>
        <v>8.439366398338094E-05</v>
      </c>
      <c r="O239" s="7"/>
      <c r="P239" s="7">
        <f t="shared" si="32"/>
        <v>8.439366398338094E-05</v>
      </c>
      <c r="IB239" s="53"/>
      <c r="IC239" s="53"/>
      <c r="ID239" s="53"/>
      <c r="IE239" s="53"/>
      <c r="IF239" s="53"/>
      <c r="IG239" s="53"/>
    </row>
    <row r="240" spans="1:241" s="25" customFormat="1" ht="29.25" customHeight="1">
      <c r="A240" s="8" t="s">
        <v>107</v>
      </c>
      <c r="B240" s="6"/>
      <c r="C240" s="6"/>
      <c r="D240" s="7"/>
      <c r="E240" s="7"/>
      <c r="F240" s="7">
        <f t="shared" si="30"/>
        <v>0</v>
      </c>
      <c r="G240" s="7">
        <f>G234/D234*100</f>
        <v>104.08163265306123</v>
      </c>
      <c r="H240" s="7"/>
      <c r="I240" s="7"/>
      <c r="J240" s="7">
        <f t="shared" si="31"/>
        <v>104.08163265306123</v>
      </c>
      <c r="K240" s="7"/>
      <c r="L240" s="7"/>
      <c r="M240" s="7"/>
      <c r="N240" s="7">
        <f>N234/G234*100</f>
        <v>101.96078431372548</v>
      </c>
      <c r="O240" s="7"/>
      <c r="P240" s="7">
        <f t="shared" si="32"/>
        <v>101.96078431372548</v>
      </c>
      <c r="IB240" s="53"/>
      <c r="IC240" s="53"/>
      <c r="ID240" s="53"/>
      <c r="IE240" s="53"/>
      <c r="IF240" s="53"/>
      <c r="IG240" s="53"/>
    </row>
    <row r="241" spans="1:241" s="25" customFormat="1" ht="38.25" customHeight="1">
      <c r="A241" s="8" t="s">
        <v>109</v>
      </c>
      <c r="B241" s="6"/>
      <c r="C241" s="6"/>
      <c r="D241" s="7"/>
      <c r="E241" s="7"/>
      <c r="F241" s="7">
        <f t="shared" si="30"/>
        <v>0</v>
      </c>
      <c r="G241" s="7">
        <f>G235/D235*100</f>
        <v>101.48514851485149</v>
      </c>
      <c r="H241" s="7"/>
      <c r="I241" s="7"/>
      <c r="J241" s="7">
        <f t="shared" si="31"/>
        <v>101.48514851485149</v>
      </c>
      <c r="K241" s="7"/>
      <c r="L241" s="7"/>
      <c r="M241" s="7"/>
      <c r="N241" s="7">
        <f>N235/G235*100</f>
        <v>101.21951219512195</v>
      </c>
      <c r="O241" s="7"/>
      <c r="P241" s="7">
        <f t="shared" si="32"/>
        <v>101.21951219512195</v>
      </c>
      <c r="IB241" s="53"/>
      <c r="IC241" s="53"/>
      <c r="ID241" s="53"/>
      <c r="IE241" s="53"/>
      <c r="IF241" s="53"/>
      <c r="IG241" s="53"/>
    </row>
    <row r="242" spans="1:241" s="38" customFormat="1" ht="22.5">
      <c r="A242" s="34" t="s">
        <v>392</v>
      </c>
      <c r="B242" s="35"/>
      <c r="C242" s="35"/>
      <c r="D242" s="36">
        <f>D244+D245+D246+D247</f>
        <v>5421400</v>
      </c>
      <c r="E242" s="36">
        <f>(E249*E254)+(E250*E255)+(E252*E257)</f>
        <v>0</v>
      </c>
      <c r="F242" s="36">
        <f aca="true" t="shared" si="33" ref="F242:F247">D242+E242</f>
        <v>5421400</v>
      </c>
      <c r="G242" s="36">
        <f>G244+G245+G246+G247</f>
        <v>5500000</v>
      </c>
      <c r="H242" s="36">
        <f>(H249*H254)+(H250*H255)+(H252*H257)</f>
        <v>0</v>
      </c>
      <c r="I242" s="36">
        <f>(I249*I254)+(I250*I255)+(I252*I257)</f>
        <v>0</v>
      </c>
      <c r="J242" s="36">
        <f aca="true" t="shared" si="34" ref="J242:J247">G242+H242</f>
        <v>5500000</v>
      </c>
      <c r="K242" s="36">
        <f>(K249*K254)+(K250*K255)+(K252*K257)</f>
        <v>0</v>
      </c>
      <c r="L242" s="36">
        <f>(L249*L254)+(L250*L255)+(L252*L257)</f>
        <v>0</v>
      </c>
      <c r="M242" s="36">
        <f>(M249*M254)+(M250*M255)+(M252*M257)</f>
        <v>0</v>
      </c>
      <c r="N242" s="36">
        <f>N244+N245+N246+N247</f>
        <v>5660000</v>
      </c>
      <c r="O242" s="36">
        <f>(O249*O254)+(O250*O255)+(O252*O257)</f>
        <v>0</v>
      </c>
      <c r="P242" s="36">
        <f aca="true" t="shared" si="35" ref="P242:P247">N242+O242</f>
        <v>5660000</v>
      </c>
      <c r="Q242" s="36">
        <f>(Q249*Q254)+(Q250*Q255)+(Q252*Q257)</f>
        <v>0</v>
      </c>
      <c r="IB242" s="39"/>
      <c r="IC242" s="39"/>
      <c r="ID242" s="39"/>
      <c r="IE242" s="39"/>
      <c r="IF242" s="39"/>
      <c r="IG242" s="39"/>
    </row>
    <row r="243" spans="1:241" s="38" customFormat="1" ht="11.25">
      <c r="A243" s="5" t="s">
        <v>4</v>
      </c>
      <c r="B243" s="35"/>
      <c r="C243" s="35"/>
      <c r="D243" s="36"/>
      <c r="E243" s="36"/>
      <c r="F243" s="7">
        <f t="shared" si="33"/>
        <v>0</v>
      </c>
      <c r="G243" s="7"/>
      <c r="H243" s="7"/>
      <c r="I243" s="7"/>
      <c r="J243" s="7">
        <f t="shared" si="34"/>
        <v>0</v>
      </c>
      <c r="K243" s="7"/>
      <c r="L243" s="7"/>
      <c r="M243" s="7"/>
      <c r="N243" s="7"/>
      <c r="O243" s="7"/>
      <c r="P243" s="7">
        <f t="shared" si="35"/>
        <v>0</v>
      </c>
      <c r="Q243" s="42"/>
      <c r="IB243" s="39"/>
      <c r="IC243" s="39"/>
      <c r="ID243" s="39"/>
      <c r="IE243" s="39"/>
      <c r="IF243" s="39"/>
      <c r="IG243" s="39"/>
    </row>
    <row r="244" spans="1:241" s="38" customFormat="1" ht="33.75">
      <c r="A244" s="8" t="s">
        <v>238</v>
      </c>
      <c r="B244" s="35"/>
      <c r="C244" s="35"/>
      <c r="D244" s="7">
        <v>2971400</v>
      </c>
      <c r="E244" s="36"/>
      <c r="F244" s="7">
        <f t="shared" si="33"/>
        <v>2971400</v>
      </c>
      <c r="G244" s="7">
        <v>3000000</v>
      </c>
      <c r="H244" s="7"/>
      <c r="I244" s="7"/>
      <c r="J244" s="7">
        <f t="shared" si="34"/>
        <v>3000000</v>
      </c>
      <c r="K244" s="7"/>
      <c r="L244" s="7"/>
      <c r="M244" s="7"/>
      <c r="N244" s="7">
        <v>3100000</v>
      </c>
      <c r="O244" s="7"/>
      <c r="P244" s="7">
        <f t="shared" si="35"/>
        <v>3100000</v>
      </c>
      <c r="Q244" s="42"/>
      <c r="IB244" s="39"/>
      <c r="IC244" s="39"/>
      <c r="ID244" s="39"/>
      <c r="IE244" s="39"/>
      <c r="IF244" s="39"/>
      <c r="IG244" s="39"/>
    </row>
    <row r="245" spans="1:241" s="38" customFormat="1" ht="11.25">
      <c r="A245" s="8" t="s">
        <v>239</v>
      </c>
      <c r="B245" s="35"/>
      <c r="C245" s="35"/>
      <c r="D245" s="7">
        <v>200000</v>
      </c>
      <c r="E245" s="36"/>
      <c r="F245" s="7">
        <f t="shared" si="33"/>
        <v>200000</v>
      </c>
      <c r="G245" s="7">
        <v>200000</v>
      </c>
      <c r="H245" s="7"/>
      <c r="I245" s="7"/>
      <c r="J245" s="7">
        <f t="shared" si="34"/>
        <v>200000</v>
      </c>
      <c r="K245" s="7"/>
      <c r="L245" s="7"/>
      <c r="M245" s="7"/>
      <c r="N245" s="7">
        <v>200000</v>
      </c>
      <c r="O245" s="7"/>
      <c r="P245" s="7">
        <f t="shared" si="35"/>
        <v>200000</v>
      </c>
      <c r="Q245" s="42"/>
      <c r="IB245" s="39"/>
      <c r="IC245" s="39"/>
      <c r="ID245" s="39"/>
      <c r="IE245" s="39"/>
      <c r="IF245" s="39"/>
      <c r="IG245" s="39"/>
    </row>
    <row r="246" spans="1:241" s="38" customFormat="1" ht="33.75">
      <c r="A246" s="8" t="s">
        <v>240</v>
      </c>
      <c r="B246" s="35"/>
      <c r="C246" s="35"/>
      <c r="D246" s="7">
        <v>350000</v>
      </c>
      <c r="E246" s="36"/>
      <c r="F246" s="7">
        <f t="shared" si="33"/>
        <v>350000</v>
      </c>
      <c r="G246" s="7">
        <v>400000</v>
      </c>
      <c r="H246" s="7"/>
      <c r="I246" s="7"/>
      <c r="J246" s="7">
        <f t="shared" si="34"/>
        <v>400000</v>
      </c>
      <c r="K246" s="7"/>
      <c r="L246" s="7"/>
      <c r="M246" s="7"/>
      <c r="N246" s="7">
        <v>460000</v>
      </c>
      <c r="O246" s="7"/>
      <c r="P246" s="7">
        <f t="shared" si="35"/>
        <v>460000</v>
      </c>
      <c r="Q246" s="42"/>
      <c r="IB246" s="39"/>
      <c r="IC246" s="39"/>
      <c r="ID246" s="39"/>
      <c r="IE246" s="39"/>
      <c r="IF246" s="39"/>
      <c r="IG246" s="39"/>
    </row>
    <row r="247" spans="1:241" s="38" customFormat="1" ht="33.75">
      <c r="A247" s="8" t="s">
        <v>241</v>
      </c>
      <c r="B247" s="35"/>
      <c r="C247" s="35"/>
      <c r="D247" s="7">
        <v>1900000</v>
      </c>
      <c r="E247" s="7"/>
      <c r="F247" s="7">
        <f t="shared" si="33"/>
        <v>1900000</v>
      </c>
      <c r="G247" s="7">
        <v>1900000</v>
      </c>
      <c r="H247" s="7"/>
      <c r="I247" s="7"/>
      <c r="J247" s="7">
        <f t="shared" si="34"/>
        <v>1900000</v>
      </c>
      <c r="K247" s="7"/>
      <c r="L247" s="7"/>
      <c r="M247" s="7"/>
      <c r="N247" s="7">
        <v>1900000</v>
      </c>
      <c r="O247" s="7"/>
      <c r="P247" s="7">
        <f t="shared" si="35"/>
        <v>1900000</v>
      </c>
      <c r="Q247" s="42"/>
      <c r="IB247" s="39"/>
      <c r="IC247" s="39"/>
      <c r="ID247" s="39"/>
      <c r="IE247" s="39"/>
      <c r="IF247" s="39"/>
      <c r="IG247" s="39"/>
    </row>
    <row r="248" spans="1:241" s="25" customFormat="1" ht="11.25">
      <c r="A248" s="5" t="s">
        <v>5</v>
      </c>
      <c r="B248" s="37"/>
      <c r="C248" s="37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IB248" s="53"/>
      <c r="IC248" s="53"/>
      <c r="ID248" s="53"/>
      <c r="IE248" s="53"/>
      <c r="IF248" s="53"/>
      <c r="IG248" s="53"/>
    </row>
    <row r="249" spans="1:241" s="25" customFormat="1" ht="35.25" customHeight="1">
      <c r="A249" s="8" t="s">
        <v>242</v>
      </c>
      <c r="B249" s="6"/>
      <c r="C249" s="6"/>
      <c r="D249" s="7">
        <v>155760</v>
      </c>
      <c r="E249" s="7"/>
      <c r="F249" s="7">
        <f>D249+E249</f>
        <v>155760</v>
      </c>
      <c r="G249" s="7">
        <f>F249</f>
        <v>155760</v>
      </c>
      <c r="H249" s="7"/>
      <c r="I249" s="7"/>
      <c r="J249" s="7">
        <f>G249+H249</f>
        <v>155760</v>
      </c>
      <c r="K249" s="7"/>
      <c r="L249" s="7"/>
      <c r="M249" s="7"/>
      <c r="N249" s="7">
        <f>G249</f>
        <v>155760</v>
      </c>
      <c r="O249" s="7"/>
      <c r="P249" s="7">
        <f>N249+O249</f>
        <v>155760</v>
      </c>
      <c r="IB249" s="53"/>
      <c r="IC249" s="53"/>
      <c r="ID249" s="53"/>
      <c r="IE249" s="53"/>
      <c r="IF249" s="53"/>
      <c r="IG249" s="53"/>
    </row>
    <row r="250" spans="1:241" s="25" customFormat="1" ht="22.5">
      <c r="A250" s="8" t="s">
        <v>111</v>
      </c>
      <c r="B250" s="6"/>
      <c r="C250" s="6"/>
      <c r="D250" s="7">
        <v>243</v>
      </c>
      <c r="E250" s="7"/>
      <c r="F250" s="7">
        <f aca="true" t="shared" si="36" ref="F250:F263">D250+E250</f>
        <v>243</v>
      </c>
      <c r="G250" s="7">
        <v>250</v>
      </c>
      <c r="H250" s="7"/>
      <c r="I250" s="7"/>
      <c r="J250" s="7">
        <f aca="true" t="shared" si="37" ref="J250:J263">G250+H250</f>
        <v>250</v>
      </c>
      <c r="K250" s="7"/>
      <c r="L250" s="7"/>
      <c r="M250" s="7"/>
      <c r="N250" s="7">
        <v>260</v>
      </c>
      <c r="O250" s="7"/>
      <c r="P250" s="7">
        <f aca="true" t="shared" si="38" ref="P250:P263">N250+O250</f>
        <v>260</v>
      </c>
      <c r="IB250" s="53"/>
      <c r="IC250" s="53"/>
      <c r="ID250" s="53"/>
      <c r="IE250" s="53"/>
      <c r="IF250" s="53"/>
      <c r="IG250" s="53"/>
    </row>
    <row r="251" spans="1:241" s="25" customFormat="1" ht="33.75">
      <c r="A251" s="8" t="s">
        <v>247</v>
      </c>
      <c r="B251" s="6"/>
      <c r="C251" s="6"/>
      <c r="D251" s="7">
        <v>11036.4</v>
      </c>
      <c r="E251" s="7"/>
      <c r="F251" s="7">
        <f t="shared" si="36"/>
        <v>11036.4</v>
      </c>
      <c r="G251" s="7">
        <f>E251+F251</f>
        <v>11036.4</v>
      </c>
      <c r="H251" s="7"/>
      <c r="I251" s="7">
        <f>G251+H251</f>
        <v>11036.4</v>
      </c>
      <c r="J251" s="7">
        <f>H251+I251</f>
        <v>11036.4</v>
      </c>
      <c r="K251" s="7">
        <f>I251+J251</f>
        <v>22072.8</v>
      </c>
      <c r="L251" s="7">
        <f>J251+K251</f>
        <v>33109.2</v>
      </c>
      <c r="M251" s="7">
        <f>K251+L251</f>
        <v>55182</v>
      </c>
      <c r="N251" s="7">
        <v>11036.4</v>
      </c>
      <c r="O251" s="7"/>
      <c r="P251" s="7">
        <f t="shared" si="38"/>
        <v>11036.4</v>
      </c>
      <c r="IB251" s="53"/>
      <c r="IC251" s="53"/>
      <c r="ID251" s="53"/>
      <c r="IE251" s="53"/>
      <c r="IF251" s="53"/>
      <c r="IG251" s="53"/>
    </row>
    <row r="252" spans="1:241" s="25" customFormat="1" ht="33" customHeight="1">
      <c r="A252" s="8" t="s">
        <v>244</v>
      </c>
      <c r="B252" s="6"/>
      <c r="C252" s="6"/>
      <c r="D252" s="7">
        <v>51.4</v>
      </c>
      <c r="E252" s="7"/>
      <c r="F252" s="7">
        <f t="shared" si="36"/>
        <v>51.4</v>
      </c>
      <c r="G252" s="7">
        <v>48</v>
      </c>
      <c r="H252" s="7"/>
      <c r="I252" s="7"/>
      <c r="J252" s="7">
        <f t="shared" si="37"/>
        <v>48</v>
      </c>
      <c r="K252" s="7"/>
      <c r="L252" s="7"/>
      <c r="M252" s="7"/>
      <c r="N252" s="7">
        <v>45</v>
      </c>
      <c r="O252" s="7"/>
      <c r="P252" s="7">
        <f t="shared" si="38"/>
        <v>45</v>
      </c>
      <c r="IB252" s="53"/>
      <c r="IC252" s="53"/>
      <c r="ID252" s="53"/>
      <c r="IE252" s="53"/>
      <c r="IF252" s="53"/>
      <c r="IG252" s="53"/>
    </row>
    <row r="253" spans="1:241" s="25" customFormat="1" ht="11.25">
      <c r="A253" s="5" t="s">
        <v>7</v>
      </c>
      <c r="B253" s="37"/>
      <c r="C253" s="37"/>
      <c r="D253" s="30"/>
      <c r="E253" s="30"/>
      <c r="F253" s="7">
        <f t="shared" si="36"/>
        <v>0</v>
      </c>
      <c r="G253" s="30"/>
      <c r="H253" s="30"/>
      <c r="I253" s="30"/>
      <c r="J253" s="7">
        <f t="shared" si="37"/>
        <v>0</v>
      </c>
      <c r="K253" s="7"/>
      <c r="L253" s="7"/>
      <c r="M253" s="7"/>
      <c r="N253" s="30"/>
      <c r="O253" s="30"/>
      <c r="P253" s="7">
        <f t="shared" si="38"/>
        <v>0</v>
      </c>
      <c r="IB253" s="53"/>
      <c r="IC253" s="53"/>
      <c r="ID253" s="53"/>
      <c r="IE253" s="53"/>
      <c r="IF253" s="53"/>
      <c r="IG253" s="53"/>
    </row>
    <row r="254" spans="1:241" s="25" customFormat="1" ht="48.75" customHeight="1">
      <c r="A254" s="8" t="s">
        <v>243</v>
      </c>
      <c r="B254" s="6"/>
      <c r="C254" s="6"/>
      <c r="D254" s="7">
        <f>D244/D249</f>
        <v>19.07678479712378</v>
      </c>
      <c r="E254" s="7"/>
      <c r="F254" s="7">
        <f t="shared" si="36"/>
        <v>19.07678479712378</v>
      </c>
      <c r="G254" s="7">
        <f>G244/G249</f>
        <v>19.26040061633282</v>
      </c>
      <c r="H254" s="7"/>
      <c r="I254" s="7"/>
      <c r="J254" s="7">
        <f t="shared" si="37"/>
        <v>19.26040061633282</v>
      </c>
      <c r="K254" s="7"/>
      <c r="L254" s="7"/>
      <c r="M254" s="7"/>
      <c r="N254" s="7">
        <f>N244/N249</f>
        <v>19.90241397021058</v>
      </c>
      <c r="O254" s="7"/>
      <c r="P254" s="7">
        <f t="shared" si="38"/>
        <v>19.90241397021058</v>
      </c>
      <c r="IB254" s="53"/>
      <c r="IC254" s="53"/>
      <c r="ID254" s="53"/>
      <c r="IE254" s="53"/>
      <c r="IF254" s="53"/>
      <c r="IG254" s="53"/>
    </row>
    <row r="255" spans="1:241" s="25" customFormat="1" ht="19.5" customHeight="1">
      <c r="A255" s="8" t="s">
        <v>112</v>
      </c>
      <c r="B255" s="6"/>
      <c r="C255" s="6"/>
      <c r="D255" s="7">
        <f>D245/D250</f>
        <v>823.0452674897119</v>
      </c>
      <c r="E255" s="7"/>
      <c r="F255" s="7">
        <f t="shared" si="36"/>
        <v>823.0452674897119</v>
      </c>
      <c r="G255" s="7">
        <f>G245/G250</f>
        <v>800</v>
      </c>
      <c r="H255" s="7"/>
      <c r="I255" s="7"/>
      <c r="J255" s="7">
        <f t="shared" si="37"/>
        <v>800</v>
      </c>
      <c r="K255" s="7"/>
      <c r="L255" s="7"/>
      <c r="M255" s="7"/>
      <c r="N255" s="7">
        <f>N245/N250</f>
        <v>769.2307692307693</v>
      </c>
      <c r="O255" s="7"/>
      <c r="P255" s="7">
        <f t="shared" si="38"/>
        <v>769.2307692307693</v>
      </c>
      <c r="IB255" s="53"/>
      <c r="IC255" s="53"/>
      <c r="ID255" s="53"/>
      <c r="IE255" s="53"/>
      <c r="IF255" s="53"/>
      <c r="IG255" s="53"/>
    </row>
    <row r="256" spans="1:241" s="25" customFormat="1" ht="28.5" customHeight="1">
      <c r="A256" s="8" t="s">
        <v>246</v>
      </c>
      <c r="B256" s="6"/>
      <c r="C256" s="6"/>
      <c r="D256" s="7">
        <f>D246/D251</f>
        <v>31.71323982458048</v>
      </c>
      <c r="E256" s="7"/>
      <c r="F256" s="7">
        <f t="shared" si="36"/>
        <v>31.71323982458048</v>
      </c>
      <c r="G256" s="7">
        <f>G246/G251</f>
        <v>36.24370265666341</v>
      </c>
      <c r="H256" s="7"/>
      <c r="I256" s="7"/>
      <c r="J256" s="7">
        <f t="shared" si="37"/>
        <v>36.24370265666341</v>
      </c>
      <c r="K256" s="7"/>
      <c r="L256" s="7"/>
      <c r="M256" s="7"/>
      <c r="N256" s="7">
        <f>N246/N251</f>
        <v>41.680258055162916</v>
      </c>
      <c r="O256" s="7"/>
      <c r="P256" s="7">
        <f t="shared" si="38"/>
        <v>41.680258055162916</v>
      </c>
      <c r="IB256" s="53"/>
      <c r="IC256" s="53"/>
      <c r="ID256" s="53"/>
      <c r="IE256" s="53"/>
      <c r="IF256" s="53"/>
      <c r="IG256" s="53"/>
    </row>
    <row r="257" spans="1:241" s="25" customFormat="1" ht="28.5" customHeight="1">
      <c r="A257" s="8" t="s">
        <v>245</v>
      </c>
      <c r="B257" s="6"/>
      <c r="C257" s="6"/>
      <c r="D257" s="7">
        <f>D247/D252</f>
        <v>36964.980544747086</v>
      </c>
      <c r="E257" s="7"/>
      <c r="F257" s="7">
        <f t="shared" si="36"/>
        <v>36964.980544747086</v>
      </c>
      <c r="G257" s="7">
        <f>G247/G252</f>
        <v>39583.333333333336</v>
      </c>
      <c r="H257" s="7"/>
      <c r="I257" s="7"/>
      <c r="J257" s="7">
        <f t="shared" si="37"/>
        <v>39583.333333333336</v>
      </c>
      <c r="K257" s="7"/>
      <c r="L257" s="7"/>
      <c r="M257" s="7"/>
      <c r="N257" s="7">
        <f>N247/N252</f>
        <v>42222.22222222222</v>
      </c>
      <c r="O257" s="7"/>
      <c r="P257" s="7">
        <f t="shared" si="38"/>
        <v>42222.22222222222</v>
      </c>
      <c r="IB257" s="53"/>
      <c r="IC257" s="53"/>
      <c r="ID257" s="53"/>
      <c r="IE257" s="53"/>
      <c r="IF257" s="53"/>
      <c r="IG257" s="53"/>
    </row>
    <row r="258" spans="1:241" s="25" customFormat="1" ht="45">
      <c r="A258" s="8" t="s">
        <v>225</v>
      </c>
      <c r="B258" s="6"/>
      <c r="C258" s="6"/>
      <c r="D258" s="7"/>
      <c r="E258" s="7"/>
      <c r="F258" s="7">
        <f t="shared" si="36"/>
        <v>0</v>
      </c>
      <c r="G258" s="7">
        <v>145.4502</v>
      </c>
      <c r="H258" s="7"/>
      <c r="I258" s="7"/>
      <c r="J258" s="7">
        <f t="shared" si="37"/>
        <v>145.4502</v>
      </c>
      <c r="K258" s="7"/>
      <c r="L258" s="7"/>
      <c r="M258" s="7"/>
      <c r="N258" s="7">
        <v>145.461241023</v>
      </c>
      <c r="O258" s="7"/>
      <c r="P258" s="7">
        <f t="shared" si="38"/>
        <v>145.461241023</v>
      </c>
      <c r="IB258" s="53"/>
      <c r="IC258" s="53"/>
      <c r="ID258" s="53"/>
      <c r="IE258" s="53"/>
      <c r="IF258" s="53"/>
      <c r="IG258" s="53"/>
    </row>
    <row r="259" spans="1:241" s="25" customFormat="1" ht="11.25">
      <c r="A259" s="5" t="s">
        <v>6</v>
      </c>
      <c r="B259" s="6"/>
      <c r="C259" s="6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IB259" s="53"/>
      <c r="IC259" s="53"/>
      <c r="ID259" s="53"/>
      <c r="IE259" s="53"/>
      <c r="IF259" s="53"/>
      <c r="IG259" s="53"/>
    </row>
    <row r="260" spans="1:241" s="25" customFormat="1" ht="36" customHeight="1">
      <c r="A260" s="8" t="s">
        <v>113</v>
      </c>
      <c r="B260" s="6"/>
      <c r="C260" s="6"/>
      <c r="D260" s="7"/>
      <c r="E260" s="7"/>
      <c r="F260" s="7">
        <f t="shared" si="36"/>
        <v>0</v>
      </c>
      <c r="G260" s="7">
        <f>G254/D254*100</f>
        <v>100.96250925489669</v>
      </c>
      <c r="H260" s="7"/>
      <c r="I260" s="7"/>
      <c r="J260" s="7">
        <f t="shared" si="37"/>
        <v>100.96250925489669</v>
      </c>
      <c r="K260" s="7"/>
      <c r="L260" s="7"/>
      <c r="M260" s="7"/>
      <c r="N260" s="7">
        <f>N254/G254*100</f>
        <v>103.33333333333334</v>
      </c>
      <c r="O260" s="7"/>
      <c r="P260" s="7">
        <f t="shared" si="38"/>
        <v>103.33333333333334</v>
      </c>
      <c r="IB260" s="53"/>
      <c r="IC260" s="53"/>
      <c r="ID260" s="53"/>
      <c r="IE260" s="53"/>
      <c r="IF260" s="53"/>
      <c r="IG260" s="53"/>
    </row>
    <row r="261" spans="1:241" s="25" customFormat="1" ht="36" customHeight="1">
      <c r="A261" s="8" t="s">
        <v>226</v>
      </c>
      <c r="B261" s="6"/>
      <c r="C261" s="6"/>
      <c r="D261" s="7"/>
      <c r="E261" s="7"/>
      <c r="F261" s="7">
        <f t="shared" si="36"/>
        <v>0</v>
      </c>
      <c r="G261" s="7">
        <f>G256/D256*100</f>
        <v>114.2857142857143</v>
      </c>
      <c r="H261" s="7"/>
      <c r="I261" s="7"/>
      <c r="J261" s="7">
        <f t="shared" si="37"/>
        <v>114.2857142857143</v>
      </c>
      <c r="K261" s="7"/>
      <c r="L261" s="7"/>
      <c r="M261" s="7"/>
      <c r="N261" s="7">
        <f>N255/G255*100</f>
        <v>96.15384615384616</v>
      </c>
      <c r="O261" s="7"/>
      <c r="P261" s="7">
        <f t="shared" si="38"/>
        <v>96.15384615384616</v>
      </c>
      <c r="IB261" s="53"/>
      <c r="IC261" s="53"/>
      <c r="ID261" s="53"/>
      <c r="IE261" s="53"/>
      <c r="IF261" s="53"/>
      <c r="IG261" s="53"/>
    </row>
    <row r="262" spans="1:241" s="25" customFormat="1" ht="36" customHeight="1">
      <c r="A262" s="8" t="s">
        <v>248</v>
      </c>
      <c r="B262" s="6"/>
      <c r="C262" s="6"/>
      <c r="D262" s="7"/>
      <c r="E262" s="7"/>
      <c r="F262" s="7">
        <f t="shared" si="36"/>
        <v>0</v>
      </c>
      <c r="G262" s="7">
        <f>G257/D257*100</f>
        <v>107.08333333333333</v>
      </c>
      <c r="H262" s="7"/>
      <c r="I262" s="7"/>
      <c r="J262" s="7">
        <f t="shared" si="37"/>
        <v>107.08333333333333</v>
      </c>
      <c r="K262" s="7"/>
      <c r="L262" s="7"/>
      <c r="M262" s="7"/>
      <c r="N262" s="7">
        <f>N256/G256*100</f>
        <v>114.99999999999999</v>
      </c>
      <c r="O262" s="7"/>
      <c r="P262" s="7">
        <f t="shared" si="38"/>
        <v>114.99999999999999</v>
      </c>
      <c r="IB262" s="53"/>
      <c r="IC262" s="53"/>
      <c r="ID262" s="53"/>
      <c r="IE262" s="53"/>
      <c r="IF262" s="53"/>
      <c r="IG262" s="53"/>
    </row>
    <row r="263" spans="1:241" s="25" customFormat="1" ht="33.75">
      <c r="A263" s="8" t="s">
        <v>249</v>
      </c>
      <c r="B263" s="6"/>
      <c r="C263" s="6"/>
      <c r="D263" s="7"/>
      <c r="E263" s="7"/>
      <c r="F263" s="7">
        <f t="shared" si="36"/>
        <v>0</v>
      </c>
      <c r="G263" s="7">
        <f>G257/D257*100</f>
        <v>107.08333333333333</v>
      </c>
      <c r="H263" s="7"/>
      <c r="I263" s="7"/>
      <c r="J263" s="7">
        <f t="shared" si="37"/>
        <v>107.08333333333333</v>
      </c>
      <c r="K263" s="7"/>
      <c r="L263" s="7"/>
      <c r="M263" s="7"/>
      <c r="N263" s="7">
        <f>N257/G257*100</f>
        <v>106.66666666666664</v>
      </c>
      <c r="O263" s="7"/>
      <c r="P263" s="7">
        <f t="shared" si="38"/>
        <v>106.66666666666664</v>
      </c>
      <c r="IB263" s="53"/>
      <c r="IC263" s="53"/>
      <c r="ID263" s="53"/>
      <c r="IE263" s="53"/>
      <c r="IF263" s="53"/>
      <c r="IG263" s="53"/>
    </row>
    <row r="264" spans="1:241" s="38" customFormat="1" ht="22.5">
      <c r="A264" s="34" t="s">
        <v>393</v>
      </c>
      <c r="B264" s="35"/>
      <c r="C264" s="35"/>
      <c r="D264" s="36">
        <f>(D265*D269)+(D266*D270)+(D267*D272)-1.78+25000</f>
        <v>20099999.999959998</v>
      </c>
      <c r="E264" s="36">
        <f>(E265*E269)+(E266*E270)+(E267*E272)</f>
        <v>0</v>
      </c>
      <c r="F264" s="36">
        <f>D264</f>
        <v>20099999.999959998</v>
      </c>
      <c r="G264" s="36">
        <f>(G265*G269)+(G266*G270)+(G267*G272)+2928700</f>
        <v>23183699.999900002</v>
      </c>
      <c r="H264" s="36">
        <f>(H265*H269)+(H266*H270)+(H267*H272)</f>
        <v>0</v>
      </c>
      <c r="I264" s="36">
        <v>0</v>
      </c>
      <c r="J264" s="36">
        <f>G264+H264</f>
        <v>23183699.999900002</v>
      </c>
      <c r="K264" s="36">
        <f>(K265*K269)+(K266*K270)+(K267*K272)</f>
        <v>0</v>
      </c>
      <c r="L264" s="36">
        <f>(L265*L269)+(L266*L270)+(L267*L272)</f>
        <v>0</v>
      </c>
      <c r="M264" s="36">
        <f>(M265*M269)+(M266*M270)+(M267*M272)</f>
        <v>0</v>
      </c>
      <c r="N264" s="36">
        <f>(N265*N269)+(N266*N270)+(N267*N272)</f>
        <v>21574999.99998</v>
      </c>
      <c r="O264" s="36">
        <f>(O265*O269)+(O266*O270)+(O267*O272)</f>
        <v>0</v>
      </c>
      <c r="P264" s="36">
        <f>N264+O264</f>
        <v>21574999.99998</v>
      </c>
      <c r="Q264" s="36">
        <f>(Q265*Q269)+(Q266*Q270)+(Q267*Q272)</f>
        <v>0</v>
      </c>
      <c r="IB264" s="39"/>
      <c r="IC264" s="39"/>
      <c r="ID264" s="39"/>
      <c r="IE264" s="39"/>
      <c r="IF264" s="39"/>
      <c r="IG264" s="39"/>
    </row>
    <row r="265" spans="1:241" s="25" customFormat="1" ht="22.5">
      <c r="A265" s="8" t="s">
        <v>114</v>
      </c>
      <c r="B265" s="6"/>
      <c r="C265" s="6"/>
      <c r="D265" s="7">
        <v>33</v>
      </c>
      <c r="E265" s="7"/>
      <c r="F265" s="7">
        <f>D265+E265</f>
        <v>33</v>
      </c>
      <c r="G265" s="7">
        <v>30</v>
      </c>
      <c r="H265" s="7"/>
      <c r="I265" s="7"/>
      <c r="J265" s="7">
        <f>G265+H265</f>
        <v>30</v>
      </c>
      <c r="K265" s="7"/>
      <c r="L265" s="7"/>
      <c r="M265" s="7"/>
      <c r="N265" s="7">
        <v>28</v>
      </c>
      <c r="O265" s="7"/>
      <c r="P265" s="7">
        <f>N265+O265</f>
        <v>28</v>
      </c>
      <c r="IB265" s="53"/>
      <c r="IC265" s="53"/>
      <c r="ID265" s="53"/>
      <c r="IE265" s="53"/>
      <c r="IF265" s="53"/>
      <c r="IG265" s="53"/>
    </row>
    <row r="266" spans="1:241" s="25" customFormat="1" ht="22.5" customHeight="1">
      <c r="A266" s="8" t="s">
        <v>115</v>
      </c>
      <c r="B266" s="6"/>
      <c r="C266" s="6"/>
      <c r="D266" s="7">
        <v>6</v>
      </c>
      <c r="E266" s="7"/>
      <c r="F266" s="7">
        <f aca="true" t="shared" si="39" ref="F266:F276">D266+E266</f>
        <v>6</v>
      </c>
      <c r="G266" s="7">
        <f>D266</f>
        <v>6</v>
      </c>
      <c r="H266" s="7"/>
      <c r="I266" s="7"/>
      <c r="J266" s="7">
        <f aca="true" t="shared" si="40" ref="J266:J276">G266+H266</f>
        <v>6</v>
      </c>
      <c r="K266" s="7"/>
      <c r="L266" s="7"/>
      <c r="M266" s="7"/>
      <c r="N266" s="7">
        <v>6</v>
      </c>
      <c r="O266" s="7"/>
      <c r="P266" s="7">
        <f aca="true" t="shared" si="41" ref="P266:P276">N266+O266</f>
        <v>6</v>
      </c>
      <c r="IB266" s="53"/>
      <c r="IC266" s="53"/>
      <c r="ID266" s="53"/>
      <c r="IE266" s="53"/>
      <c r="IF266" s="53"/>
      <c r="IG266" s="53"/>
    </row>
    <row r="267" spans="1:241" s="25" customFormat="1" ht="22.5" customHeight="1">
      <c r="A267" s="8" t="s">
        <v>161</v>
      </c>
      <c r="B267" s="6"/>
      <c r="C267" s="6"/>
      <c r="D267" s="7">
        <v>77</v>
      </c>
      <c r="E267" s="7"/>
      <c r="F267" s="7">
        <f t="shared" si="39"/>
        <v>77</v>
      </c>
      <c r="G267" s="7">
        <v>80</v>
      </c>
      <c r="H267" s="7"/>
      <c r="I267" s="7"/>
      <c r="J267" s="7">
        <f t="shared" si="40"/>
        <v>80</v>
      </c>
      <c r="K267" s="7"/>
      <c r="L267" s="7"/>
      <c r="M267" s="7"/>
      <c r="N267" s="7">
        <v>90</v>
      </c>
      <c r="O267" s="7"/>
      <c r="P267" s="7">
        <f t="shared" si="41"/>
        <v>90</v>
      </c>
      <c r="IB267" s="53"/>
      <c r="IC267" s="53"/>
      <c r="ID267" s="53"/>
      <c r="IE267" s="53"/>
      <c r="IF267" s="53"/>
      <c r="IG267" s="53"/>
    </row>
    <row r="268" spans="1:241" s="25" customFormat="1" ht="12" customHeight="1">
      <c r="A268" s="5" t="s">
        <v>7</v>
      </c>
      <c r="B268" s="37"/>
      <c r="C268" s="37"/>
      <c r="D268" s="30"/>
      <c r="E268" s="30"/>
      <c r="F268" s="7"/>
      <c r="G268" s="30"/>
      <c r="H268" s="30"/>
      <c r="I268" s="7"/>
      <c r="J268" s="7"/>
      <c r="K268" s="7"/>
      <c r="L268" s="7"/>
      <c r="M268" s="7"/>
      <c r="N268" s="30"/>
      <c r="O268" s="30"/>
      <c r="P268" s="7"/>
      <c r="IB268" s="53"/>
      <c r="IC268" s="53"/>
      <c r="ID268" s="53"/>
      <c r="IE268" s="53"/>
      <c r="IF268" s="53"/>
      <c r="IG268" s="53"/>
    </row>
    <row r="269" spans="1:241" s="25" customFormat="1" ht="22.5" customHeight="1">
      <c r="A269" s="8" t="s">
        <v>116</v>
      </c>
      <c r="B269" s="6"/>
      <c r="C269" s="6"/>
      <c r="D269" s="7">
        <v>506060.66</v>
      </c>
      <c r="E269" s="7"/>
      <c r="F269" s="7">
        <f t="shared" si="39"/>
        <v>506060.66</v>
      </c>
      <c r="G269" s="7">
        <v>593333.33333</v>
      </c>
      <c r="H269" s="7"/>
      <c r="I269" s="7"/>
      <c r="J269" s="7">
        <f t="shared" si="40"/>
        <v>593333.33333</v>
      </c>
      <c r="K269" s="7"/>
      <c r="L269" s="7"/>
      <c r="M269" s="7"/>
      <c r="N269" s="7">
        <v>675000</v>
      </c>
      <c r="O269" s="7"/>
      <c r="P269" s="7">
        <f t="shared" si="41"/>
        <v>675000</v>
      </c>
      <c r="IB269" s="53"/>
      <c r="IC269" s="53"/>
      <c r="ID269" s="53"/>
      <c r="IE269" s="53"/>
      <c r="IF269" s="53"/>
      <c r="IG269" s="53"/>
    </row>
    <row r="270" spans="1:241" s="25" customFormat="1" ht="22.5" customHeight="1">
      <c r="A270" s="8" t="s">
        <v>117</v>
      </c>
      <c r="B270" s="6"/>
      <c r="C270" s="6"/>
      <c r="D270" s="7">
        <v>529166.66666</v>
      </c>
      <c r="E270" s="7"/>
      <c r="F270" s="7">
        <f t="shared" si="39"/>
        <v>529166.66666</v>
      </c>
      <c r="G270" s="7">
        <v>367500</v>
      </c>
      <c r="H270" s="7"/>
      <c r="I270" s="7"/>
      <c r="J270" s="7">
        <f t="shared" si="40"/>
        <v>367500</v>
      </c>
      <c r="K270" s="7"/>
      <c r="L270" s="7"/>
      <c r="M270" s="7"/>
      <c r="N270" s="7">
        <v>395833.33333</v>
      </c>
      <c r="O270" s="7"/>
      <c r="P270" s="7">
        <f t="shared" si="41"/>
        <v>395833.33333</v>
      </c>
      <c r="IB270" s="53"/>
      <c r="IC270" s="53"/>
      <c r="ID270" s="53"/>
      <c r="IE270" s="53"/>
      <c r="IF270" s="53"/>
      <c r="IG270" s="53"/>
    </row>
    <row r="271" spans="1:241" s="25" customFormat="1" ht="12" customHeight="1">
      <c r="A271" s="5" t="s">
        <v>6</v>
      </c>
      <c r="B271" s="37"/>
      <c r="C271" s="37"/>
      <c r="D271" s="30"/>
      <c r="E271" s="30"/>
      <c r="F271" s="7"/>
      <c r="G271" s="30"/>
      <c r="H271" s="30"/>
      <c r="I271" s="7"/>
      <c r="J271" s="7"/>
      <c r="K271" s="7"/>
      <c r="L271" s="7"/>
      <c r="M271" s="7"/>
      <c r="N271" s="30"/>
      <c r="O271" s="30"/>
      <c r="P271" s="7"/>
      <c r="IB271" s="53"/>
      <c r="IC271" s="53"/>
      <c r="ID271" s="53"/>
      <c r="IE271" s="53"/>
      <c r="IF271" s="53"/>
      <c r="IG271" s="53"/>
    </row>
    <row r="272" spans="1:241" s="25" customFormat="1" ht="32.25" customHeight="1">
      <c r="A272" s="8" t="s">
        <v>186</v>
      </c>
      <c r="B272" s="6"/>
      <c r="C272" s="6"/>
      <c r="D272" s="7">
        <f>200000/77</f>
        <v>2597.4025974025976</v>
      </c>
      <c r="E272" s="7"/>
      <c r="F272" s="7">
        <f t="shared" si="39"/>
        <v>2597.4025974025976</v>
      </c>
      <c r="G272" s="7">
        <v>3125</v>
      </c>
      <c r="H272" s="7"/>
      <c r="I272" s="7"/>
      <c r="J272" s="7">
        <f t="shared" si="40"/>
        <v>3125</v>
      </c>
      <c r="K272" s="7"/>
      <c r="L272" s="7"/>
      <c r="M272" s="7"/>
      <c r="N272" s="7">
        <f>300000/90</f>
        <v>3333.3333333333335</v>
      </c>
      <c r="O272" s="7"/>
      <c r="P272" s="7">
        <f t="shared" si="41"/>
        <v>3333.3333333333335</v>
      </c>
      <c r="IB272" s="53"/>
      <c r="IC272" s="53"/>
      <c r="ID272" s="53"/>
      <c r="IE272" s="53"/>
      <c r="IF272" s="53"/>
      <c r="IG272" s="53"/>
    </row>
    <row r="273" spans="1:241" s="25" customFormat="1" ht="11.25">
      <c r="A273" s="5" t="s">
        <v>6</v>
      </c>
      <c r="B273" s="6"/>
      <c r="C273" s="6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IB273" s="53"/>
      <c r="IC273" s="53"/>
      <c r="ID273" s="53"/>
      <c r="IE273" s="53"/>
      <c r="IF273" s="53"/>
      <c r="IG273" s="53"/>
    </row>
    <row r="274" spans="1:241" s="25" customFormat="1" ht="33.75">
      <c r="A274" s="8" t="s">
        <v>118</v>
      </c>
      <c r="B274" s="6"/>
      <c r="C274" s="6"/>
      <c r="D274" s="7"/>
      <c r="E274" s="7"/>
      <c r="F274" s="7">
        <f t="shared" si="39"/>
        <v>0</v>
      </c>
      <c r="G274" s="7">
        <f>G269/F269*100</f>
        <v>117.2454964845519</v>
      </c>
      <c r="H274" s="7"/>
      <c r="I274" s="7"/>
      <c r="J274" s="7">
        <f t="shared" si="40"/>
        <v>117.2454964845519</v>
      </c>
      <c r="K274" s="7"/>
      <c r="L274" s="7"/>
      <c r="M274" s="7"/>
      <c r="N274" s="7">
        <f>N269/J269*100</f>
        <v>113.76404494445933</v>
      </c>
      <c r="O274" s="7"/>
      <c r="P274" s="7">
        <f t="shared" si="41"/>
        <v>113.76404494445933</v>
      </c>
      <c r="IB274" s="53"/>
      <c r="IC274" s="53"/>
      <c r="ID274" s="53"/>
      <c r="IE274" s="53"/>
      <c r="IF274" s="53"/>
      <c r="IG274" s="53"/>
    </row>
    <row r="275" spans="1:241" s="25" customFormat="1" ht="33.75">
      <c r="A275" s="8" t="s">
        <v>119</v>
      </c>
      <c r="B275" s="6"/>
      <c r="C275" s="6"/>
      <c r="D275" s="7"/>
      <c r="E275" s="7"/>
      <c r="F275" s="7">
        <f t="shared" si="39"/>
        <v>0</v>
      </c>
      <c r="G275" s="7">
        <f>G270/D270*100</f>
        <v>69.44881889851274</v>
      </c>
      <c r="H275" s="7"/>
      <c r="I275" s="7"/>
      <c r="J275" s="7">
        <f t="shared" si="40"/>
        <v>69.44881889851274</v>
      </c>
      <c r="K275" s="7"/>
      <c r="L275" s="7"/>
      <c r="M275" s="7"/>
      <c r="N275" s="7">
        <f>N270/G270*100</f>
        <v>107.7097505659864</v>
      </c>
      <c r="O275" s="7"/>
      <c r="P275" s="7">
        <f t="shared" si="41"/>
        <v>107.7097505659864</v>
      </c>
      <c r="IB275" s="53"/>
      <c r="IC275" s="53"/>
      <c r="ID275" s="53"/>
      <c r="IE275" s="53"/>
      <c r="IF275" s="53"/>
      <c r="IG275" s="53"/>
    </row>
    <row r="276" spans="1:241" s="25" customFormat="1" ht="27" customHeight="1">
      <c r="A276" s="8" t="s">
        <v>227</v>
      </c>
      <c r="B276" s="6"/>
      <c r="C276" s="6"/>
      <c r="D276" s="7"/>
      <c r="E276" s="7"/>
      <c r="F276" s="7">
        <f t="shared" si="39"/>
        <v>0</v>
      </c>
      <c r="G276" s="7">
        <f>G272/D272*100</f>
        <v>120.3125</v>
      </c>
      <c r="H276" s="7"/>
      <c r="I276" s="7"/>
      <c r="J276" s="7">
        <f t="shared" si="40"/>
        <v>120.3125</v>
      </c>
      <c r="K276" s="7"/>
      <c r="L276" s="7"/>
      <c r="M276" s="7"/>
      <c r="N276" s="7">
        <f>N272/G272*100</f>
        <v>106.66666666666667</v>
      </c>
      <c r="O276" s="7"/>
      <c r="P276" s="7">
        <f t="shared" si="41"/>
        <v>106.66666666666667</v>
      </c>
      <c r="IB276" s="53"/>
      <c r="IC276" s="53"/>
      <c r="ID276" s="53"/>
      <c r="IE276" s="53"/>
      <c r="IF276" s="53"/>
      <c r="IG276" s="53"/>
    </row>
    <row r="277" spans="1:241" s="38" customFormat="1" ht="24" customHeight="1">
      <c r="A277" s="34" t="s">
        <v>394</v>
      </c>
      <c r="B277" s="35"/>
      <c r="C277" s="35"/>
      <c r="D277" s="36">
        <v>1000000</v>
      </c>
      <c r="E277" s="36"/>
      <c r="F277" s="36">
        <f>D277</f>
        <v>1000000</v>
      </c>
      <c r="G277" s="36">
        <v>1200000</v>
      </c>
      <c r="H277" s="36"/>
      <c r="I277" s="36"/>
      <c r="J277" s="36">
        <f>G277</f>
        <v>1200000</v>
      </c>
      <c r="K277" s="36">
        <f>(K279*K281)</f>
        <v>0</v>
      </c>
      <c r="L277" s="36">
        <f>(L279*L281)</f>
        <v>0</v>
      </c>
      <c r="M277" s="36">
        <f>(M279*M281)</f>
        <v>0</v>
      </c>
      <c r="N277" s="36">
        <v>1400000</v>
      </c>
      <c r="O277" s="36">
        <f>(O279*O281)</f>
        <v>0</v>
      </c>
      <c r="P277" s="36">
        <f>N277</f>
        <v>1400000</v>
      </c>
      <c r="IB277" s="39"/>
      <c r="IC277" s="39"/>
      <c r="ID277" s="39"/>
      <c r="IE277" s="39"/>
      <c r="IF277" s="39"/>
      <c r="IG277" s="39"/>
    </row>
    <row r="278" spans="1:241" s="25" customFormat="1" ht="11.25">
      <c r="A278" s="5" t="s">
        <v>5</v>
      </c>
      <c r="B278" s="6"/>
      <c r="C278" s="6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IB278" s="53"/>
      <c r="IC278" s="53"/>
      <c r="ID278" s="53"/>
      <c r="IE278" s="53"/>
      <c r="IF278" s="53"/>
      <c r="IG278" s="53"/>
    </row>
    <row r="279" spans="1:241" s="25" customFormat="1" ht="33.75">
      <c r="A279" s="8" t="s">
        <v>250</v>
      </c>
      <c r="B279" s="6"/>
      <c r="C279" s="6"/>
      <c r="D279" s="7">
        <v>750</v>
      </c>
      <c r="E279" s="7"/>
      <c r="F279" s="7">
        <f>D279</f>
        <v>750</v>
      </c>
      <c r="G279" s="7">
        <v>700</v>
      </c>
      <c r="H279" s="7"/>
      <c r="I279" s="7"/>
      <c r="J279" s="7">
        <f>G279</f>
        <v>700</v>
      </c>
      <c r="K279" s="7"/>
      <c r="L279" s="7"/>
      <c r="M279" s="7"/>
      <c r="N279" s="7">
        <v>650</v>
      </c>
      <c r="O279" s="7"/>
      <c r="P279" s="7">
        <f>N279</f>
        <v>650</v>
      </c>
      <c r="IB279" s="53"/>
      <c r="IC279" s="53"/>
      <c r="ID279" s="53"/>
      <c r="IE279" s="53"/>
      <c r="IF279" s="53"/>
      <c r="IG279" s="53"/>
    </row>
    <row r="280" spans="1:241" s="25" customFormat="1" ht="11.25">
      <c r="A280" s="5" t="s">
        <v>7</v>
      </c>
      <c r="B280" s="6"/>
      <c r="C280" s="6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IB280" s="53"/>
      <c r="IC280" s="53"/>
      <c r="ID280" s="53"/>
      <c r="IE280" s="53"/>
      <c r="IF280" s="53"/>
      <c r="IG280" s="53"/>
    </row>
    <row r="281" spans="1:241" s="25" customFormat="1" ht="22.5" customHeight="1">
      <c r="A281" s="8" t="s">
        <v>251</v>
      </c>
      <c r="B281" s="6"/>
      <c r="C281" s="6"/>
      <c r="D281" s="7">
        <f>D277/D279</f>
        <v>1333.3333333333333</v>
      </c>
      <c r="E281" s="7"/>
      <c r="F281" s="7">
        <f>D281</f>
        <v>1333.3333333333333</v>
      </c>
      <c r="G281" s="7">
        <f>G277/G279</f>
        <v>1714.2857142857142</v>
      </c>
      <c r="H281" s="7"/>
      <c r="I281" s="7"/>
      <c r="J281" s="7">
        <f>G281</f>
        <v>1714.2857142857142</v>
      </c>
      <c r="K281" s="7"/>
      <c r="L281" s="7"/>
      <c r="M281" s="7"/>
      <c r="N281" s="7">
        <f>1400000/750</f>
        <v>1866.6666666666667</v>
      </c>
      <c r="O281" s="7"/>
      <c r="P281" s="7">
        <f>N281</f>
        <v>1866.6666666666667</v>
      </c>
      <c r="IB281" s="53"/>
      <c r="IC281" s="53"/>
      <c r="ID281" s="53"/>
      <c r="IE281" s="53"/>
      <c r="IF281" s="53"/>
      <c r="IG281" s="53"/>
    </row>
    <row r="282" spans="1:241" s="25" customFormat="1" ht="11.25">
      <c r="A282" s="5" t="s">
        <v>6</v>
      </c>
      <c r="B282" s="6"/>
      <c r="C282" s="6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IB282" s="53"/>
      <c r="IC282" s="53"/>
      <c r="ID282" s="53"/>
      <c r="IE282" s="53"/>
      <c r="IF282" s="53"/>
      <c r="IG282" s="53"/>
    </row>
    <row r="283" spans="1:241" s="25" customFormat="1" ht="24" customHeight="1">
      <c r="A283" s="8" t="s">
        <v>179</v>
      </c>
      <c r="B283" s="6"/>
      <c r="C283" s="6"/>
      <c r="D283" s="7"/>
      <c r="E283" s="7"/>
      <c r="F283" s="7"/>
      <c r="G283" s="7">
        <f>G279/D279*100</f>
        <v>93.33333333333333</v>
      </c>
      <c r="H283" s="7"/>
      <c r="I283" s="7"/>
      <c r="J283" s="7">
        <f>G283</f>
        <v>93.33333333333333</v>
      </c>
      <c r="K283" s="7"/>
      <c r="L283" s="7"/>
      <c r="M283" s="7"/>
      <c r="N283" s="7">
        <f>N279/G279*100</f>
        <v>92.85714285714286</v>
      </c>
      <c r="O283" s="7"/>
      <c r="P283" s="7">
        <f>N283</f>
        <v>92.85714285714286</v>
      </c>
      <c r="IB283" s="53"/>
      <c r="IC283" s="53"/>
      <c r="ID283" s="53"/>
      <c r="IE283" s="53"/>
      <c r="IF283" s="53"/>
      <c r="IG283" s="53"/>
    </row>
    <row r="284" spans="1:241" s="25" customFormat="1" ht="31.5" customHeight="1">
      <c r="A284" s="8" t="s">
        <v>180</v>
      </c>
      <c r="B284" s="6"/>
      <c r="C284" s="6"/>
      <c r="D284" s="7"/>
      <c r="E284" s="7"/>
      <c r="F284" s="7"/>
      <c r="G284" s="7">
        <f>G281/D281*100</f>
        <v>128.57142857142858</v>
      </c>
      <c r="H284" s="7"/>
      <c r="I284" s="7"/>
      <c r="J284" s="7">
        <f>G284</f>
        <v>128.57142857142858</v>
      </c>
      <c r="K284" s="7"/>
      <c r="L284" s="7"/>
      <c r="M284" s="7"/>
      <c r="N284" s="7">
        <f>N281/G281*100</f>
        <v>108.8888888888889</v>
      </c>
      <c r="O284" s="7"/>
      <c r="P284" s="7">
        <f>N284</f>
        <v>108.8888888888889</v>
      </c>
      <c r="IB284" s="53"/>
      <c r="IC284" s="53"/>
      <c r="ID284" s="53"/>
      <c r="IE284" s="53"/>
      <c r="IF284" s="53"/>
      <c r="IG284" s="53"/>
    </row>
    <row r="285" spans="1:241" s="38" customFormat="1" ht="22.5" customHeight="1">
      <c r="A285" s="34" t="s">
        <v>395</v>
      </c>
      <c r="B285" s="35"/>
      <c r="C285" s="35"/>
      <c r="D285" s="36"/>
      <c r="E285" s="36">
        <v>11780000</v>
      </c>
      <c r="F285" s="36">
        <f>E285</f>
        <v>11780000</v>
      </c>
      <c r="G285" s="36">
        <f>G287*G289</f>
        <v>0</v>
      </c>
      <c r="H285" s="36">
        <v>12000000</v>
      </c>
      <c r="I285" s="36">
        <f>I287*I289</f>
        <v>0</v>
      </c>
      <c r="J285" s="36">
        <f>G285+H285</f>
        <v>12000000</v>
      </c>
      <c r="K285" s="36">
        <f>K287*K289</f>
        <v>0</v>
      </c>
      <c r="L285" s="36">
        <f>L287*L289</f>
        <v>0</v>
      </c>
      <c r="M285" s="36">
        <f>M287*M289</f>
        <v>0</v>
      </c>
      <c r="N285" s="36">
        <f>N287*N289</f>
        <v>0</v>
      </c>
      <c r="O285" s="36">
        <v>12100000</v>
      </c>
      <c r="P285" s="36">
        <f>N285+O285</f>
        <v>12100000</v>
      </c>
      <c r="IB285" s="39"/>
      <c r="IC285" s="39"/>
      <c r="ID285" s="39"/>
      <c r="IE285" s="39"/>
      <c r="IF285" s="39"/>
      <c r="IG285" s="39"/>
    </row>
    <row r="286" spans="1:241" s="25" customFormat="1" ht="11.25">
      <c r="A286" s="5" t="s">
        <v>5</v>
      </c>
      <c r="B286" s="37"/>
      <c r="C286" s="37"/>
      <c r="D286" s="30"/>
      <c r="E286" s="30"/>
      <c r="F286" s="7"/>
      <c r="G286" s="30"/>
      <c r="H286" s="30"/>
      <c r="I286" s="30"/>
      <c r="J286" s="7"/>
      <c r="K286" s="7"/>
      <c r="L286" s="7"/>
      <c r="M286" s="7"/>
      <c r="N286" s="30"/>
      <c r="O286" s="30"/>
      <c r="P286" s="7"/>
      <c r="IB286" s="53"/>
      <c r="IC286" s="53"/>
      <c r="ID286" s="53"/>
      <c r="IE286" s="53"/>
      <c r="IF286" s="53"/>
      <c r="IG286" s="53"/>
    </row>
    <row r="287" spans="1:241" s="25" customFormat="1" ht="21.75" customHeight="1">
      <c r="A287" s="8" t="s">
        <v>120</v>
      </c>
      <c r="B287" s="6"/>
      <c r="C287" s="6"/>
      <c r="D287" s="7"/>
      <c r="E287" s="7">
        <v>20</v>
      </c>
      <c r="F287" s="7">
        <f>E287</f>
        <v>20</v>
      </c>
      <c r="G287" s="7"/>
      <c r="H287" s="7">
        <v>18</v>
      </c>
      <c r="I287" s="7"/>
      <c r="J287" s="7">
        <f>G287+H287</f>
        <v>18</v>
      </c>
      <c r="K287" s="7"/>
      <c r="L287" s="7"/>
      <c r="M287" s="7"/>
      <c r="N287" s="7"/>
      <c r="O287" s="7">
        <v>15</v>
      </c>
      <c r="P287" s="7">
        <f>O287</f>
        <v>15</v>
      </c>
      <c r="IB287" s="53"/>
      <c r="IC287" s="53"/>
      <c r="ID287" s="53"/>
      <c r="IE287" s="53"/>
      <c r="IF287" s="53"/>
      <c r="IG287" s="53"/>
    </row>
    <row r="288" spans="1:241" s="25" customFormat="1" ht="11.25">
      <c r="A288" s="5" t="s">
        <v>7</v>
      </c>
      <c r="B288" s="37"/>
      <c r="C288" s="37"/>
      <c r="D288" s="30"/>
      <c r="E288" s="30"/>
      <c r="F288" s="7"/>
      <c r="G288" s="30"/>
      <c r="H288" s="30"/>
      <c r="I288" s="30"/>
      <c r="J288" s="7"/>
      <c r="K288" s="7"/>
      <c r="L288" s="7"/>
      <c r="M288" s="7"/>
      <c r="N288" s="30"/>
      <c r="O288" s="30"/>
      <c r="P288" s="7"/>
      <c r="IB288" s="53"/>
      <c r="IC288" s="53"/>
      <c r="ID288" s="53"/>
      <c r="IE288" s="53"/>
      <c r="IF288" s="53"/>
      <c r="IG288" s="53"/>
    </row>
    <row r="289" spans="1:241" s="25" customFormat="1" ht="23.25" customHeight="1">
      <c r="A289" s="8" t="s">
        <v>121</v>
      </c>
      <c r="B289" s="6"/>
      <c r="C289" s="6"/>
      <c r="D289" s="7"/>
      <c r="E289" s="7">
        <f>E285/E287</f>
        <v>589000</v>
      </c>
      <c r="F289" s="7">
        <f>E289</f>
        <v>589000</v>
      </c>
      <c r="G289" s="7"/>
      <c r="H289" s="7">
        <f>H285/H287</f>
        <v>666666.6666666666</v>
      </c>
      <c r="I289" s="7"/>
      <c r="J289" s="7">
        <f>G289+H289</f>
        <v>666666.6666666666</v>
      </c>
      <c r="K289" s="7"/>
      <c r="L289" s="7"/>
      <c r="M289" s="7"/>
      <c r="N289" s="7"/>
      <c r="O289" s="7">
        <f>O285/O287</f>
        <v>806666.6666666666</v>
      </c>
      <c r="P289" s="7">
        <f>O289</f>
        <v>806666.6666666666</v>
      </c>
      <c r="IB289" s="53"/>
      <c r="IC289" s="53"/>
      <c r="ID289" s="53"/>
      <c r="IE289" s="53"/>
      <c r="IF289" s="53"/>
      <c r="IG289" s="53"/>
    </row>
    <row r="290" spans="1:241" s="25" customFormat="1" ht="11.25">
      <c r="A290" s="5" t="s">
        <v>6</v>
      </c>
      <c r="B290" s="6"/>
      <c r="C290" s="6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IB290" s="53"/>
      <c r="IC290" s="53"/>
      <c r="ID290" s="53"/>
      <c r="IE290" s="53"/>
      <c r="IF290" s="53"/>
      <c r="IG290" s="53"/>
    </row>
    <row r="291" spans="1:241" s="25" customFormat="1" ht="35.25" customHeight="1">
      <c r="A291" s="8" t="s">
        <v>122</v>
      </c>
      <c r="B291" s="6"/>
      <c r="C291" s="6"/>
      <c r="D291" s="7"/>
      <c r="E291" s="7">
        <v>0</v>
      </c>
      <c r="F291" s="7">
        <v>0</v>
      </c>
      <c r="G291" s="7"/>
      <c r="H291" s="7">
        <f>H289/E289*100</f>
        <v>113.18619128466327</v>
      </c>
      <c r="I291" s="7"/>
      <c r="J291" s="7">
        <f>G291+H291</f>
        <v>113.18619128466327</v>
      </c>
      <c r="K291" s="7"/>
      <c r="L291" s="7"/>
      <c r="M291" s="7"/>
      <c r="N291" s="7"/>
      <c r="O291" s="7">
        <f>O289/H289*100</f>
        <v>121</v>
      </c>
      <c r="P291" s="7">
        <f>O291</f>
        <v>121</v>
      </c>
      <c r="IB291" s="53"/>
      <c r="IC291" s="53"/>
      <c r="ID291" s="53"/>
      <c r="IE291" s="53"/>
      <c r="IF291" s="53"/>
      <c r="IG291" s="53"/>
    </row>
    <row r="292" spans="1:16" ht="15" customHeight="1">
      <c r="A292" s="37" t="s">
        <v>365</v>
      </c>
      <c r="B292" s="37"/>
      <c r="C292" s="37"/>
      <c r="D292" s="30"/>
      <c r="E292" s="30">
        <f>E294+E308+E323</f>
        <v>67727703</v>
      </c>
      <c r="F292" s="30">
        <f aca="true" t="shared" si="42" ref="F292:P292">F294+F308+F323</f>
        <v>67727703</v>
      </c>
      <c r="G292" s="30">
        <f t="shared" si="42"/>
        <v>0</v>
      </c>
      <c r="H292" s="30">
        <f t="shared" si="42"/>
        <v>68742599.9975</v>
      </c>
      <c r="I292" s="30">
        <f t="shared" si="42"/>
        <v>742600</v>
      </c>
      <c r="J292" s="30">
        <f t="shared" si="42"/>
        <v>68742599.9975</v>
      </c>
      <c r="K292" s="30">
        <f t="shared" si="42"/>
        <v>10668.66666388889</v>
      </c>
      <c r="L292" s="30">
        <f t="shared" si="42"/>
        <v>2</v>
      </c>
      <c r="M292" s="30">
        <f t="shared" si="42"/>
        <v>2</v>
      </c>
      <c r="N292" s="30">
        <f t="shared" si="42"/>
        <v>0</v>
      </c>
      <c r="O292" s="30">
        <f t="shared" si="42"/>
        <v>70000000.002</v>
      </c>
      <c r="P292" s="30">
        <f t="shared" si="42"/>
        <v>70000000.002</v>
      </c>
    </row>
    <row r="293" spans="1:16" ht="45" customHeight="1">
      <c r="A293" s="34" t="s">
        <v>123</v>
      </c>
      <c r="B293" s="6"/>
      <c r="C293" s="6"/>
      <c r="D293" s="7"/>
      <c r="E293" s="36"/>
      <c r="F293" s="36"/>
      <c r="G293" s="7"/>
      <c r="H293" s="36"/>
      <c r="I293" s="36"/>
      <c r="J293" s="36"/>
      <c r="K293" s="7" t="e">
        <f>H293/E293*100</f>
        <v>#DIV/0!</v>
      </c>
      <c r="L293" s="36"/>
      <c r="M293" s="36"/>
      <c r="N293" s="7"/>
      <c r="O293" s="36"/>
      <c r="P293" s="36"/>
    </row>
    <row r="294" spans="1:16" ht="22.5" customHeight="1">
      <c r="A294" s="34" t="s">
        <v>128</v>
      </c>
      <c r="B294" s="6"/>
      <c r="C294" s="6"/>
      <c r="D294" s="7"/>
      <c r="E294" s="36">
        <f>E295</f>
        <v>46927700</v>
      </c>
      <c r="F294" s="36">
        <f>D294+E294</f>
        <v>46927700</v>
      </c>
      <c r="G294" s="36"/>
      <c r="H294" s="36">
        <f>H295</f>
        <v>47999999.997499995</v>
      </c>
      <c r="I294" s="36"/>
      <c r="J294" s="36">
        <f>G294+H294</f>
        <v>47999999.997499995</v>
      </c>
      <c r="K294" s="36">
        <f>K295+K309+K316</f>
        <v>10667.66666388889</v>
      </c>
      <c r="L294" s="36">
        <f>L295+L309+L316</f>
        <v>1</v>
      </c>
      <c r="M294" s="36">
        <f>M295+M309+M316</f>
        <v>1</v>
      </c>
      <c r="N294" s="36"/>
      <c r="O294" s="36">
        <f>O295</f>
        <v>50000000.002</v>
      </c>
      <c r="P294" s="36">
        <f>N294+O294</f>
        <v>50000000.002</v>
      </c>
    </row>
    <row r="295" spans="1:235" s="39" customFormat="1" ht="22.5">
      <c r="A295" s="34" t="s">
        <v>396</v>
      </c>
      <c r="B295" s="35"/>
      <c r="C295" s="35"/>
      <c r="D295" s="36"/>
      <c r="E295" s="145">
        <f>(E299*E301)+E305+E306+E307</f>
        <v>46927700</v>
      </c>
      <c r="F295" s="36">
        <f>E295</f>
        <v>46927700</v>
      </c>
      <c r="G295" s="36"/>
      <c r="H295" s="36">
        <f>H299*H301+0.01</f>
        <v>47999999.997499995</v>
      </c>
      <c r="I295" s="36"/>
      <c r="J295" s="36">
        <f>H295</f>
        <v>47999999.997499995</v>
      </c>
      <c r="K295" s="36">
        <f>K299*K301</f>
        <v>10666.66666388889</v>
      </c>
      <c r="L295" s="36">
        <f>L299*L301</f>
        <v>0</v>
      </c>
      <c r="M295" s="36">
        <f>M299*M301</f>
        <v>0</v>
      </c>
      <c r="N295" s="36"/>
      <c r="O295" s="36">
        <f>O299*O301+0.01</f>
        <v>50000000.002</v>
      </c>
      <c r="P295" s="36">
        <f>N295+O295</f>
        <v>50000000.002</v>
      </c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  <c r="BD295" s="38"/>
      <c r="BE295" s="38"/>
      <c r="BF295" s="38"/>
      <c r="BG295" s="38"/>
      <c r="BH295" s="38"/>
      <c r="BI295" s="38"/>
      <c r="BJ295" s="38"/>
      <c r="BK295" s="38"/>
      <c r="BL295" s="38"/>
      <c r="BM295" s="38"/>
      <c r="BN295" s="38"/>
      <c r="BO295" s="38"/>
      <c r="BP295" s="38"/>
      <c r="BQ295" s="38"/>
      <c r="BR295" s="38"/>
      <c r="BS295" s="38"/>
      <c r="BT295" s="38"/>
      <c r="BU295" s="38"/>
      <c r="BV295" s="38"/>
      <c r="BW295" s="38"/>
      <c r="BX295" s="38"/>
      <c r="BY295" s="38"/>
      <c r="BZ295" s="38"/>
      <c r="CA295" s="38"/>
      <c r="CB295" s="38"/>
      <c r="CC295" s="38"/>
      <c r="CD295" s="38"/>
      <c r="CE295" s="38"/>
      <c r="CF295" s="38"/>
      <c r="CG295" s="38"/>
      <c r="CH295" s="38"/>
      <c r="CI295" s="38"/>
      <c r="CJ295" s="38"/>
      <c r="CK295" s="38"/>
      <c r="CL295" s="38"/>
      <c r="CM295" s="38"/>
      <c r="CN295" s="38"/>
      <c r="CO295" s="38"/>
      <c r="CP295" s="38"/>
      <c r="CQ295" s="38"/>
      <c r="CR295" s="38"/>
      <c r="CS295" s="38"/>
      <c r="CT295" s="38"/>
      <c r="CU295" s="38"/>
      <c r="CV295" s="38"/>
      <c r="CW295" s="38"/>
      <c r="CX295" s="38"/>
      <c r="CY295" s="38"/>
      <c r="CZ295" s="38"/>
      <c r="DA295" s="38"/>
      <c r="DB295" s="38"/>
      <c r="DC295" s="38"/>
      <c r="DD295" s="38"/>
      <c r="DE295" s="38"/>
      <c r="DF295" s="38"/>
      <c r="DG295" s="38"/>
      <c r="DH295" s="38"/>
      <c r="DI295" s="38"/>
      <c r="DJ295" s="38"/>
      <c r="DK295" s="38"/>
      <c r="DL295" s="38"/>
      <c r="DM295" s="38"/>
      <c r="DN295" s="38"/>
      <c r="DO295" s="38"/>
      <c r="DP295" s="38"/>
      <c r="DQ295" s="38"/>
      <c r="DR295" s="38"/>
      <c r="DS295" s="38"/>
      <c r="DT295" s="38"/>
      <c r="DU295" s="38"/>
      <c r="DV295" s="38"/>
      <c r="DW295" s="38"/>
      <c r="DX295" s="38"/>
      <c r="DY295" s="38"/>
      <c r="DZ295" s="38"/>
      <c r="EA295" s="38"/>
      <c r="EB295" s="38"/>
      <c r="EC295" s="38"/>
      <c r="ED295" s="38"/>
      <c r="EE295" s="38"/>
      <c r="EF295" s="38"/>
      <c r="EG295" s="38"/>
      <c r="EH295" s="38"/>
      <c r="EI295" s="38"/>
      <c r="EJ295" s="38"/>
      <c r="EK295" s="38"/>
      <c r="EL295" s="38"/>
      <c r="EM295" s="38"/>
      <c r="EN295" s="38"/>
      <c r="EO295" s="38"/>
      <c r="EP295" s="38"/>
      <c r="EQ295" s="38"/>
      <c r="ER295" s="38"/>
      <c r="ES295" s="38"/>
      <c r="ET295" s="38"/>
      <c r="EU295" s="38"/>
      <c r="EV295" s="38"/>
      <c r="EW295" s="38"/>
      <c r="EX295" s="38"/>
      <c r="EY295" s="38"/>
      <c r="EZ295" s="38"/>
      <c r="FA295" s="38"/>
      <c r="FB295" s="38"/>
      <c r="FC295" s="38"/>
      <c r="FD295" s="38"/>
      <c r="FE295" s="38"/>
      <c r="FF295" s="38"/>
      <c r="FG295" s="38"/>
      <c r="FH295" s="38"/>
      <c r="FI295" s="38"/>
      <c r="FJ295" s="38"/>
      <c r="FK295" s="38"/>
      <c r="FL295" s="38"/>
      <c r="FM295" s="38"/>
      <c r="FN295" s="38"/>
      <c r="FO295" s="38"/>
      <c r="FP295" s="38"/>
      <c r="FQ295" s="38"/>
      <c r="FR295" s="38"/>
      <c r="FS295" s="38"/>
      <c r="FT295" s="38"/>
      <c r="FU295" s="38"/>
      <c r="FV295" s="38"/>
      <c r="FW295" s="38"/>
      <c r="FX295" s="38"/>
      <c r="FY295" s="38"/>
      <c r="FZ295" s="38"/>
      <c r="GA295" s="38"/>
      <c r="GB295" s="38"/>
      <c r="GC295" s="38"/>
      <c r="GD295" s="38"/>
      <c r="GE295" s="38"/>
      <c r="GF295" s="38"/>
      <c r="GG295" s="38"/>
      <c r="GH295" s="38"/>
      <c r="GI295" s="38"/>
      <c r="GJ295" s="38"/>
      <c r="GK295" s="38"/>
      <c r="GL295" s="38"/>
      <c r="GM295" s="38"/>
      <c r="GN295" s="38"/>
      <c r="GO295" s="38"/>
      <c r="GP295" s="38"/>
      <c r="GQ295" s="38"/>
      <c r="GR295" s="38"/>
      <c r="GS295" s="38"/>
      <c r="GT295" s="38"/>
      <c r="GU295" s="38"/>
      <c r="GV295" s="38"/>
      <c r="GW295" s="38"/>
      <c r="GX295" s="38"/>
      <c r="GY295" s="38"/>
      <c r="GZ295" s="38"/>
      <c r="HA295" s="38"/>
      <c r="HB295" s="38"/>
      <c r="HC295" s="38"/>
      <c r="HD295" s="38"/>
      <c r="HE295" s="38"/>
      <c r="HF295" s="38"/>
      <c r="HG295" s="38"/>
      <c r="HH295" s="38"/>
      <c r="HI295" s="38"/>
      <c r="HJ295" s="38"/>
      <c r="HK295" s="38"/>
      <c r="HL295" s="38"/>
      <c r="HM295" s="38"/>
      <c r="HN295" s="38"/>
      <c r="HO295" s="38"/>
      <c r="HP295" s="38"/>
      <c r="HQ295" s="38"/>
      <c r="HR295" s="38"/>
      <c r="HS295" s="38"/>
      <c r="HT295" s="38"/>
      <c r="HU295" s="38"/>
      <c r="HV295" s="38"/>
      <c r="HW295" s="38"/>
      <c r="HX295" s="38"/>
      <c r="HY295" s="38"/>
      <c r="HZ295" s="38"/>
      <c r="IA295" s="38"/>
    </row>
    <row r="296" spans="1:16" ht="11.25">
      <c r="A296" s="5" t="s">
        <v>4</v>
      </c>
      <c r="B296" s="37"/>
      <c r="C296" s="37"/>
      <c r="D296" s="7"/>
      <c r="E296" s="36"/>
      <c r="F296" s="36"/>
      <c r="G296" s="7"/>
      <c r="H296" s="36"/>
      <c r="I296" s="36"/>
      <c r="J296" s="36"/>
      <c r="K296" s="7"/>
      <c r="L296" s="36"/>
      <c r="M296" s="36"/>
      <c r="N296" s="7"/>
      <c r="O296" s="36"/>
      <c r="P296" s="36"/>
    </row>
    <row r="297" spans="1:16" ht="22.5">
      <c r="A297" s="8" t="s">
        <v>124</v>
      </c>
      <c r="B297" s="6"/>
      <c r="C297" s="6"/>
      <c r="D297" s="7"/>
      <c r="E297" s="7">
        <v>1072</v>
      </c>
      <c r="F297" s="7">
        <f>E297</f>
        <v>1072</v>
      </c>
      <c r="G297" s="7"/>
      <c r="H297" s="7">
        <v>892</v>
      </c>
      <c r="I297" s="7"/>
      <c r="J297" s="7">
        <f>H297</f>
        <v>892</v>
      </c>
      <c r="K297" s="7"/>
      <c r="L297" s="36"/>
      <c r="M297" s="36"/>
      <c r="N297" s="7"/>
      <c r="O297" s="7">
        <v>617</v>
      </c>
      <c r="P297" s="7">
        <f>O297</f>
        <v>617</v>
      </c>
    </row>
    <row r="298" spans="1:16" ht="11.25">
      <c r="A298" s="5" t="s">
        <v>5</v>
      </c>
      <c r="B298" s="37"/>
      <c r="C298" s="37"/>
      <c r="D298" s="7"/>
      <c r="E298" s="30"/>
      <c r="F298" s="30"/>
      <c r="G298" s="7"/>
      <c r="H298" s="30"/>
      <c r="I298" s="30"/>
      <c r="J298" s="30"/>
      <c r="K298" s="7" t="e">
        <f>H298/E298*100</f>
        <v>#DIV/0!</v>
      </c>
      <c r="L298" s="30"/>
      <c r="M298" s="30"/>
      <c r="N298" s="7"/>
      <c r="O298" s="30"/>
      <c r="P298" s="30"/>
    </row>
    <row r="299" spans="1:16" ht="22.5">
      <c r="A299" s="8" t="s">
        <v>125</v>
      </c>
      <c r="B299" s="6"/>
      <c r="C299" s="6"/>
      <c r="D299" s="7"/>
      <c r="E299" s="7">
        <v>180</v>
      </c>
      <c r="F299" s="7">
        <f>E299</f>
        <v>180</v>
      </c>
      <c r="G299" s="7"/>
      <c r="H299" s="7">
        <v>275</v>
      </c>
      <c r="I299" s="7"/>
      <c r="J299" s="7">
        <f>H299</f>
        <v>275</v>
      </c>
      <c r="K299" s="7">
        <f>H299/E299*100</f>
        <v>152.77777777777777</v>
      </c>
      <c r="L299" s="7"/>
      <c r="M299" s="7"/>
      <c r="N299" s="7"/>
      <c r="O299" s="7">
        <v>240</v>
      </c>
      <c r="P299" s="7">
        <f>O299</f>
        <v>240</v>
      </c>
    </row>
    <row r="300" spans="1:16" ht="11.25">
      <c r="A300" s="5" t="s">
        <v>7</v>
      </c>
      <c r="B300" s="37"/>
      <c r="C300" s="37"/>
      <c r="D300" s="7"/>
      <c r="E300" s="30"/>
      <c r="F300" s="30"/>
      <c r="G300" s="7"/>
      <c r="H300" s="30"/>
      <c r="I300" s="30"/>
      <c r="J300" s="30"/>
      <c r="K300" s="7" t="e">
        <f>H300/E300*100</f>
        <v>#DIV/0!</v>
      </c>
      <c r="L300" s="30"/>
      <c r="M300" s="30"/>
      <c r="N300" s="7"/>
      <c r="O300" s="30"/>
      <c r="P300" s="30"/>
    </row>
    <row r="301" spans="1:16" ht="24" customHeight="1">
      <c r="A301" s="8" t="s">
        <v>126</v>
      </c>
      <c r="B301" s="6"/>
      <c r="C301" s="6"/>
      <c r="D301" s="7"/>
      <c r="E301" s="7">
        <v>250000</v>
      </c>
      <c r="F301" s="7">
        <f>E301</f>
        <v>250000</v>
      </c>
      <c r="G301" s="7"/>
      <c r="H301" s="7">
        <v>174545.4545</v>
      </c>
      <c r="I301" s="7"/>
      <c r="J301" s="7">
        <f>H301</f>
        <v>174545.4545</v>
      </c>
      <c r="K301" s="7">
        <f>H301/E301*100</f>
        <v>69.8181818</v>
      </c>
      <c r="L301" s="7"/>
      <c r="M301" s="7"/>
      <c r="N301" s="7"/>
      <c r="O301" s="7">
        <v>208333.3333</v>
      </c>
      <c r="P301" s="7">
        <f>O301</f>
        <v>208333.3333</v>
      </c>
    </row>
    <row r="302" spans="1:16" ht="11.25">
      <c r="A302" s="5" t="s">
        <v>6</v>
      </c>
      <c r="B302" s="37"/>
      <c r="C302" s="3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</row>
    <row r="303" spans="1:16" ht="50.25" customHeight="1">
      <c r="A303" s="8" t="s">
        <v>127</v>
      </c>
      <c r="B303" s="6"/>
      <c r="C303" s="6"/>
      <c r="D303" s="7"/>
      <c r="E303" s="7">
        <f>E299/E297*100</f>
        <v>16.791044776119403</v>
      </c>
      <c r="F303" s="7">
        <f>D303+E303</f>
        <v>16.791044776119403</v>
      </c>
      <c r="G303" s="7"/>
      <c r="H303" s="7">
        <f>H299/H297*100</f>
        <v>30.829596412556054</v>
      </c>
      <c r="I303" s="7"/>
      <c r="J303" s="7">
        <f>J299/J297*100</f>
        <v>30.829596412556054</v>
      </c>
      <c r="K303" s="7" t="e">
        <f>K299/K297*100</f>
        <v>#DIV/0!</v>
      </c>
      <c r="L303" s="7" t="e">
        <f>L299/L297*100</f>
        <v>#DIV/0!</v>
      </c>
      <c r="M303" s="7" t="e">
        <f>M299/M297*100</f>
        <v>#DIV/0!</v>
      </c>
      <c r="N303" s="7"/>
      <c r="O303" s="7">
        <f>O299/O297*100</f>
        <v>38.897893030794165</v>
      </c>
      <c r="P303" s="7">
        <f>P299/P297*100</f>
        <v>38.897893030794165</v>
      </c>
    </row>
    <row r="304" spans="1:16" ht="11.25">
      <c r="A304" s="5" t="s">
        <v>5</v>
      </c>
      <c r="B304" s="35"/>
      <c r="C304" s="35"/>
      <c r="D304" s="7"/>
      <c r="E304" s="36"/>
      <c r="F304" s="36"/>
      <c r="G304" s="7"/>
      <c r="H304" s="36"/>
      <c r="I304" s="36"/>
      <c r="J304" s="36"/>
      <c r="K304" s="36"/>
      <c r="L304" s="36"/>
      <c r="M304" s="36"/>
      <c r="N304" s="7"/>
      <c r="O304" s="36"/>
      <c r="P304" s="36"/>
    </row>
    <row r="305" spans="1:16" ht="33.75">
      <c r="A305" s="8" t="s">
        <v>281</v>
      </c>
      <c r="B305" s="37"/>
      <c r="C305" s="37"/>
      <c r="D305" s="30"/>
      <c r="E305" s="7">
        <v>160000</v>
      </c>
      <c r="F305" s="7">
        <v>160000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</row>
    <row r="306" spans="1:16" ht="11.25">
      <c r="A306" s="8" t="s">
        <v>366</v>
      </c>
      <c r="B306" s="37"/>
      <c r="C306" s="37"/>
      <c r="D306" s="30"/>
      <c r="E306" s="7">
        <v>1522000</v>
      </c>
      <c r="F306" s="7">
        <f>E306</f>
        <v>1522000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</row>
    <row r="307" spans="1:16" ht="22.5">
      <c r="A307" s="8" t="s">
        <v>377</v>
      </c>
      <c r="B307" s="37"/>
      <c r="C307" s="37"/>
      <c r="D307" s="30"/>
      <c r="E307" s="7">
        <v>245700</v>
      </c>
      <c r="F307" s="7">
        <f>E307</f>
        <v>245700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</row>
    <row r="308" spans="1:235" s="39" customFormat="1" ht="36" customHeight="1">
      <c r="A308" s="34" t="s">
        <v>347</v>
      </c>
      <c r="B308" s="35"/>
      <c r="C308" s="35"/>
      <c r="D308" s="36"/>
      <c r="E308" s="36">
        <f aca="true" t="shared" si="43" ref="E308:P308">SUM(E309)+E316</f>
        <v>20000000</v>
      </c>
      <c r="F308" s="36">
        <f t="shared" si="43"/>
        <v>20000000</v>
      </c>
      <c r="G308" s="36">
        <f t="shared" si="43"/>
        <v>0</v>
      </c>
      <c r="H308" s="36">
        <f t="shared" si="43"/>
        <v>20000000</v>
      </c>
      <c r="I308" s="36">
        <f t="shared" si="43"/>
        <v>0</v>
      </c>
      <c r="J308" s="36">
        <f t="shared" si="43"/>
        <v>20000000</v>
      </c>
      <c r="K308" s="36">
        <f t="shared" si="43"/>
        <v>1</v>
      </c>
      <c r="L308" s="36">
        <f t="shared" si="43"/>
        <v>1</v>
      </c>
      <c r="M308" s="36">
        <f t="shared" si="43"/>
        <v>1</v>
      </c>
      <c r="N308" s="36">
        <f t="shared" si="43"/>
        <v>0</v>
      </c>
      <c r="O308" s="36">
        <f t="shared" si="43"/>
        <v>20000000</v>
      </c>
      <c r="P308" s="36">
        <f t="shared" si="43"/>
        <v>20000000</v>
      </c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  <c r="BD308" s="38"/>
      <c r="BE308" s="38"/>
      <c r="BF308" s="38"/>
      <c r="BG308" s="38"/>
      <c r="BH308" s="38"/>
      <c r="BI308" s="38"/>
      <c r="BJ308" s="38"/>
      <c r="BK308" s="38"/>
      <c r="BL308" s="38"/>
      <c r="BM308" s="38"/>
      <c r="BN308" s="38"/>
      <c r="BO308" s="38"/>
      <c r="BP308" s="38"/>
      <c r="BQ308" s="38"/>
      <c r="BR308" s="38"/>
      <c r="BS308" s="38"/>
      <c r="BT308" s="38"/>
      <c r="BU308" s="38"/>
      <c r="BV308" s="38"/>
      <c r="BW308" s="38"/>
      <c r="BX308" s="38"/>
      <c r="BY308" s="38"/>
      <c r="BZ308" s="38"/>
      <c r="CA308" s="38"/>
      <c r="CB308" s="38"/>
      <c r="CC308" s="38"/>
      <c r="CD308" s="38"/>
      <c r="CE308" s="38"/>
      <c r="CF308" s="38"/>
      <c r="CG308" s="38"/>
      <c r="CH308" s="38"/>
      <c r="CI308" s="38"/>
      <c r="CJ308" s="38"/>
      <c r="CK308" s="38"/>
      <c r="CL308" s="38"/>
      <c r="CM308" s="38"/>
      <c r="CN308" s="38"/>
      <c r="CO308" s="38"/>
      <c r="CP308" s="38"/>
      <c r="CQ308" s="38"/>
      <c r="CR308" s="38"/>
      <c r="CS308" s="38"/>
      <c r="CT308" s="38"/>
      <c r="CU308" s="38"/>
      <c r="CV308" s="38"/>
      <c r="CW308" s="38"/>
      <c r="CX308" s="38"/>
      <c r="CY308" s="38"/>
      <c r="CZ308" s="38"/>
      <c r="DA308" s="38"/>
      <c r="DB308" s="38"/>
      <c r="DC308" s="38"/>
      <c r="DD308" s="38"/>
      <c r="DE308" s="38"/>
      <c r="DF308" s="38"/>
      <c r="DG308" s="38"/>
      <c r="DH308" s="38"/>
      <c r="DI308" s="38"/>
      <c r="DJ308" s="38"/>
      <c r="DK308" s="38"/>
      <c r="DL308" s="38"/>
      <c r="DM308" s="38"/>
      <c r="DN308" s="38"/>
      <c r="DO308" s="38"/>
      <c r="DP308" s="38"/>
      <c r="DQ308" s="38"/>
      <c r="DR308" s="38"/>
      <c r="DS308" s="38"/>
      <c r="DT308" s="38"/>
      <c r="DU308" s="38"/>
      <c r="DV308" s="38"/>
      <c r="DW308" s="38"/>
      <c r="DX308" s="38"/>
      <c r="DY308" s="38"/>
      <c r="DZ308" s="38"/>
      <c r="EA308" s="38"/>
      <c r="EB308" s="38"/>
      <c r="EC308" s="38"/>
      <c r="ED308" s="38"/>
      <c r="EE308" s="38"/>
      <c r="EF308" s="38"/>
      <c r="EG308" s="38"/>
      <c r="EH308" s="38"/>
      <c r="EI308" s="38"/>
      <c r="EJ308" s="38"/>
      <c r="EK308" s="38"/>
      <c r="EL308" s="38"/>
      <c r="EM308" s="38"/>
      <c r="EN308" s="38"/>
      <c r="EO308" s="38"/>
      <c r="EP308" s="38"/>
      <c r="EQ308" s="38"/>
      <c r="ER308" s="38"/>
      <c r="ES308" s="38"/>
      <c r="ET308" s="38"/>
      <c r="EU308" s="38"/>
      <c r="EV308" s="38"/>
      <c r="EW308" s="38"/>
      <c r="EX308" s="38"/>
      <c r="EY308" s="38"/>
      <c r="EZ308" s="38"/>
      <c r="FA308" s="38"/>
      <c r="FB308" s="38"/>
      <c r="FC308" s="38"/>
      <c r="FD308" s="38"/>
      <c r="FE308" s="38"/>
      <c r="FF308" s="38"/>
      <c r="FG308" s="38"/>
      <c r="FH308" s="38"/>
      <c r="FI308" s="38"/>
      <c r="FJ308" s="38"/>
      <c r="FK308" s="38"/>
      <c r="FL308" s="38"/>
      <c r="FM308" s="38"/>
      <c r="FN308" s="38"/>
      <c r="FO308" s="38"/>
      <c r="FP308" s="38"/>
      <c r="FQ308" s="38"/>
      <c r="FR308" s="38"/>
      <c r="FS308" s="38"/>
      <c r="FT308" s="38"/>
      <c r="FU308" s="38"/>
      <c r="FV308" s="38"/>
      <c r="FW308" s="38"/>
      <c r="FX308" s="38"/>
      <c r="FY308" s="38"/>
      <c r="FZ308" s="38"/>
      <c r="GA308" s="38"/>
      <c r="GB308" s="38"/>
      <c r="GC308" s="38"/>
      <c r="GD308" s="38"/>
      <c r="GE308" s="38"/>
      <c r="GF308" s="38"/>
      <c r="GG308" s="38"/>
      <c r="GH308" s="38"/>
      <c r="GI308" s="38"/>
      <c r="GJ308" s="38"/>
      <c r="GK308" s="38"/>
      <c r="GL308" s="38"/>
      <c r="GM308" s="38"/>
      <c r="GN308" s="38"/>
      <c r="GO308" s="38"/>
      <c r="GP308" s="38"/>
      <c r="GQ308" s="38"/>
      <c r="GR308" s="38"/>
      <c r="GS308" s="38"/>
      <c r="GT308" s="38"/>
      <c r="GU308" s="38"/>
      <c r="GV308" s="38"/>
      <c r="GW308" s="38"/>
      <c r="GX308" s="38"/>
      <c r="GY308" s="38"/>
      <c r="GZ308" s="38"/>
      <c r="HA308" s="38"/>
      <c r="HB308" s="38"/>
      <c r="HC308" s="38"/>
      <c r="HD308" s="38"/>
      <c r="HE308" s="38"/>
      <c r="HF308" s="38"/>
      <c r="HG308" s="38"/>
      <c r="HH308" s="38"/>
      <c r="HI308" s="38"/>
      <c r="HJ308" s="38"/>
      <c r="HK308" s="38"/>
      <c r="HL308" s="38"/>
      <c r="HM308" s="38"/>
      <c r="HN308" s="38"/>
      <c r="HO308" s="38"/>
      <c r="HP308" s="38"/>
      <c r="HQ308" s="38"/>
      <c r="HR308" s="38"/>
      <c r="HS308" s="38"/>
      <c r="HT308" s="38"/>
      <c r="HU308" s="38"/>
      <c r="HV308" s="38"/>
      <c r="HW308" s="38"/>
      <c r="HX308" s="38"/>
      <c r="HY308" s="38"/>
      <c r="HZ308" s="38"/>
      <c r="IA308" s="38"/>
    </row>
    <row r="309" spans="1:235" s="39" customFormat="1" ht="41.25" customHeight="1">
      <c r="A309" s="34" t="s">
        <v>397</v>
      </c>
      <c r="B309" s="35"/>
      <c r="C309" s="35"/>
      <c r="D309" s="36"/>
      <c r="E309" s="36">
        <f>E313*E315</f>
        <v>14999999.999999998</v>
      </c>
      <c r="F309" s="36">
        <f>F313*F315</f>
        <v>14999999.999999998</v>
      </c>
      <c r="G309" s="36"/>
      <c r="H309" s="36">
        <f>H313*H315</f>
        <v>14000000</v>
      </c>
      <c r="I309" s="36"/>
      <c r="J309" s="36">
        <f>H309</f>
        <v>14000000</v>
      </c>
      <c r="K309" s="36">
        <f>K313*K315+1</f>
        <v>1</v>
      </c>
      <c r="L309" s="36">
        <f>L313*L315+1</f>
        <v>1</v>
      </c>
      <c r="M309" s="36">
        <f>M313*M315+1</f>
        <v>1</v>
      </c>
      <c r="N309" s="36"/>
      <c r="O309" s="36">
        <f>O311</f>
        <v>13000000</v>
      </c>
      <c r="P309" s="36">
        <f>O309</f>
        <v>13000000</v>
      </c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  <c r="BD309" s="38"/>
      <c r="BE309" s="38"/>
      <c r="BF309" s="38"/>
      <c r="BG309" s="38"/>
      <c r="BH309" s="38"/>
      <c r="BI309" s="38"/>
      <c r="BJ309" s="38"/>
      <c r="BK309" s="38"/>
      <c r="BL309" s="38"/>
      <c r="BM309" s="38"/>
      <c r="BN309" s="38"/>
      <c r="BO309" s="38"/>
      <c r="BP309" s="38"/>
      <c r="BQ309" s="38"/>
      <c r="BR309" s="38"/>
      <c r="BS309" s="38"/>
      <c r="BT309" s="38"/>
      <c r="BU309" s="38"/>
      <c r="BV309" s="38"/>
      <c r="BW309" s="38"/>
      <c r="BX309" s="38"/>
      <c r="BY309" s="38"/>
      <c r="BZ309" s="38"/>
      <c r="CA309" s="38"/>
      <c r="CB309" s="38"/>
      <c r="CC309" s="38"/>
      <c r="CD309" s="38"/>
      <c r="CE309" s="38"/>
      <c r="CF309" s="38"/>
      <c r="CG309" s="38"/>
      <c r="CH309" s="38"/>
      <c r="CI309" s="38"/>
      <c r="CJ309" s="38"/>
      <c r="CK309" s="38"/>
      <c r="CL309" s="38"/>
      <c r="CM309" s="38"/>
      <c r="CN309" s="38"/>
      <c r="CO309" s="38"/>
      <c r="CP309" s="38"/>
      <c r="CQ309" s="38"/>
      <c r="CR309" s="38"/>
      <c r="CS309" s="38"/>
      <c r="CT309" s="38"/>
      <c r="CU309" s="38"/>
      <c r="CV309" s="38"/>
      <c r="CW309" s="38"/>
      <c r="CX309" s="38"/>
      <c r="CY309" s="38"/>
      <c r="CZ309" s="38"/>
      <c r="DA309" s="38"/>
      <c r="DB309" s="38"/>
      <c r="DC309" s="38"/>
      <c r="DD309" s="38"/>
      <c r="DE309" s="38"/>
      <c r="DF309" s="38"/>
      <c r="DG309" s="38"/>
      <c r="DH309" s="38"/>
      <c r="DI309" s="38"/>
      <c r="DJ309" s="38"/>
      <c r="DK309" s="38"/>
      <c r="DL309" s="38"/>
      <c r="DM309" s="38"/>
      <c r="DN309" s="38"/>
      <c r="DO309" s="38"/>
      <c r="DP309" s="38"/>
      <c r="DQ309" s="38"/>
      <c r="DR309" s="38"/>
      <c r="DS309" s="38"/>
      <c r="DT309" s="38"/>
      <c r="DU309" s="38"/>
      <c r="DV309" s="38"/>
      <c r="DW309" s="38"/>
      <c r="DX309" s="38"/>
      <c r="DY309" s="38"/>
      <c r="DZ309" s="38"/>
      <c r="EA309" s="38"/>
      <c r="EB309" s="38"/>
      <c r="EC309" s="38"/>
      <c r="ED309" s="38"/>
      <c r="EE309" s="38"/>
      <c r="EF309" s="38"/>
      <c r="EG309" s="38"/>
      <c r="EH309" s="38"/>
      <c r="EI309" s="38"/>
      <c r="EJ309" s="38"/>
      <c r="EK309" s="38"/>
      <c r="EL309" s="38"/>
      <c r="EM309" s="38"/>
      <c r="EN309" s="38"/>
      <c r="EO309" s="38"/>
      <c r="EP309" s="38"/>
      <c r="EQ309" s="38"/>
      <c r="ER309" s="38"/>
      <c r="ES309" s="38"/>
      <c r="ET309" s="38"/>
      <c r="EU309" s="38"/>
      <c r="EV309" s="38"/>
      <c r="EW309" s="38"/>
      <c r="EX309" s="38"/>
      <c r="EY309" s="38"/>
      <c r="EZ309" s="38"/>
      <c r="FA309" s="38"/>
      <c r="FB309" s="38"/>
      <c r="FC309" s="38"/>
      <c r="FD309" s="38"/>
      <c r="FE309" s="38"/>
      <c r="FF309" s="38"/>
      <c r="FG309" s="38"/>
      <c r="FH309" s="38"/>
      <c r="FI309" s="38"/>
      <c r="FJ309" s="38"/>
      <c r="FK309" s="38"/>
      <c r="FL309" s="38"/>
      <c r="FM309" s="38"/>
      <c r="FN309" s="38"/>
      <c r="FO309" s="38"/>
      <c r="FP309" s="38"/>
      <c r="FQ309" s="38"/>
      <c r="FR309" s="38"/>
      <c r="FS309" s="38"/>
      <c r="FT309" s="38"/>
      <c r="FU309" s="38"/>
      <c r="FV309" s="38"/>
      <c r="FW309" s="38"/>
      <c r="FX309" s="38"/>
      <c r="FY309" s="38"/>
      <c r="FZ309" s="38"/>
      <c r="GA309" s="38"/>
      <c r="GB309" s="38"/>
      <c r="GC309" s="38"/>
      <c r="GD309" s="38"/>
      <c r="GE309" s="38"/>
      <c r="GF309" s="38"/>
      <c r="GG309" s="38"/>
      <c r="GH309" s="38"/>
      <c r="GI309" s="38"/>
      <c r="GJ309" s="38"/>
      <c r="GK309" s="38"/>
      <c r="GL309" s="38"/>
      <c r="GM309" s="38"/>
      <c r="GN309" s="38"/>
      <c r="GO309" s="38"/>
      <c r="GP309" s="38"/>
      <c r="GQ309" s="38"/>
      <c r="GR309" s="38"/>
      <c r="GS309" s="38"/>
      <c r="GT309" s="38"/>
      <c r="GU309" s="38"/>
      <c r="GV309" s="38"/>
      <c r="GW309" s="38"/>
      <c r="GX309" s="38"/>
      <c r="GY309" s="38"/>
      <c r="GZ309" s="38"/>
      <c r="HA309" s="38"/>
      <c r="HB309" s="38"/>
      <c r="HC309" s="38"/>
      <c r="HD309" s="38"/>
      <c r="HE309" s="38"/>
      <c r="HF309" s="38"/>
      <c r="HG309" s="38"/>
      <c r="HH309" s="38"/>
      <c r="HI309" s="38"/>
      <c r="HJ309" s="38"/>
      <c r="HK309" s="38"/>
      <c r="HL309" s="38"/>
      <c r="HM309" s="38"/>
      <c r="HN309" s="38"/>
      <c r="HO309" s="38"/>
      <c r="HP309" s="38"/>
      <c r="HQ309" s="38"/>
      <c r="HR309" s="38"/>
      <c r="HS309" s="38"/>
      <c r="HT309" s="38"/>
      <c r="HU309" s="38"/>
      <c r="HV309" s="38"/>
      <c r="HW309" s="38"/>
      <c r="HX309" s="38"/>
      <c r="HY309" s="38"/>
      <c r="HZ309" s="38"/>
      <c r="IA309" s="38"/>
    </row>
    <row r="310" spans="1:16" ht="11.25">
      <c r="A310" s="5" t="s">
        <v>4</v>
      </c>
      <c r="B310" s="6"/>
      <c r="C310" s="6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</row>
    <row r="311" spans="1:16" ht="22.5">
      <c r="A311" s="8" t="s">
        <v>194</v>
      </c>
      <c r="B311" s="6"/>
      <c r="C311" s="6"/>
      <c r="D311" s="7"/>
      <c r="E311" s="7">
        <f>E313*E315</f>
        <v>14999999.999999998</v>
      </c>
      <c r="F311" s="7">
        <f>E311</f>
        <v>14999999.999999998</v>
      </c>
      <c r="G311" s="7"/>
      <c r="H311" s="7">
        <f>H313*H315</f>
        <v>14000000</v>
      </c>
      <c r="I311" s="7"/>
      <c r="J311" s="7">
        <f>H311</f>
        <v>14000000</v>
      </c>
      <c r="K311" s="7"/>
      <c r="L311" s="7"/>
      <c r="M311" s="7"/>
      <c r="N311" s="7"/>
      <c r="O311" s="7">
        <f>O313*O315</f>
        <v>13000000</v>
      </c>
      <c r="P311" s="7">
        <f>O311</f>
        <v>13000000</v>
      </c>
    </row>
    <row r="312" spans="1:16" ht="11.25">
      <c r="A312" s="5" t="s">
        <v>5</v>
      </c>
      <c r="B312" s="6"/>
      <c r="C312" s="6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</row>
    <row r="313" spans="1:16" ht="22.5">
      <c r="A313" s="8" t="s">
        <v>193</v>
      </c>
      <c r="B313" s="6"/>
      <c r="C313" s="6"/>
      <c r="D313" s="7"/>
      <c r="E313" s="7">
        <v>43</v>
      </c>
      <c r="F313" s="7">
        <f>E313</f>
        <v>43</v>
      </c>
      <c r="G313" s="7"/>
      <c r="H313" s="7">
        <v>40</v>
      </c>
      <c r="I313" s="7"/>
      <c r="J313" s="7">
        <f>H313</f>
        <v>40</v>
      </c>
      <c r="K313" s="7"/>
      <c r="L313" s="7"/>
      <c r="M313" s="7"/>
      <c r="N313" s="7"/>
      <c r="O313" s="7">
        <v>36</v>
      </c>
      <c r="P313" s="7">
        <f>O313</f>
        <v>36</v>
      </c>
    </row>
    <row r="314" spans="1:16" ht="11.25">
      <c r="A314" s="5" t="s">
        <v>7</v>
      </c>
      <c r="B314" s="6"/>
      <c r="C314" s="6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</row>
    <row r="315" spans="1:16" ht="22.5">
      <c r="A315" s="8" t="s">
        <v>126</v>
      </c>
      <c r="B315" s="6"/>
      <c r="C315" s="6"/>
      <c r="D315" s="7"/>
      <c r="E315" s="7">
        <f>15000000/43</f>
        <v>348837.20930232556</v>
      </c>
      <c r="F315" s="7">
        <f>E315</f>
        <v>348837.20930232556</v>
      </c>
      <c r="G315" s="7"/>
      <c r="H315" s="7">
        <f>14000000/40</f>
        <v>350000</v>
      </c>
      <c r="I315" s="7"/>
      <c r="J315" s="7">
        <f>H315</f>
        <v>350000</v>
      </c>
      <c r="K315" s="7"/>
      <c r="L315" s="7"/>
      <c r="M315" s="7"/>
      <c r="N315" s="7"/>
      <c r="O315" s="7">
        <f>13000000/36</f>
        <v>361111.1111111111</v>
      </c>
      <c r="P315" s="7">
        <f>O315</f>
        <v>361111.1111111111</v>
      </c>
    </row>
    <row r="316" spans="1:16" ht="40.5" customHeight="1">
      <c r="A316" s="34" t="s">
        <v>398</v>
      </c>
      <c r="B316" s="37"/>
      <c r="C316" s="37"/>
      <c r="D316" s="30">
        <f>D318</f>
        <v>0</v>
      </c>
      <c r="E316" s="30">
        <f>E318</f>
        <v>5000000</v>
      </c>
      <c r="F316" s="30">
        <f>D316+E316</f>
        <v>5000000</v>
      </c>
      <c r="G316" s="30"/>
      <c r="H316" s="30">
        <f>H318</f>
        <v>6000000</v>
      </c>
      <c r="I316" s="30">
        <f aca="true" t="shared" si="44" ref="I316:P316">I318</f>
        <v>0</v>
      </c>
      <c r="J316" s="30">
        <f t="shared" si="44"/>
        <v>6000000</v>
      </c>
      <c r="K316" s="30">
        <f t="shared" si="44"/>
        <v>0</v>
      </c>
      <c r="L316" s="30">
        <f t="shared" si="44"/>
        <v>0</v>
      </c>
      <c r="M316" s="30">
        <f t="shared" si="44"/>
        <v>0</v>
      </c>
      <c r="N316" s="30">
        <f t="shared" si="44"/>
        <v>0</v>
      </c>
      <c r="O316" s="30">
        <f t="shared" si="44"/>
        <v>7000000</v>
      </c>
      <c r="P316" s="30">
        <f t="shared" si="44"/>
        <v>7000000</v>
      </c>
    </row>
    <row r="317" spans="1:16" ht="17.25" customHeight="1">
      <c r="A317" s="5" t="s">
        <v>4</v>
      </c>
      <c r="B317" s="37"/>
      <c r="C317" s="37"/>
      <c r="D317" s="30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</row>
    <row r="318" spans="1:16" ht="25.5" customHeight="1">
      <c r="A318" s="8" t="s">
        <v>195</v>
      </c>
      <c r="B318" s="37"/>
      <c r="C318" s="37"/>
      <c r="D318" s="30"/>
      <c r="E318" s="7">
        <f>E320*E322</f>
        <v>5000000</v>
      </c>
      <c r="F318" s="7">
        <f>D318+E318</f>
        <v>5000000</v>
      </c>
      <c r="G318" s="7"/>
      <c r="H318" s="7">
        <f>H320*H322</f>
        <v>6000000</v>
      </c>
      <c r="I318" s="7"/>
      <c r="J318" s="7">
        <f>H318</f>
        <v>6000000</v>
      </c>
      <c r="K318" s="7"/>
      <c r="L318" s="7"/>
      <c r="M318" s="7"/>
      <c r="N318" s="7"/>
      <c r="O318" s="7">
        <f>O320*O322</f>
        <v>7000000</v>
      </c>
      <c r="P318" s="7">
        <f>O318</f>
        <v>7000000</v>
      </c>
    </row>
    <row r="319" spans="1:16" ht="15.75" customHeight="1">
      <c r="A319" s="5" t="s">
        <v>5</v>
      </c>
      <c r="B319" s="37"/>
      <c r="C319" s="37"/>
      <c r="D319" s="30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</row>
    <row r="320" spans="1:16" ht="25.5" customHeight="1">
      <c r="A320" s="8" t="s">
        <v>125</v>
      </c>
      <c r="B320" s="37"/>
      <c r="C320" s="37"/>
      <c r="D320" s="30"/>
      <c r="E320" s="7">
        <v>16</v>
      </c>
      <c r="F320" s="7">
        <f>D320+E320</f>
        <v>16</v>
      </c>
      <c r="G320" s="7"/>
      <c r="H320" s="7">
        <v>16</v>
      </c>
      <c r="I320" s="7"/>
      <c r="J320" s="7">
        <f>H320</f>
        <v>16</v>
      </c>
      <c r="K320" s="7"/>
      <c r="L320" s="7"/>
      <c r="M320" s="7"/>
      <c r="N320" s="7"/>
      <c r="O320" s="7">
        <v>16</v>
      </c>
      <c r="P320" s="7">
        <v>16</v>
      </c>
    </row>
    <row r="321" spans="1:16" ht="15.75" customHeight="1">
      <c r="A321" s="5" t="s">
        <v>7</v>
      </c>
      <c r="B321" s="37"/>
      <c r="C321" s="37"/>
      <c r="D321" s="30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</row>
    <row r="322" spans="1:16" ht="37.5" customHeight="1">
      <c r="A322" s="8" t="s">
        <v>196</v>
      </c>
      <c r="B322" s="37"/>
      <c r="C322" s="37"/>
      <c r="D322" s="30"/>
      <c r="E322" s="7">
        <v>312500</v>
      </c>
      <c r="F322" s="7">
        <f>D322+E322</f>
        <v>312500</v>
      </c>
      <c r="G322" s="7"/>
      <c r="H322" s="7">
        <v>375000</v>
      </c>
      <c r="I322" s="7"/>
      <c r="J322" s="7">
        <f>H322</f>
        <v>375000</v>
      </c>
      <c r="K322" s="7"/>
      <c r="L322" s="7"/>
      <c r="M322" s="7"/>
      <c r="N322" s="7"/>
      <c r="O322" s="7">
        <v>437500</v>
      </c>
      <c r="P322" s="7">
        <f>O322</f>
        <v>437500</v>
      </c>
    </row>
    <row r="323" spans="1:235" s="52" customFormat="1" ht="37.5" customHeight="1">
      <c r="A323" s="5" t="s">
        <v>399</v>
      </c>
      <c r="B323" s="37"/>
      <c r="C323" s="37"/>
      <c r="D323" s="30"/>
      <c r="E323" s="30">
        <f aca="true" t="shared" si="45" ref="E323:P323">SUM(E325)</f>
        <v>800003</v>
      </c>
      <c r="F323" s="30">
        <f t="shared" si="45"/>
        <v>800003</v>
      </c>
      <c r="G323" s="30">
        <f t="shared" si="45"/>
        <v>0</v>
      </c>
      <c r="H323" s="30">
        <f t="shared" si="45"/>
        <v>742600</v>
      </c>
      <c r="I323" s="30">
        <f t="shared" si="45"/>
        <v>742600</v>
      </c>
      <c r="J323" s="30">
        <f t="shared" si="45"/>
        <v>742600</v>
      </c>
      <c r="K323" s="30">
        <f t="shared" si="45"/>
        <v>0</v>
      </c>
      <c r="L323" s="30">
        <f t="shared" si="45"/>
        <v>0</v>
      </c>
      <c r="M323" s="30">
        <f t="shared" si="45"/>
        <v>0</v>
      </c>
      <c r="N323" s="30">
        <f t="shared" si="45"/>
        <v>0</v>
      </c>
      <c r="O323" s="30">
        <f t="shared" si="45"/>
        <v>0</v>
      </c>
      <c r="P323" s="30">
        <f t="shared" si="45"/>
        <v>0</v>
      </c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51"/>
      <c r="AU323" s="51"/>
      <c r="AV323" s="51"/>
      <c r="AW323" s="51"/>
      <c r="AX323" s="51"/>
      <c r="AY323" s="51"/>
      <c r="AZ323" s="51"/>
      <c r="BA323" s="51"/>
      <c r="BB323" s="51"/>
      <c r="BC323" s="51"/>
      <c r="BD323" s="51"/>
      <c r="BE323" s="51"/>
      <c r="BF323" s="51"/>
      <c r="BG323" s="51"/>
      <c r="BH323" s="51"/>
      <c r="BI323" s="51"/>
      <c r="BJ323" s="51"/>
      <c r="BK323" s="51"/>
      <c r="BL323" s="51"/>
      <c r="BM323" s="51"/>
      <c r="BN323" s="51"/>
      <c r="BO323" s="51"/>
      <c r="BP323" s="51"/>
      <c r="BQ323" s="51"/>
      <c r="BR323" s="51"/>
      <c r="BS323" s="51"/>
      <c r="BT323" s="51"/>
      <c r="BU323" s="51"/>
      <c r="BV323" s="51"/>
      <c r="BW323" s="51"/>
      <c r="BX323" s="51"/>
      <c r="BY323" s="51"/>
      <c r="BZ323" s="51"/>
      <c r="CA323" s="51"/>
      <c r="CB323" s="51"/>
      <c r="CC323" s="51"/>
      <c r="CD323" s="51"/>
      <c r="CE323" s="51"/>
      <c r="CF323" s="51"/>
      <c r="CG323" s="51"/>
      <c r="CH323" s="51"/>
      <c r="CI323" s="51"/>
      <c r="CJ323" s="51"/>
      <c r="CK323" s="51"/>
      <c r="CL323" s="51"/>
      <c r="CM323" s="51"/>
      <c r="CN323" s="51"/>
      <c r="CO323" s="51"/>
      <c r="CP323" s="51"/>
      <c r="CQ323" s="51"/>
      <c r="CR323" s="51"/>
      <c r="CS323" s="51"/>
      <c r="CT323" s="51"/>
      <c r="CU323" s="51"/>
      <c r="CV323" s="51"/>
      <c r="CW323" s="51"/>
      <c r="CX323" s="51"/>
      <c r="CY323" s="51"/>
      <c r="CZ323" s="51"/>
      <c r="DA323" s="51"/>
      <c r="DB323" s="51"/>
      <c r="DC323" s="51"/>
      <c r="DD323" s="51"/>
      <c r="DE323" s="51"/>
      <c r="DF323" s="51"/>
      <c r="DG323" s="51"/>
      <c r="DH323" s="51"/>
      <c r="DI323" s="51"/>
      <c r="DJ323" s="51"/>
      <c r="DK323" s="51"/>
      <c r="DL323" s="51"/>
      <c r="DM323" s="51"/>
      <c r="DN323" s="51"/>
      <c r="DO323" s="51"/>
      <c r="DP323" s="51"/>
      <c r="DQ323" s="51"/>
      <c r="DR323" s="51"/>
      <c r="DS323" s="51"/>
      <c r="DT323" s="51"/>
      <c r="DU323" s="51"/>
      <c r="DV323" s="51"/>
      <c r="DW323" s="51"/>
      <c r="DX323" s="51"/>
      <c r="DY323" s="51"/>
      <c r="DZ323" s="51"/>
      <c r="EA323" s="51"/>
      <c r="EB323" s="51"/>
      <c r="EC323" s="51"/>
      <c r="ED323" s="51"/>
      <c r="EE323" s="51"/>
      <c r="EF323" s="51"/>
      <c r="EG323" s="51"/>
      <c r="EH323" s="51"/>
      <c r="EI323" s="51"/>
      <c r="EJ323" s="51"/>
      <c r="EK323" s="51"/>
      <c r="EL323" s="51"/>
      <c r="EM323" s="51"/>
      <c r="EN323" s="51"/>
      <c r="EO323" s="51"/>
      <c r="EP323" s="51"/>
      <c r="EQ323" s="51"/>
      <c r="ER323" s="51"/>
      <c r="ES323" s="51"/>
      <c r="ET323" s="51"/>
      <c r="EU323" s="51"/>
      <c r="EV323" s="51"/>
      <c r="EW323" s="51"/>
      <c r="EX323" s="51"/>
      <c r="EY323" s="51"/>
      <c r="EZ323" s="51"/>
      <c r="FA323" s="51"/>
      <c r="FB323" s="51"/>
      <c r="FC323" s="51"/>
      <c r="FD323" s="51"/>
      <c r="FE323" s="51"/>
      <c r="FF323" s="51"/>
      <c r="FG323" s="51"/>
      <c r="FH323" s="51"/>
      <c r="FI323" s="51"/>
      <c r="FJ323" s="51"/>
      <c r="FK323" s="51"/>
      <c r="FL323" s="51"/>
      <c r="FM323" s="51"/>
      <c r="FN323" s="51"/>
      <c r="FO323" s="51"/>
      <c r="FP323" s="51"/>
      <c r="FQ323" s="51"/>
      <c r="FR323" s="51"/>
      <c r="FS323" s="51"/>
      <c r="FT323" s="51"/>
      <c r="FU323" s="51"/>
      <c r="FV323" s="51"/>
      <c r="FW323" s="51"/>
      <c r="FX323" s="51"/>
      <c r="FY323" s="51"/>
      <c r="FZ323" s="51"/>
      <c r="GA323" s="51"/>
      <c r="GB323" s="51"/>
      <c r="GC323" s="51"/>
      <c r="GD323" s="51"/>
      <c r="GE323" s="51"/>
      <c r="GF323" s="51"/>
      <c r="GG323" s="51"/>
      <c r="GH323" s="51"/>
      <c r="GI323" s="51"/>
      <c r="GJ323" s="51"/>
      <c r="GK323" s="51"/>
      <c r="GL323" s="51"/>
      <c r="GM323" s="51"/>
      <c r="GN323" s="51"/>
      <c r="GO323" s="51"/>
      <c r="GP323" s="51"/>
      <c r="GQ323" s="51"/>
      <c r="GR323" s="51"/>
      <c r="GS323" s="51"/>
      <c r="GT323" s="51"/>
      <c r="GU323" s="51"/>
      <c r="GV323" s="51"/>
      <c r="GW323" s="51"/>
      <c r="GX323" s="51"/>
      <c r="GY323" s="51"/>
      <c r="GZ323" s="51"/>
      <c r="HA323" s="51"/>
      <c r="HB323" s="51"/>
      <c r="HC323" s="51"/>
      <c r="HD323" s="51"/>
      <c r="HE323" s="51"/>
      <c r="HF323" s="51"/>
      <c r="HG323" s="51"/>
      <c r="HH323" s="51"/>
      <c r="HI323" s="51"/>
      <c r="HJ323" s="51"/>
      <c r="HK323" s="51"/>
      <c r="HL323" s="51"/>
      <c r="HM323" s="51"/>
      <c r="HN323" s="51"/>
      <c r="HO323" s="51"/>
      <c r="HP323" s="51"/>
      <c r="HQ323" s="51"/>
      <c r="HR323" s="51"/>
      <c r="HS323" s="51"/>
      <c r="HT323" s="51"/>
      <c r="HU323" s="51"/>
      <c r="HV323" s="51"/>
      <c r="HW323" s="51"/>
      <c r="HX323" s="51"/>
      <c r="HY323" s="51"/>
      <c r="HZ323" s="51"/>
      <c r="IA323" s="51"/>
    </row>
    <row r="324" spans="1:16" ht="10.5" customHeight="1">
      <c r="A324" s="5" t="s">
        <v>4</v>
      </c>
      <c r="B324" s="37"/>
      <c r="C324" s="37"/>
      <c r="D324" s="30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</row>
    <row r="325" spans="1:16" ht="32.25" customHeight="1">
      <c r="A325" s="8" t="s">
        <v>345</v>
      </c>
      <c r="B325" s="37"/>
      <c r="C325" s="37"/>
      <c r="D325" s="30"/>
      <c r="E325" s="7">
        <v>800003</v>
      </c>
      <c r="F325" s="7">
        <v>800003</v>
      </c>
      <c r="G325" s="7"/>
      <c r="H325" s="7">
        <v>742600</v>
      </c>
      <c r="I325" s="7">
        <v>742600</v>
      </c>
      <c r="J325" s="7">
        <v>742600</v>
      </c>
      <c r="K325" s="7"/>
      <c r="L325" s="7"/>
      <c r="M325" s="7"/>
      <c r="N325" s="7"/>
      <c r="O325" s="7"/>
      <c r="P325" s="7"/>
    </row>
    <row r="326" spans="1:16" ht="16.5" customHeight="1">
      <c r="A326" s="5" t="s">
        <v>5</v>
      </c>
      <c r="B326" s="37"/>
      <c r="C326" s="37"/>
      <c r="D326" s="30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</row>
    <row r="327" spans="1:16" ht="26.25" customHeight="1">
      <c r="A327" s="8" t="s">
        <v>125</v>
      </c>
      <c r="B327" s="37"/>
      <c r="C327" s="37"/>
      <c r="D327" s="30"/>
      <c r="E327" s="7">
        <v>10</v>
      </c>
      <c r="F327" s="7">
        <v>10</v>
      </c>
      <c r="G327" s="7"/>
      <c r="H327" s="7">
        <v>10</v>
      </c>
      <c r="I327" s="7">
        <v>10</v>
      </c>
      <c r="J327" s="7">
        <v>10</v>
      </c>
      <c r="K327" s="7"/>
      <c r="L327" s="7"/>
      <c r="M327" s="7"/>
      <c r="N327" s="7"/>
      <c r="O327" s="7"/>
      <c r="P327" s="7"/>
    </row>
    <row r="328" spans="1:235" s="52" customFormat="1" ht="18" customHeight="1">
      <c r="A328" s="5" t="s">
        <v>7</v>
      </c>
      <c r="B328" s="37"/>
      <c r="C328" s="37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51"/>
      <c r="AU328" s="51"/>
      <c r="AV328" s="51"/>
      <c r="AW328" s="51"/>
      <c r="AX328" s="51"/>
      <c r="AY328" s="51"/>
      <c r="AZ328" s="51"/>
      <c r="BA328" s="51"/>
      <c r="BB328" s="51"/>
      <c r="BC328" s="51"/>
      <c r="BD328" s="51"/>
      <c r="BE328" s="51"/>
      <c r="BF328" s="51"/>
      <c r="BG328" s="51"/>
      <c r="BH328" s="51"/>
      <c r="BI328" s="51"/>
      <c r="BJ328" s="51"/>
      <c r="BK328" s="51"/>
      <c r="BL328" s="51"/>
      <c r="BM328" s="51"/>
      <c r="BN328" s="51"/>
      <c r="BO328" s="51"/>
      <c r="BP328" s="51"/>
      <c r="BQ328" s="51"/>
      <c r="BR328" s="51"/>
      <c r="BS328" s="51"/>
      <c r="BT328" s="51"/>
      <c r="BU328" s="51"/>
      <c r="BV328" s="51"/>
      <c r="BW328" s="51"/>
      <c r="BX328" s="51"/>
      <c r="BY328" s="51"/>
      <c r="BZ328" s="51"/>
      <c r="CA328" s="51"/>
      <c r="CB328" s="51"/>
      <c r="CC328" s="51"/>
      <c r="CD328" s="51"/>
      <c r="CE328" s="51"/>
      <c r="CF328" s="51"/>
      <c r="CG328" s="51"/>
      <c r="CH328" s="51"/>
      <c r="CI328" s="51"/>
      <c r="CJ328" s="51"/>
      <c r="CK328" s="51"/>
      <c r="CL328" s="51"/>
      <c r="CM328" s="51"/>
      <c r="CN328" s="51"/>
      <c r="CO328" s="51"/>
      <c r="CP328" s="51"/>
      <c r="CQ328" s="51"/>
      <c r="CR328" s="51"/>
      <c r="CS328" s="51"/>
      <c r="CT328" s="51"/>
      <c r="CU328" s="51"/>
      <c r="CV328" s="51"/>
      <c r="CW328" s="51"/>
      <c r="CX328" s="51"/>
      <c r="CY328" s="51"/>
      <c r="CZ328" s="51"/>
      <c r="DA328" s="51"/>
      <c r="DB328" s="51"/>
      <c r="DC328" s="51"/>
      <c r="DD328" s="51"/>
      <c r="DE328" s="51"/>
      <c r="DF328" s="51"/>
      <c r="DG328" s="51"/>
      <c r="DH328" s="51"/>
      <c r="DI328" s="51"/>
      <c r="DJ328" s="51"/>
      <c r="DK328" s="51"/>
      <c r="DL328" s="51"/>
      <c r="DM328" s="51"/>
      <c r="DN328" s="51"/>
      <c r="DO328" s="51"/>
      <c r="DP328" s="51"/>
      <c r="DQ328" s="51"/>
      <c r="DR328" s="51"/>
      <c r="DS328" s="51"/>
      <c r="DT328" s="51"/>
      <c r="DU328" s="51"/>
      <c r="DV328" s="51"/>
      <c r="DW328" s="51"/>
      <c r="DX328" s="51"/>
      <c r="DY328" s="51"/>
      <c r="DZ328" s="51"/>
      <c r="EA328" s="51"/>
      <c r="EB328" s="51"/>
      <c r="EC328" s="51"/>
      <c r="ED328" s="51"/>
      <c r="EE328" s="51"/>
      <c r="EF328" s="51"/>
      <c r="EG328" s="51"/>
      <c r="EH328" s="51"/>
      <c r="EI328" s="51"/>
      <c r="EJ328" s="51"/>
      <c r="EK328" s="51"/>
      <c r="EL328" s="51"/>
      <c r="EM328" s="51"/>
      <c r="EN328" s="51"/>
      <c r="EO328" s="51"/>
      <c r="EP328" s="51"/>
      <c r="EQ328" s="51"/>
      <c r="ER328" s="51"/>
      <c r="ES328" s="51"/>
      <c r="ET328" s="51"/>
      <c r="EU328" s="51"/>
      <c r="EV328" s="51"/>
      <c r="EW328" s="51"/>
      <c r="EX328" s="51"/>
      <c r="EY328" s="51"/>
      <c r="EZ328" s="51"/>
      <c r="FA328" s="51"/>
      <c r="FB328" s="51"/>
      <c r="FC328" s="51"/>
      <c r="FD328" s="51"/>
      <c r="FE328" s="51"/>
      <c r="FF328" s="51"/>
      <c r="FG328" s="51"/>
      <c r="FH328" s="51"/>
      <c r="FI328" s="51"/>
      <c r="FJ328" s="51"/>
      <c r="FK328" s="51"/>
      <c r="FL328" s="51"/>
      <c r="FM328" s="51"/>
      <c r="FN328" s="51"/>
      <c r="FO328" s="51"/>
      <c r="FP328" s="51"/>
      <c r="FQ328" s="51"/>
      <c r="FR328" s="51"/>
      <c r="FS328" s="51"/>
      <c r="FT328" s="51"/>
      <c r="FU328" s="51"/>
      <c r="FV328" s="51"/>
      <c r="FW328" s="51"/>
      <c r="FX328" s="51"/>
      <c r="FY328" s="51"/>
      <c r="FZ328" s="51"/>
      <c r="GA328" s="51"/>
      <c r="GB328" s="51"/>
      <c r="GC328" s="51"/>
      <c r="GD328" s="51"/>
      <c r="GE328" s="51"/>
      <c r="GF328" s="51"/>
      <c r="GG328" s="51"/>
      <c r="GH328" s="51"/>
      <c r="GI328" s="51"/>
      <c r="GJ328" s="51"/>
      <c r="GK328" s="51"/>
      <c r="GL328" s="51"/>
      <c r="GM328" s="51"/>
      <c r="GN328" s="51"/>
      <c r="GO328" s="51"/>
      <c r="GP328" s="51"/>
      <c r="GQ328" s="51"/>
      <c r="GR328" s="51"/>
      <c r="GS328" s="51"/>
      <c r="GT328" s="51"/>
      <c r="GU328" s="51"/>
      <c r="GV328" s="51"/>
      <c r="GW328" s="51"/>
      <c r="GX328" s="51"/>
      <c r="GY328" s="51"/>
      <c r="GZ328" s="51"/>
      <c r="HA328" s="51"/>
      <c r="HB328" s="51"/>
      <c r="HC328" s="51"/>
      <c r="HD328" s="51"/>
      <c r="HE328" s="51"/>
      <c r="HF328" s="51"/>
      <c r="HG328" s="51"/>
      <c r="HH328" s="51"/>
      <c r="HI328" s="51"/>
      <c r="HJ328" s="51"/>
      <c r="HK328" s="51"/>
      <c r="HL328" s="51"/>
      <c r="HM328" s="51"/>
      <c r="HN328" s="51"/>
      <c r="HO328" s="51"/>
      <c r="HP328" s="51"/>
      <c r="HQ328" s="51"/>
      <c r="HR328" s="51"/>
      <c r="HS328" s="51"/>
      <c r="HT328" s="51"/>
      <c r="HU328" s="51"/>
      <c r="HV328" s="51"/>
      <c r="HW328" s="51"/>
      <c r="HX328" s="51"/>
      <c r="HY328" s="51"/>
      <c r="HZ328" s="51"/>
      <c r="IA328" s="51"/>
    </row>
    <row r="329" spans="1:16" ht="37.5" customHeight="1">
      <c r="A329" s="8" t="s">
        <v>346</v>
      </c>
      <c r="B329" s="37"/>
      <c r="C329" s="37"/>
      <c r="D329" s="30"/>
      <c r="E329" s="7">
        <f>SUM(E325)/E327</f>
        <v>80000.3</v>
      </c>
      <c r="F329" s="7">
        <f>SUM(F325)/F327</f>
        <v>80000.3</v>
      </c>
      <c r="G329" s="7"/>
      <c r="H329" s="7">
        <f>H325/H327</f>
        <v>74260</v>
      </c>
      <c r="I329" s="7">
        <f>I325/I327</f>
        <v>74260</v>
      </c>
      <c r="J329" s="7">
        <f>J325/J327</f>
        <v>74260</v>
      </c>
      <c r="K329" s="7"/>
      <c r="L329" s="7"/>
      <c r="M329" s="7"/>
      <c r="N329" s="7"/>
      <c r="O329" s="7"/>
      <c r="P329" s="7"/>
    </row>
    <row r="330" spans="1:16" ht="16.5" customHeight="1">
      <c r="A330" s="37" t="s">
        <v>371</v>
      </c>
      <c r="B330" s="37"/>
      <c r="C330" s="37"/>
      <c r="D330" s="30">
        <f>D331+D332</f>
        <v>3794380.0029998</v>
      </c>
      <c r="E330" s="30">
        <f>E331+E332</f>
        <v>692840</v>
      </c>
      <c r="F330" s="30">
        <f>D330+E330</f>
        <v>4487220.002999799</v>
      </c>
      <c r="G330" s="30">
        <f>G331+G332</f>
        <v>3713255</v>
      </c>
      <c r="H330" s="30">
        <f>H331+H332</f>
        <v>742600</v>
      </c>
      <c r="I330" s="30">
        <f>I331+I332</f>
        <v>0</v>
      </c>
      <c r="J330" s="30">
        <f>G330+H330</f>
        <v>4455855</v>
      </c>
      <c r="K330" s="30" t="e">
        <f>K331+K332</f>
        <v>#REF!</v>
      </c>
      <c r="L330" s="30">
        <f>L331+L332</f>
        <v>0</v>
      </c>
      <c r="M330" s="30">
        <f>M331+M332</f>
        <v>0</v>
      </c>
      <c r="N330" s="30">
        <f>N331+N332</f>
        <v>3742519.99999968</v>
      </c>
      <c r="O330" s="30">
        <f>O331+O332</f>
        <v>787532</v>
      </c>
      <c r="P330" s="30">
        <f>N330+O330</f>
        <v>4530051.99999968</v>
      </c>
    </row>
    <row r="331" spans="1:16" ht="13.5" customHeight="1">
      <c r="A331" s="37" t="s">
        <v>54</v>
      </c>
      <c r="B331" s="37"/>
      <c r="C331" s="37"/>
      <c r="D331" s="30">
        <f>D334+D341+D410+D415</f>
        <v>3331999.9999997998</v>
      </c>
      <c r="E331" s="30">
        <f>E334+E341+E410+E415</f>
        <v>0</v>
      </c>
      <c r="F331" s="30">
        <f>D331+E331</f>
        <v>3331999.9999997998</v>
      </c>
      <c r="G331" s="30">
        <f>G334+G341+G410+G415</f>
        <v>3278000</v>
      </c>
      <c r="H331" s="30">
        <f>H334+H341+H410+H415</f>
        <v>0</v>
      </c>
      <c r="I331" s="30">
        <f>I334+I341+I410+I415</f>
        <v>0</v>
      </c>
      <c r="J331" s="30">
        <f>G331+H331</f>
        <v>3278000</v>
      </c>
      <c r="K331" s="30" t="e">
        <f>K334+K341+K410+K415</f>
        <v>#REF!</v>
      </c>
      <c r="L331" s="30">
        <f>L334+L341+L410+L415</f>
        <v>0</v>
      </c>
      <c r="M331" s="30">
        <f>M334+M341+M410+M415</f>
        <v>0</v>
      </c>
      <c r="N331" s="30">
        <f>N334+N341+N410+N415</f>
        <v>3389999.99999968</v>
      </c>
      <c r="O331" s="30">
        <f>O334+O341+O410+O415</f>
        <v>0</v>
      </c>
      <c r="P331" s="30">
        <f>N331+O331</f>
        <v>3389999.99999968</v>
      </c>
    </row>
    <row r="332" spans="1:235" s="139" customFormat="1" ht="11.25">
      <c r="A332" s="154" t="s">
        <v>190</v>
      </c>
      <c r="B332" s="154"/>
      <c r="C332" s="154"/>
      <c r="D332" s="155">
        <f>D351+D430</f>
        <v>462380.003</v>
      </c>
      <c r="E332" s="155">
        <f>E385</f>
        <v>692840</v>
      </c>
      <c r="F332" s="155">
        <f>D332+E332</f>
        <v>1155220.003</v>
      </c>
      <c r="G332" s="155">
        <f>G351+G430</f>
        <v>435255</v>
      </c>
      <c r="H332" s="155">
        <f>H385</f>
        <v>742600</v>
      </c>
      <c r="I332" s="155">
        <f>I353+I363</f>
        <v>0</v>
      </c>
      <c r="J332" s="155">
        <f>G332+H332</f>
        <v>1177855</v>
      </c>
      <c r="K332" s="155">
        <f>K353+K363</f>
        <v>0</v>
      </c>
      <c r="L332" s="155">
        <f>L353+L363</f>
        <v>0</v>
      </c>
      <c r="M332" s="155">
        <f>M353+M363</f>
        <v>0</v>
      </c>
      <c r="N332" s="155">
        <f>N351</f>
        <v>352520</v>
      </c>
      <c r="O332" s="155">
        <f>O385</f>
        <v>787532</v>
      </c>
      <c r="P332" s="155">
        <f>N332+O332</f>
        <v>1140052</v>
      </c>
      <c r="Q332" s="138"/>
      <c r="R332" s="138"/>
      <c r="S332" s="138"/>
      <c r="T332" s="138"/>
      <c r="U332" s="138"/>
      <c r="V332" s="138"/>
      <c r="W332" s="138"/>
      <c r="X332" s="138"/>
      <c r="Y332" s="138"/>
      <c r="Z332" s="138"/>
      <c r="AA332" s="138"/>
      <c r="AB332" s="138"/>
      <c r="AC332" s="138"/>
      <c r="AD332" s="138"/>
      <c r="AE332" s="138"/>
      <c r="AF332" s="138"/>
      <c r="AG332" s="138"/>
      <c r="AH332" s="138"/>
      <c r="AI332" s="138"/>
      <c r="AJ332" s="138"/>
      <c r="AK332" s="138"/>
      <c r="AL332" s="138"/>
      <c r="AM332" s="138"/>
      <c r="AN332" s="138"/>
      <c r="AO332" s="138"/>
      <c r="AP332" s="138"/>
      <c r="AQ332" s="138"/>
      <c r="AR332" s="138"/>
      <c r="AS332" s="138"/>
      <c r="AT332" s="138"/>
      <c r="AU332" s="138"/>
      <c r="AV332" s="138"/>
      <c r="AW332" s="138"/>
      <c r="AX332" s="138"/>
      <c r="AY332" s="138"/>
      <c r="AZ332" s="138"/>
      <c r="BA332" s="138"/>
      <c r="BB332" s="138"/>
      <c r="BC332" s="138"/>
      <c r="BD332" s="138"/>
      <c r="BE332" s="138"/>
      <c r="BF332" s="138"/>
      <c r="BG332" s="138"/>
      <c r="BH332" s="138"/>
      <c r="BI332" s="138"/>
      <c r="BJ332" s="138"/>
      <c r="BK332" s="138"/>
      <c r="BL332" s="138"/>
      <c r="BM332" s="138"/>
      <c r="BN332" s="138"/>
      <c r="BO332" s="138"/>
      <c r="BP332" s="138"/>
      <c r="BQ332" s="138"/>
      <c r="BR332" s="138"/>
      <c r="BS332" s="138"/>
      <c r="BT332" s="138"/>
      <c r="BU332" s="138"/>
      <c r="BV332" s="138"/>
      <c r="BW332" s="138"/>
      <c r="BX332" s="138"/>
      <c r="BY332" s="138"/>
      <c r="BZ332" s="138"/>
      <c r="CA332" s="138"/>
      <c r="CB332" s="138"/>
      <c r="CC332" s="138"/>
      <c r="CD332" s="138"/>
      <c r="CE332" s="138"/>
      <c r="CF332" s="138"/>
      <c r="CG332" s="138"/>
      <c r="CH332" s="138"/>
      <c r="CI332" s="138"/>
      <c r="CJ332" s="138"/>
      <c r="CK332" s="138"/>
      <c r="CL332" s="138"/>
      <c r="CM332" s="138"/>
      <c r="CN332" s="138"/>
      <c r="CO332" s="138"/>
      <c r="CP332" s="138"/>
      <c r="CQ332" s="138"/>
      <c r="CR332" s="138"/>
      <c r="CS332" s="138"/>
      <c r="CT332" s="138"/>
      <c r="CU332" s="138"/>
      <c r="CV332" s="138"/>
      <c r="CW332" s="138"/>
      <c r="CX332" s="138"/>
      <c r="CY332" s="138"/>
      <c r="CZ332" s="138"/>
      <c r="DA332" s="138"/>
      <c r="DB332" s="138"/>
      <c r="DC332" s="138"/>
      <c r="DD332" s="138"/>
      <c r="DE332" s="138"/>
      <c r="DF332" s="138"/>
      <c r="DG332" s="138"/>
      <c r="DH332" s="138"/>
      <c r="DI332" s="138"/>
      <c r="DJ332" s="138"/>
      <c r="DK332" s="138"/>
      <c r="DL332" s="138"/>
      <c r="DM332" s="138"/>
      <c r="DN332" s="138"/>
      <c r="DO332" s="138"/>
      <c r="DP332" s="138"/>
      <c r="DQ332" s="138"/>
      <c r="DR332" s="138"/>
      <c r="DS332" s="138"/>
      <c r="DT332" s="138"/>
      <c r="DU332" s="138"/>
      <c r="DV332" s="138"/>
      <c r="DW332" s="138"/>
      <c r="DX332" s="138"/>
      <c r="DY332" s="138"/>
      <c r="DZ332" s="138"/>
      <c r="EA332" s="138"/>
      <c r="EB332" s="138"/>
      <c r="EC332" s="138"/>
      <c r="ED332" s="138"/>
      <c r="EE332" s="138"/>
      <c r="EF332" s="138"/>
      <c r="EG332" s="138"/>
      <c r="EH332" s="138"/>
      <c r="EI332" s="138"/>
      <c r="EJ332" s="138"/>
      <c r="EK332" s="138"/>
      <c r="EL332" s="138"/>
      <c r="EM332" s="138"/>
      <c r="EN332" s="138"/>
      <c r="EO332" s="138"/>
      <c r="EP332" s="138"/>
      <c r="EQ332" s="138"/>
      <c r="ER332" s="138"/>
      <c r="ES332" s="138"/>
      <c r="ET332" s="138"/>
      <c r="EU332" s="138"/>
      <c r="EV332" s="138"/>
      <c r="EW332" s="138"/>
      <c r="EX332" s="138"/>
      <c r="EY332" s="138"/>
      <c r="EZ332" s="138"/>
      <c r="FA332" s="138"/>
      <c r="FB332" s="138"/>
      <c r="FC332" s="138"/>
      <c r="FD332" s="138"/>
      <c r="FE332" s="138"/>
      <c r="FF332" s="138"/>
      <c r="FG332" s="138"/>
      <c r="FH332" s="138"/>
      <c r="FI332" s="138"/>
      <c r="FJ332" s="138"/>
      <c r="FK332" s="138"/>
      <c r="FL332" s="138"/>
      <c r="FM332" s="138"/>
      <c r="FN332" s="138"/>
      <c r="FO332" s="138"/>
      <c r="FP332" s="138"/>
      <c r="FQ332" s="138"/>
      <c r="FR332" s="138"/>
      <c r="FS332" s="138"/>
      <c r="FT332" s="138"/>
      <c r="FU332" s="138"/>
      <c r="FV332" s="138"/>
      <c r="FW332" s="138"/>
      <c r="FX332" s="138"/>
      <c r="FY332" s="138"/>
      <c r="FZ332" s="138"/>
      <c r="GA332" s="138"/>
      <c r="GB332" s="138"/>
      <c r="GC332" s="138"/>
      <c r="GD332" s="138"/>
      <c r="GE332" s="138"/>
      <c r="GF332" s="138"/>
      <c r="GG332" s="138"/>
      <c r="GH332" s="138"/>
      <c r="GI332" s="138"/>
      <c r="GJ332" s="138"/>
      <c r="GK332" s="138"/>
      <c r="GL332" s="138"/>
      <c r="GM332" s="138"/>
      <c r="GN332" s="138"/>
      <c r="GO332" s="138"/>
      <c r="GP332" s="138"/>
      <c r="GQ332" s="138"/>
      <c r="GR332" s="138"/>
      <c r="GS332" s="138"/>
      <c r="GT332" s="138"/>
      <c r="GU332" s="138"/>
      <c r="GV332" s="138"/>
      <c r="GW332" s="138"/>
      <c r="GX332" s="138"/>
      <c r="GY332" s="138"/>
      <c r="GZ332" s="138"/>
      <c r="HA332" s="138"/>
      <c r="HB332" s="138"/>
      <c r="HC332" s="138"/>
      <c r="HD332" s="138"/>
      <c r="HE332" s="138"/>
      <c r="HF332" s="138"/>
      <c r="HG332" s="138"/>
      <c r="HH332" s="138"/>
      <c r="HI332" s="138"/>
      <c r="HJ332" s="138"/>
      <c r="HK332" s="138"/>
      <c r="HL332" s="138"/>
      <c r="HM332" s="138"/>
      <c r="HN332" s="138"/>
      <c r="HO332" s="138"/>
      <c r="HP332" s="138"/>
      <c r="HQ332" s="138"/>
      <c r="HR332" s="138"/>
      <c r="HS332" s="138"/>
      <c r="HT332" s="138"/>
      <c r="HU332" s="138"/>
      <c r="HV332" s="138"/>
      <c r="HW332" s="138"/>
      <c r="HX332" s="138"/>
      <c r="HY332" s="138"/>
      <c r="HZ332" s="138"/>
      <c r="IA332" s="138"/>
    </row>
    <row r="333" spans="1:16" ht="36" customHeight="1">
      <c r="A333" s="8" t="s">
        <v>129</v>
      </c>
      <c r="B333" s="6"/>
      <c r="C333" s="6"/>
      <c r="D333" s="36"/>
      <c r="E333" s="36"/>
      <c r="F333" s="36"/>
      <c r="G333" s="36"/>
      <c r="H333" s="36"/>
      <c r="I333" s="36"/>
      <c r="J333" s="36"/>
      <c r="K333" s="7"/>
      <c r="L333" s="36"/>
      <c r="M333" s="36"/>
      <c r="N333" s="36"/>
      <c r="O333" s="36"/>
      <c r="P333" s="36"/>
    </row>
    <row r="334" spans="1:235" s="39" customFormat="1" ht="22.5">
      <c r="A334" s="34" t="s">
        <v>400</v>
      </c>
      <c r="B334" s="35"/>
      <c r="C334" s="35"/>
      <c r="D334" s="36">
        <f>D336</f>
        <v>2700000</v>
      </c>
      <c r="E334" s="36"/>
      <c r="F334" s="36">
        <f>F336</f>
        <v>2700000</v>
      </c>
      <c r="G334" s="36">
        <f>G338*G340+800000</f>
        <v>2800000</v>
      </c>
      <c r="H334" s="36"/>
      <c r="I334" s="36"/>
      <c r="J334" s="36">
        <f>J336</f>
        <v>2800000</v>
      </c>
      <c r="K334" s="36"/>
      <c r="L334" s="36"/>
      <c r="M334" s="36"/>
      <c r="N334" s="36">
        <f>N336</f>
        <v>2900000</v>
      </c>
      <c r="O334" s="36"/>
      <c r="P334" s="36">
        <f>N334</f>
        <v>2900000</v>
      </c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  <c r="BD334" s="38"/>
      <c r="BE334" s="38"/>
      <c r="BF334" s="38"/>
      <c r="BG334" s="38"/>
      <c r="BH334" s="38"/>
      <c r="BI334" s="38"/>
      <c r="BJ334" s="38"/>
      <c r="BK334" s="38"/>
      <c r="BL334" s="38"/>
      <c r="BM334" s="38"/>
      <c r="BN334" s="38"/>
      <c r="BO334" s="38"/>
      <c r="BP334" s="38"/>
      <c r="BQ334" s="38"/>
      <c r="BR334" s="38"/>
      <c r="BS334" s="38"/>
      <c r="BT334" s="38"/>
      <c r="BU334" s="38"/>
      <c r="BV334" s="38"/>
      <c r="BW334" s="38"/>
      <c r="BX334" s="38"/>
      <c r="BY334" s="38"/>
      <c r="BZ334" s="38"/>
      <c r="CA334" s="38"/>
      <c r="CB334" s="38"/>
      <c r="CC334" s="38"/>
      <c r="CD334" s="38"/>
      <c r="CE334" s="38"/>
      <c r="CF334" s="38"/>
      <c r="CG334" s="38"/>
      <c r="CH334" s="38"/>
      <c r="CI334" s="38"/>
      <c r="CJ334" s="38"/>
      <c r="CK334" s="38"/>
      <c r="CL334" s="38"/>
      <c r="CM334" s="38"/>
      <c r="CN334" s="38"/>
      <c r="CO334" s="38"/>
      <c r="CP334" s="38"/>
      <c r="CQ334" s="38"/>
      <c r="CR334" s="38"/>
      <c r="CS334" s="38"/>
      <c r="CT334" s="38"/>
      <c r="CU334" s="38"/>
      <c r="CV334" s="38"/>
      <c r="CW334" s="38"/>
      <c r="CX334" s="38"/>
      <c r="CY334" s="38"/>
      <c r="CZ334" s="38"/>
      <c r="DA334" s="38"/>
      <c r="DB334" s="38"/>
      <c r="DC334" s="38"/>
      <c r="DD334" s="38"/>
      <c r="DE334" s="38"/>
      <c r="DF334" s="38"/>
      <c r="DG334" s="38"/>
      <c r="DH334" s="38"/>
      <c r="DI334" s="38"/>
      <c r="DJ334" s="38"/>
      <c r="DK334" s="38"/>
      <c r="DL334" s="38"/>
      <c r="DM334" s="38"/>
      <c r="DN334" s="38"/>
      <c r="DO334" s="38"/>
      <c r="DP334" s="38"/>
      <c r="DQ334" s="38"/>
      <c r="DR334" s="38"/>
      <c r="DS334" s="38"/>
      <c r="DT334" s="38"/>
      <c r="DU334" s="38"/>
      <c r="DV334" s="38"/>
      <c r="DW334" s="38"/>
      <c r="DX334" s="38"/>
      <c r="DY334" s="38"/>
      <c r="DZ334" s="38"/>
      <c r="EA334" s="38"/>
      <c r="EB334" s="38"/>
      <c r="EC334" s="38"/>
      <c r="ED334" s="38"/>
      <c r="EE334" s="38"/>
      <c r="EF334" s="38"/>
      <c r="EG334" s="38"/>
      <c r="EH334" s="38"/>
      <c r="EI334" s="38"/>
      <c r="EJ334" s="38"/>
      <c r="EK334" s="38"/>
      <c r="EL334" s="38"/>
      <c r="EM334" s="38"/>
      <c r="EN334" s="38"/>
      <c r="EO334" s="38"/>
      <c r="EP334" s="38"/>
      <c r="EQ334" s="38"/>
      <c r="ER334" s="38"/>
      <c r="ES334" s="38"/>
      <c r="ET334" s="38"/>
      <c r="EU334" s="38"/>
      <c r="EV334" s="38"/>
      <c r="EW334" s="38"/>
      <c r="EX334" s="38"/>
      <c r="EY334" s="38"/>
      <c r="EZ334" s="38"/>
      <c r="FA334" s="38"/>
      <c r="FB334" s="38"/>
      <c r="FC334" s="38"/>
      <c r="FD334" s="38"/>
      <c r="FE334" s="38"/>
      <c r="FF334" s="38"/>
      <c r="FG334" s="38"/>
      <c r="FH334" s="38"/>
      <c r="FI334" s="38"/>
      <c r="FJ334" s="38"/>
      <c r="FK334" s="38"/>
      <c r="FL334" s="38"/>
      <c r="FM334" s="38"/>
      <c r="FN334" s="38"/>
      <c r="FO334" s="38"/>
      <c r="FP334" s="38"/>
      <c r="FQ334" s="38"/>
      <c r="FR334" s="38"/>
      <c r="FS334" s="38"/>
      <c r="FT334" s="38"/>
      <c r="FU334" s="38"/>
      <c r="FV334" s="38"/>
      <c r="FW334" s="38"/>
      <c r="FX334" s="38"/>
      <c r="FY334" s="38"/>
      <c r="FZ334" s="38"/>
      <c r="GA334" s="38"/>
      <c r="GB334" s="38"/>
      <c r="GC334" s="38"/>
      <c r="GD334" s="38"/>
      <c r="GE334" s="38"/>
      <c r="GF334" s="38"/>
      <c r="GG334" s="38"/>
      <c r="GH334" s="38"/>
      <c r="GI334" s="38"/>
      <c r="GJ334" s="38"/>
      <c r="GK334" s="38"/>
      <c r="GL334" s="38"/>
      <c r="GM334" s="38"/>
      <c r="GN334" s="38"/>
      <c r="GO334" s="38"/>
      <c r="GP334" s="38"/>
      <c r="GQ334" s="38"/>
      <c r="GR334" s="38"/>
      <c r="GS334" s="38"/>
      <c r="GT334" s="38"/>
      <c r="GU334" s="38"/>
      <c r="GV334" s="38"/>
      <c r="GW334" s="38"/>
      <c r="GX334" s="38"/>
      <c r="GY334" s="38"/>
      <c r="GZ334" s="38"/>
      <c r="HA334" s="38"/>
      <c r="HB334" s="38"/>
      <c r="HC334" s="38"/>
      <c r="HD334" s="38"/>
      <c r="HE334" s="38"/>
      <c r="HF334" s="38"/>
      <c r="HG334" s="38"/>
      <c r="HH334" s="38"/>
      <c r="HI334" s="38"/>
      <c r="HJ334" s="38"/>
      <c r="HK334" s="38"/>
      <c r="HL334" s="38"/>
      <c r="HM334" s="38"/>
      <c r="HN334" s="38"/>
      <c r="HO334" s="38"/>
      <c r="HP334" s="38"/>
      <c r="HQ334" s="38"/>
      <c r="HR334" s="38"/>
      <c r="HS334" s="38"/>
      <c r="HT334" s="38"/>
      <c r="HU334" s="38"/>
      <c r="HV334" s="38"/>
      <c r="HW334" s="38"/>
      <c r="HX334" s="38"/>
      <c r="HY334" s="38"/>
      <c r="HZ334" s="38"/>
      <c r="IA334" s="38"/>
    </row>
    <row r="335" spans="1:16" ht="11.25">
      <c r="A335" s="5" t="s">
        <v>38</v>
      </c>
      <c r="B335" s="37"/>
      <c r="C335" s="37"/>
      <c r="D335" s="30"/>
      <c r="E335" s="30"/>
      <c r="F335" s="30"/>
      <c r="G335" s="30"/>
      <c r="H335" s="30"/>
      <c r="I335" s="30"/>
      <c r="J335" s="30"/>
      <c r="K335" s="7"/>
      <c r="L335" s="30"/>
      <c r="M335" s="30"/>
      <c r="N335" s="30"/>
      <c r="O335" s="30"/>
      <c r="P335" s="30"/>
    </row>
    <row r="336" spans="1:16" ht="23.25" customHeight="1">
      <c r="A336" s="8" t="s">
        <v>273</v>
      </c>
      <c r="B336" s="6"/>
      <c r="C336" s="6"/>
      <c r="D336" s="7">
        <f>(D338*D340)+280000+700000</f>
        <v>2700000</v>
      </c>
      <c r="E336" s="7"/>
      <c r="F336" s="7">
        <f>D336</f>
        <v>2700000</v>
      </c>
      <c r="G336" s="7">
        <f>G338*G340+800000</f>
        <v>2800000</v>
      </c>
      <c r="H336" s="7"/>
      <c r="I336" s="7"/>
      <c r="J336" s="7">
        <f>G336</f>
        <v>2800000</v>
      </c>
      <c r="K336" s="7">
        <f>G336/D336*100</f>
        <v>103.7037037037037</v>
      </c>
      <c r="L336" s="7"/>
      <c r="M336" s="7"/>
      <c r="N336" s="7">
        <f>N338*N340+700000</f>
        <v>2900000</v>
      </c>
      <c r="O336" s="7"/>
      <c r="P336" s="7">
        <f>N336</f>
        <v>2900000</v>
      </c>
    </row>
    <row r="337" spans="1:16" ht="11.25">
      <c r="A337" s="5" t="s">
        <v>5</v>
      </c>
      <c r="B337" s="37"/>
      <c r="C337" s="37"/>
      <c r="D337" s="30"/>
      <c r="E337" s="30"/>
      <c r="F337" s="7"/>
      <c r="G337" s="30"/>
      <c r="H337" s="30"/>
      <c r="I337" s="30"/>
      <c r="J337" s="7"/>
      <c r="K337" s="7"/>
      <c r="L337" s="30"/>
      <c r="M337" s="30"/>
      <c r="N337" s="30"/>
      <c r="O337" s="30"/>
      <c r="P337" s="7"/>
    </row>
    <row r="338" spans="1:16" ht="22.5">
      <c r="A338" s="8" t="s">
        <v>272</v>
      </c>
      <c r="B338" s="6"/>
      <c r="C338" s="6"/>
      <c r="D338" s="7">
        <v>8</v>
      </c>
      <c r="E338" s="7"/>
      <c r="F338" s="7">
        <f>D338</f>
        <v>8</v>
      </c>
      <c r="G338" s="7">
        <v>8</v>
      </c>
      <c r="H338" s="7"/>
      <c r="I338" s="7"/>
      <c r="J338" s="7">
        <f>G338</f>
        <v>8</v>
      </c>
      <c r="K338" s="7">
        <f>G338/D338*100</f>
        <v>100</v>
      </c>
      <c r="L338" s="7"/>
      <c r="M338" s="7"/>
      <c r="N338" s="7">
        <v>8</v>
      </c>
      <c r="O338" s="7"/>
      <c r="P338" s="7">
        <f>N338</f>
        <v>8</v>
      </c>
    </row>
    <row r="339" spans="1:16" ht="11.25">
      <c r="A339" s="5" t="s">
        <v>7</v>
      </c>
      <c r="B339" s="37"/>
      <c r="C339" s="37"/>
      <c r="D339" s="30"/>
      <c r="E339" s="30"/>
      <c r="F339" s="7"/>
      <c r="G339" s="30"/>
      <c r="H339" s="30"/>
      <c r="I339" s="30"/>
      <c r="J339" s="7"/>
      <c r="K339" s="7"/>
      <c r="L339" s="30"/>
      <c r="M339" s="30"/>
      <c r="N339" s="30"/>
      <c r="O339" s="30"/>
      <c r="P339" s="7"/>
    </row>
    <row r="340" spans="1:16" ht="22.5">
      <c r="A340" s="8" t="s">
        <v>274</v>
      </c>
      <c r="B340" s="6"/>
      <c r="C340" s="6"/>
      <c r="D340" s="7">
        <v>215000</v>
      </c>
      <c r="E340" s="7"/>
      <c r="F340" s="7">
        <f>D340</f>
        <v>215000</v>
      </c>
      <c r="G340" s="7">
        <v>250000</v>
      </c>
      <c r="H340" s="7"/>
      <c r="I340" s="7"/>
      <c r="J340" s="7">
        <f>G340</f>
        <v>250000</v>
      </c>
      <c r="K340" s="7">
        <f>G340/D340*100</f>
        <v>116.27906976744187</v>
      </c>
      <c r="L340" s="7"/>
      <c r="M340" s="7"/>
      <c r="N340" s="7">
        <v>275000</v>
      </c>
      <c r="O340" s="7"/>
      <c r="P340" s="7">
        <f>N340</f>
        <v>275000</v>
      </c>
    </row>
    <row r="341" spans="1:235" s="39" customFormat="1" ht="36" customHeight="1">
      <c r="A341" s="34" t="s">
        <v>401</v>
      </c>
      <c r="B341" s="35"/>
      <c r="C341" s="35"/>
      <c r="D341" s="45">
        <f>D345*D348</f>
        <v>163000</v>
      </c>
      <c r="E341" s="45"/>
      <c r="F341" s="45">
        <f>D341+E341</f>
        <v>163000</v>
      </c>
      <c r="G341" s="45">
        <f aca="true" t="shared" si="46" ref="G341:M341">G345*G348</f>
        <v>300000</v>
      </c>
      <c r="H341" s="45"/>
      <c r="I341" s="45"/>
      <c r="J341" s="45">
        <f t="shared" si="46"/>
        <v>300000</v>
      </c>
      <c r="K341" s="45" t="e">
        <f t="shared" si="46"/>
        <v>#REF!</v>
      </c>
      <c r="L341" s="45">
        <f t="shared" si="46"/>
        <v>0</v>
      </c>
      <c r="M341" s="45">
        <f t="shared" si="46"/>
        <v>0</v>
      </c>
      <c r="N341" s="45">
        <f>N345*N348</f>
        <v>350000</v>
      </c>
      <c r="O341" s="45"/>
      <c r="P341" s="45" t="e">
        <f>P345*P348+P346*#REF!</f>
        <v>#REF!</v>
      </c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  <c r="BD341" s="38"/>
      <c r="BE341" s="38"/>
      <c r="BF341" s="38"/>
      <c r="BG341" s="38"/>
      <c r="BH341" s="38"/>
      <c r="BI341" s="38"/>
      <c r="BJ341" s="38"/>
      <c r="BK341" s="38"/>
      <c r="BL341" s="38"/>
      <c r="BM341" s="38"/>
      <c r="BN341" s="38"/>
      <c r="BO341" s="38"/>
      <c r="BP341" s="38"/>
      <c r="BQ341" s="38"/>
      <c r="BR341" s="38"/>
      <c r="BS341" s="38"/>
      <c r="BT341" s="38"/>
      <c r="BU341" s="38"/>
      <c r="BV341" s="38"/>
      <c r="BW341" s="38"/>
      <c r="BX341" s="38"/>
      <c r="BY341" s="38"/>
      <c r="BZ341" s="38"/>
      <c r="CA341" s="38"/>
      <c r="CB341" s="38"/>
      <c r="CC341" s="38"/>
      <c r="CD341" s="38"/>
      <c r="CE341" s="38"/>
      <c r="CF341" s="38"/>
      <c r="CG341" s="38"/>
      <c r="CH341" s="38"/>
      <c r="CI341" s="38"/>
      <c r="CJ341" s="38"/>
      <c r="CK341" s="38"/>
      <c r="CL341" s="38"/>
      <c r="CM341" s="38"/>
      <c r="CN341" s="38"/>
      <c r="CO341" s="38"/>
      <c r="CP341" s="38"/>
      <c r="CQ341" s="38"/>
      <c r="CR341" s="38"/>
      <c r="CS341" s="38"/>
      <c r="CT341" s="38"/>
      <c r="CU341" s="38"/>
      <c r="CV341" s="38"/>
      <c r="CW341" s="38"/>
      <c r="CX341" s="38"/>
      <c r="CY341" s="38"/>
      <c r="CZ341" s="38"/>
      <c r="DA341" s="38"/>
      <c r="DB341" s="38"/>
      <c r="DC341" s="38"/>
      <c r="DD341" s="38"/>
      <c r="DE341" s="38"/>
      <c r="DF341" s="38"/>
      <c r="DG341" s="38"/>
      <c r="DH341" s="38"/>
      <c r="DI341" s="38"/>
      <c r="DJ341" s="38"/>
      <c r="DK341" s="38"/>
      <c r="DL341" s="38"/>
      <c r="DM341" s="38"/>
      <c r="DN341" s="38"/>
      <c r="DO341" s="38"/>
      <c r="DP341" s="38"/>
      <c r="DQ341" s="38"/>
      <c r="DR341" s="38"/>
      <c r="DS341" s="38"/>
      <c r="DT341" s="38"/>
      <c r="DU341" s="38"/>
      <c r="DV341" s="38"/>
      <c r="DW341" s="38"/>
      <c r="DX341" s="38"/>
      <c r="DY341" s="38"/>
      <c r="DZ341" s="38"/>
      <c r="EA341" s="38"/>
      <c r="EB341" s="38"/>
      <c r="EC341" s="38"/>
      <c r="ED341" s="38"/>
      <c r="EE341" s="38"/>
      <c r="EF341" s="38"/>
      <c r="EG341" s="38"/>
      <c r="EH341" s="38"/>
      <c r="EI341" s="38"/>
      <c r="EJ341" s="38"/>
      <c r="EK341" s="38"/>
      <c r="EL341" s="38"/>
      <c r="EM341" s="38"/>
      <c r="EN341" s="38"/>
      <c r="EO341" s="38"/>
      <c r="EP341" s="38"/>
      <c r="EQ341" s="38"/>
      <c r="ER341" s="38"/>
      <c r="ES341" s="38"/>
      <c r="ET341" s="38"/>
      <c r="EU341" s="38"/>
      <c r="EV341" s="38"/>
      <c r="EW341" s="38"/>
      <c r="EX341" s="38"/>
      <c r="EY341" s="38"/>
      <c r="EZ341" s="38"/>
      <c r="FA341" s="38"/>
      <c r="FB341" s="38"/>
      <c r="FC341" s="38"/>
      <c r="FD341" s="38"/>
      <c r="FE341" s="38"/>
      <c r="FF341" s="38"/>
      <c r="FG341" s="38"/>
      <c r="FH341" s="38"/>
      <c r="FI341" s="38"/>
      <c r="FJ341" s="38"/>
      <c r="FK341" s="38"/>
      <c r="FL341" s="38"/>
      <c r="FM341" s="38"/>
      <c r="FN341" s="38"/>
      <c r="FO341" s="38"/>
      <c r="FP341" s="38"/>
      <c r="FQ341" s="38"/>
      <c r="FR341" s="38"/>
      <c r="FS341" s="38"/>
      <c r="FT341" s="38"/>
      <c r="FU341" s="38"/>
      <c r="FV341" s="38"/>
      <c r="FW341" s="38"/>
      <c r="FX341" s="38"/>
      <c r="FY341" s="38"/>
      <c r="FZ341" s="38"/>
      <c r="GA341" s="38"/>
      <c r="GB341" s="38"/>
      <c r="GC341" s="38"/>
      <c r="GD341" s="38"/>
      <c r="GE341" s="38"/>
      <c r="GF341" s="38"/>
      <c r="GG341" s="38"/>
      <c r="GH341" s="38"/>
      <c r="GI341" s="38"/>
      <c r="GJ341" s="38"/>
      <c r="GK341" s="38"/>
      <c r="GL341" s="38"/>
      <c r="GM341" s="38"/>
      <c r="GN341" s="38"/>
      <c r="GO341" s="38"/>
      <c r="GP341" s="38"/>
      <c r="GQ341" s="38"/>
      <c r="GR341" s="38"/>
      <c r="GS341" s="38"/>
      <c r="GT341" s="38"/>
      <c r="GU341" s="38"/>
      <c r="GV341" s="38"/>
      <c r="GW341" s="38"/>
      <c r="GX341" s="38"/>
      <c r="GY341" s="38"/>
      <c r="GZ341" s="38"/>
      <c r="HA341" s="38"/>
      <c r="HB341" s="38"/>
      <c r="HC341" s="38"/>
      <c r="HD341" s="38"/>
      <c r="HE341" s="38"/>
      <c r="HF341" s="38"/>
      <c r="HG341" s="38"/>
      <c r="HH341" s="38"/>
      <c r="HI341" s="38"/>
      <c r="HJ341" s="38"/>
      <c r="HK341" s="38"/>
      <c r="HL341" s="38"/>
      <c r="HM341" s="38"/>
      <c r="HN341" s="38"/>
      <c r="HO341" s="38"/>
      <c r="HP341" s="38"/>
      <c r="HQ341" s="38"/>
      <c r="HR341" s="38"/>
      <c r="HS341" s="38"/>
      <c r="HT341" s="38"/>
      <c r="HU341" s="38"/>
      <c r="HV341" s="38"/>
      <c r="HW341" s="38"/>
      <c r="HX341" s="38"/>
      <c r="HY341" s="38"/>
      <c r="HZ341" s="38"/>
      <c r="IA341" s="38"/>
    </row>
    <row r="342" spans="1:16" ht="11.25">
      <c r="A342" s="5" t="s">
        <v>38</v>
      </c>
      <c r="B342" s="37"/>
      <c r="C342" s="37"/>
      <c r="D342" s="44"/>
      <c r="E342" s="44"/>
      <c r="F342" s="44"/>
      <c r="G342" s="30"/>
      <c r="H342" s="30"/>
      <c r="I342" s="30"/>
      <c r="J342" s="30"/>
      <c r="K342" s="7"/>
      <c r="L342" s="30"/>
      <c r="M342" s="30"/>
      <c r="N342" s="30"/>
      <c r="O342" s="30"/>
      <c r="P342" s="30"/>
    </row>
    <row r="343" spans="1:16" ht="23.25" customHeight="1">
      <c r="A343" s="8" t="s">
        <v>132</v>
      </c>
      <c r="B343" s="6"/>
      <c r="C343" s="6"/>
      <c r="D343" s="44">
        <v>2752</v>
      </c>
      <c r="E343" s="44"/>
      <c r="F343" s="44">
        <f>D343</f>
        <v>2752</v>
      </c>
      <c r="G343" s="44">
        <v>1752</v>
      </c>
      <c r="H343" s="44"/>
      <c r="I343" s="44"/>
      <c r="J343" s="44">
        <f>G343</f>
        <v>1752</v>
      </c>
      <c r="K343" s="7" t="e">
        <f>#REF!/G343*100</f>
        <v>#REF!</v>
      </c>
      <c r="L343" s="7"/>
      <c r="M343" s="7"/>
      <c r="N343" s="44">
        <v>952</v>
      </c>
      <c r="O343" s="44"/>
      <c r="P343" s="44">
        <f>N343</f>
        <v>952</v>
      </c>
    </row>
    <row r="344" spans="1:16" ht="11.25">
      <c r="A344" s="5" t="s">
        <v>5</v>
      </c>
      <c r="B344" s="37"/>
      <c r="C344" s="37"/>
      <c r="D344" s="44"/>
      <c r="E344" s="44"/>
      <c r="F344" s="44"/>
      <c r="G344" s="30"/>
      <c r="H344" s="30"/>
      <c r="I344" s="30"/>
      <c r="J344" s="7"/>
      <c r="K344" s="7"/>
      <c r="L344" s="30"/>
      <c r="M344" s="30"/>
      <c r="N344" s="30"/>
      <c r="O344" s="30"/>
      <c r="P344" s="7"/>
    </row>
    <row r="345" spans="1:16" ht="24" customHeight="1">
      <c r="A345" s="8" t="s">
        <v>130</v>
      </c>
      <c r="B345" s="6"/>
      <c r="C345" s="6"/>
      <c r="D345" s="44">
        <v>1000</v>
      </c>
      <c r="E345" s="44"/>
      <c r="F345" s="44">
        <f>D345</f>
        <v>1000</v>
      </c>
      <c r="G345" s="44">
        <v>800</v>
      </c>
      <c r="H345" s="44"/>
      <c r="I345" s="44"/>
      <c r="J345" s="44">
        <f>G345</f>
        <v>800</v>
      </c>
      <c r="K345" s="7" t="e">
        <f>#REF!/G345*100</f>
        <v>#REF!</v>
      </c>
      <c r="L345" s="7"/>
      <c r="M345" s="7"/>
      <c r="N345" s="44">
        <v>875</v>
      </c>
      <c r="O345" s="44"/>
      <c r="P345" s="44">
        <f>N345</f>
        <v>875</v>
      </c>
    </row>
    <row r="346" spans="1:16" ht="33.75" customHeight="1">
      <c r="A346" s="8" t="s">
        <v>203</v>
      </c>
      <c r="B346" s="6"/>
      <c r="C346" s="6"/>
      <c r="D346" s="44"/>
      <c r="E346" s="44"/>
      <c r="F346" s="44"/>
      <c r="G346" s="44">
        <v>0</v>
      </c>
      <c r="H346" s="44"/>
      <c r="I346" s="44"/>
      <c r="J346" s="44"/>
      <c r="K346" s="7"/>
      <c r="L346" s="7"/>
      <c r="M346" s="7"/>
      <c r="N346" s="44">
        <v>5</v>
      </c>
      <c r="O346" s="44"/>
      <c r="P346" s="44">
        <f>N346</f>
        <v>5</v>
      </c>
    </row>
    <row r="347" spans="1:16" ht="11.25">
      <c r="A347" s="5" t="s">
        <v>7</v>
      </c>
      <c r="B347" s="37"/>
      <c r="C347" s="37"/>
      <c r="D347" s="44"/>
      <c r="E347" s="44"/>
      <c r="F347" s="44"/>
      <c r="G347" s="44"/>
      <c r="H347" s="44"/>
      <c r="I347" s="44"/>
      <c r="J347" s="44"/>
      <c r="K347" s="7"/>
      <c r="L347" s="30"/>
      <c r="M347" s="30"/>
      <c r="N347" s="44"/>
      <c r="O347" s="44"/>
      <c r="P347" s="44"/>
    </row>
    <row r="348" spans="1:16" ht="24" customHeight="1">
      <c r="A348" s="8" t="s">
        <v>40</v>
      </c>
      <c r="B348" s="6"/>
      <c r="C348" s="6"/>
      <c r="D348" s="44">
        <v>163</v>
      </c>
      <c r="E348" s="44"/>
      <c r="F348" s="44">
        <f>D348</f>
        <v>163</v>
      </c>
      <c r="G348" s="44">
        <v>375</v>
      </c>
      <c r="H348" s="44"/>
      <c r="I348" s="44"/>
      <c r="J348" s="44">
        <f>G348</f>
        <v>375</v>
      </c>
      <c r="K348" s="7" t="e">
        <f>#REF!/G348*100</f>
        <v>#REF!</v>
      </c>
      <c r="L348" s="7"/>
      <c r="M348" s="7"/>
      <c r="N348" s="44">
        <v>400</v>
      </c>
      <c r="O348" s="44"/>
      <c r="P348" s="44">
        <f>N348</f>
        <v>400</v>
      </c>
    </row>
    <row r="349" spans="1:16" ht="11.25">
      <c r="A349" s="54" t="s">
        <v>6</v>
      </c>
      <c r="B349" s="55"/>
      <c r="C349" s="55"/>
      <c r="D349" s="48"/>
      <c r="E349" s="48"/>
      <c r="F349" s="48"/>
      <c r="G349" s="23"/>
      <c r="H349" s="23"/>
      <c r="I349" s="23"/>
      <c r="J349" s="23"/>
      <c r="K349" s="23"/>
      <c r="L349" s="23"/>
      <c r="M349" s="23"/>
      <c r="N349" s="23"/>
      <c r="O349" s="23"/>
      <c r="P349" s="23"/>
    </row>
    <row r="350" spans="1:235" s="22" customFormat="1" ht="39" customHeight="1">
      <c r="A350" s="8" t="s">
        <v>131</v>
      </c>
      <c r="B350" s="6"/>
      <c r="C350" s="6"/>
      <c r="D350" s="44">
        <f>D345/D343*100</f>
        <v>36.337209302325576</v>
      </c>
      <c r="E350" s="44"/>
      <c r="F350" s="44">
        <f>D350</f>
        <v>36.337209302325576</v>
      </c>
      <c r="G350" s="44">
        <f>G345/G343*100</f>
        <v>45.662100456621005</v>
      </c>
      <c r="H350" s="44"/>
      <c r="I350" s="44"/>
      <c r="J350" s="44">
        <f>G350</f>
        <v>45.662100456621005</v>
      </c>
      <c r="K350" s="7"/>
      <c r="L350" s="7"/>
      <c r="M350" s="7"/>
      <c r="N350" s="44">
        <f>N345/N343*100</f>
        <v>91.91176470588235</v>
      </c>
      <c r="O350" s="44"/>
      <c r="P350" s="44">
        <f>N350</f>
        <v>91.91176470588235</v>
      </c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56"/>
      <c r="AB350" s="56"/>
      <c r="AC350" s="56"/>
      <c r="AD350" s="56"/>
      <c r="AE350" s="56"/>
      <c r="AF350" s="56"/>
      <c r="AG350" s="56"/>
      <c r="AH350" s="56"/>
      <c r="AI350" s="56"/>
      <c r="AJ350" s="56"/>
      <c r="AK350" s="56"/>
      <c r="AL350" s="56"/>
      <c r="AM350" s="56"/>
      <c r="AN350" s="56"/>
      <c r="AO350" s="56"/>
      <c r="AP350" s="56"/>
      <c r="AQ350" s="56"/>
      <c r="AR350" s="56"/>
      <c r="AS350" s="56"/>
      <c r="AT350" s="56"/>
      <c r="AU350" s="56"/>
      <c r="AV350" s="56"/>
      <c r="AW350" s="56"/>
      <c r="AX350" s="56"/>
      <c r="AY350" s="56"/>
      <c r="AZ350" s="56"/>
      <c r="BA350" s="56"/>
      <c r="BB350" s="56"/>
      <c r="BC350" s="56"/>
      <c r="BD350" s="56"/>
      <c r="BE350" s="56"/>
      <c r="BF350" s="56"/>
      <c r="BG350" s="56"/>
      <c r="BH350" s="56"/>
      <c r="BI350" s="56"/>
      <c r="BJ350" s="56"/>
      <c r="BK350" s="56"/>
      <c r="BL350" s="56"/>
      <c r="BM350" s="56"/>
      <c r="BN350" s="56"/>
      <c r="BO350" s="56"/>
      <c r="BP350" s="56"/>
      <c r="BQ350" s="56"/>
      <c r="BR350" s="56"/>
      <c r="BS350" s="56"/>
      <c r="BT350" s="56"/>
      <c r="BU350" s="56"/>
      <c r="BV350" s="56"/>
      <c r="BW350" s="56"/>
      <c r="BX350" s="56"/>
      <c r="BY350" s="56"/>
      <c r="BZ350" s="56"/>
      <c r="CA350" s="56"/>
      <c r="CB350" s="56"/>
      <c r="CC350" s="56"/>
      <c r="CD350" s="56"/>
      <c r="CE350" s="56"/>
      <c r="CF350" s="56"/>
      <c r="CG350" s="56"/>
      <c r="CH350" s="56"/>
      <c r="CI350" s="56"/>
      <c r="CJ350" s="56"/>
      <c r="CK350" s="56"/>
      <c r="CL350" s="56"/>
      <c r="CM350" s="56"/>
      <c r="CN350" s="56"/>
      <c r="CO350" s="56"/>
      <c r="CP350" s="56"/>
      <c r="CQ350" s="56"/>
      <c r="CR350" s="56"/>
      <c r="CS350" s="56"/>
      <c r="CT350" s="56"/>
      <c r="CU350" s="56"/>
      <c r="CV350" s="56"/>
      <c r="CW350" s="56"/>
      <c r="CX350" s="56"/>
      <c r="CY350" s="56"/>
      <c r="CZ350" s="56"/>
      <c r="DA350" s="56"/>
      <c r="DB350" s="56"/>
      <c r="DC350" s="56"/>
      <c r="DD350" s="56"/>
      <c r="DE350" s="56"/>
      <c r="DF350" s="56"/>
      <c r="DG350" s="56"/>
      <c r="DH350" s="56"/>
      <c r="DI350" s="56"/>
      <c r="DJ350" s="56"/>
      <c r="DK350" s="56"/>
      <c r="DL350" s="56"/>
      <c r="DM350" s="56"/>
      <c r="DN350" s="56"/>
      <c r="DO350" s="56"/>
      <c r="DP350" s="56"/>
      <c r="DQ350" s="56"/>
      <c r="DR350" s="56"/>
      <c r="DS350" s="56"/>
      <c r="DT350" s="56"/>
      <c r="DU350" s="56"/>
      <c r="DV350" s="56"/>
      <c r="DW350" s="56"/>
      <c r="DX350" s="56"/>
      <c r="DY350" s="56"/>
      <c r="DZ350" s="56"/>
      <c r="EA350" s="56"/>
      <c r="EB350" s="56"/>
      <c r="EC350" s="56"/>
      <c r="ED350" s="56"/>
      <c r="EE350" s="56"/>
      <c r="EF350" s="56"/>
      <c r="EG350" s="56"/>
      <c r="EH350" s="56"/>
      <c r="EI350" s="56"/>
      <c r="EJ350" s="56"/>
      <c r="EK350" s="56"/>
      <c r="EL350" s="56"/>
      <c r="EM350" s="56"/>
      <c r="EN350" s="56"/>
      <c r="EO350" s="56"/>
      <c r="EP350" s="56"/>
      <c r="EQ350" s="56"/>
      <c r="ER350" s="56"/>
      <c r="ES350" s="56"/>
      <c r="ET350" s="56"/>
      <c r="EU350" s="56"/>
      <c r="EV350" s="56"/>
      <c r="EW350" s="56"/>
      <c r="EX350" s="56"/>
      <c r="EY350" s="56"/>
      <c r="EZ350" s="56"/>
      <c r="FA350" s="56"/>
      <c r="FB350" s="56"/>
      <c r="FC350" s="56"/>
      <c r="FD350" s="56"/>
      <c r="FE350" s="56"/>
      <c r="FF350" s="56"/>
      <c r="FG350" s="56"/>
      <c r="FH350" s="56"/>
      <c r="FI350" s="56"/>
      <c r="FJ350" s="56"/>
      <c r="FK350" s="56"/>
      <c r="FL350" s="56"/>
      <c r="FM350" s="56"/>
      <c r="FN350" s="56"/>
      <c r="FO350" s="56"/>
      <c r="FP350" s="56"/>
      <c r="FQ350" s="56"/>
      <c r="FR350" s="56"/>
      <c r="FS350" s="56"/>
      <c r="FT350" s="56"/>
      <c r="FU350" s="56"/>
      <c r="FV350" s="56"/>
      <c r="FW350" s="56"/>
      <c r="FX350" s="56"/>
      <c r="FY350" s="56"/>
      <c r="FZ350" s="56"/>
      <c r="GA350" s="56"/>
      <c r="GB350" s="56"/>
      <c r="GC350" s="56"/>
      <c r="GD350" s="56"/>
      <c r="GE350" s="56"/>
      <c r="GF350" s="56"/>
      <c r="GG350" s="56"/>
      <c r="GH350" s="56"/>
      <c r="GI350" s="56"/>
      <c r="GJ350" s="56"/>
      <c r="GK350" s="56"/>
      <c r="GL350" s="56"/>
      <c r="GM350" s="56"/>
      <c r="GN350" s="56"/>
      <c r="GO350" s="56"/>
      <c r="GP350" s="56"/>
      <c r="GQ350" s="56"/>
      <c r="GR350" s="56"/>
      <c r="GS350" s="56"/>
      <c r="GT350" s="56"/>
      <c r="GU350" s="56"/>
      <c r="GV350" s="56"/>
      <c r="GW350" s="56"/>
      <c r="GX350" s="56"/>
      <c r="GY350" s="56"/>
      <c r="GZ350" s="56"/>
      <c r="HA350" s="56"/>
      <c r="HB350" s="56"/>
      <c r="HC350" s="56"/>
      <c r="HD350" s="56"/>
      <c r="HE350" s="56"/>
      <c r="HF350" s="56"/>
      <c r="HG350" s="56"/>
      <c r="HH350" s="56"/>
      <c r="HI350" s="56"/>
      <c r="HJ350" s="56"/>
      <c r="HK350" s="56"/>
      <c r="HL350" s="56"/>
      <c r="HM350" s="56"/>
      <c r="HN350" s="56"/>
      <c r="HO350" s="56"/>
      <c r="HP350" s="56"/>
      <c r="HQ350" s="56"/>
      <c r="HR350" s="56"/>
      <c r="HS350" s="56"/>
      <c r="HT350" s="56"/>
      <c r="HU350" s="56"/>
      <c r="HV350" s="56"/>
      <c r="HW350" s="56"/>
      <c r="HX350" s="56"/>
      <c r="HY350" s="56"/>
      <c r="HZ350" s="56"/>
      <c r="IA350" s="56"/>
    </row>
    <row r="351" spans="1:235" s="22" customFormat="1" ht="24" customHeight="1">
      <c r="A351" s="37" t="s">
        <v>310</v>
      </c>
      <c r="B351" s="20"/>
      <c r="C351" s="20"/>
      <c r="D351" s="57">
        <f>D353+D363</f>
        <v>312380.003</v>
      </c>
      <c r="E351" s="57"/>
      <c r="F351" s="57">
        <f>F353+F363</f>
        <v>312380.003</v>
      </c>
      <c r="G351" s="57">
        <f>G353+G363</f>
        <v>335255</v>
      </c>
      <c r="H351" s="57"/>
      <c r="I351" s="57"/>
      <c r="J351" s="57">
        <f>J353+J363</f>
        <v>335255</v>
      </c>
      <c r="K351" s="57"/>
      <c r="L351" s="57"/>
      <c r="M351" s="57"/>
      <c r="N351" s="57">
        <f>N353+N363</f>
        <v>352520</v>
      </c>
      <c r="O351" s="57"/>
      <c r="P351" s="57">
        <f>P353+P363</f>
        <v>352520</v>
      </c>
      <c r="Q351" s="56"/>
      <c r="R351" s="56"/>
      <c r="S351" s="56"/>
      <c r="T351" s="56"/>
      <c r="U351" s="56"/>
      <c r="V351" s="56"/>
      <c r="W351" s="56"/>
      <c r="X351" s="56"/>
      <c r="Y351" s="56"/>
      <c r="Z351" s="56"/>
      <c r="AA351" s="56"/>
      <c r="AB351" s="56"/>
      <c r="AC351" s="56"/>
      <c r="AD351" s="56"/>
      <c r="AE351" s="56"/>
      <c r="AF351" s="56"/>
      <c r="AG351" s="56"/>
      <c r="AH351" s="56"/>
      <c r="AI351" s="56"/>
      <c r="AJ351" s="56"/>
      <c r="AK351" s="56"/>
      <c r="AL351" s="56"/>
      <c r="AM351" s="56"/>
      <c r="AN351" s="56"/>
      <c r="AO351" s="56"/>
      <c r="AP351" s="56"/>
      <c r="AQ351" s="56"/>
      <c r="AR351" s="56"/>
      <c r="AS351" s="56"/>
      <c r="AT351" s="56"/>
      <c r="AU351" s="56"/>
      <c r="AV351" s="56"/>
      <c r="AW351" s="56"/>
      <c r="AX351" s="56"/>
      <c r="AY351" s="56"/>
      <c r="AZ351" s="56"/>
      <c r="BA351" s="56"/>
      <c r="BB351" s="56"/>
      <c r="BC351" s="56"/>
      <c r="BD351" s="56"/>
      <c r="BE351" s="56"/>
      <c r="BF351" s="56"/>
      <c r="BG351" s="56"/>
      <c r="BH351" s="56"/>
      <c r="BI351" s="56"/>
      <c r="BJ351" s="56"/>
      <c r="BK351" s="56"/>
      <c r="BL351" s="56"/>
      <c r="BM351" s="56"/>
      <c r="BN351" s="56"/>
      <c r="BO351" s="56"/>
      <c r="BP351" s="56"/>
      <c r="BQ351" s="56"/>
      <c r="BR351" s="56"/>
      <c r="BS351" s="56"/>
      <c r="BT351" s="56"/>
      <c r="BU351" s="56"/>
      <c r="BV351" s="56"/>
      <c r="BW351" s="56"/>
      <c r="BX351" s="56"/>
      <c r="BY351" s="56"/>
      <c r="BZ351" s="56"/>
      <c r="CA351" s="56"/>
      <c r="CB351" s="56"/>
      <c r="CC351" s="56"/>
      <c r="CD351" s="56"/>
      <c r="CE351" s="56"/>
      <c r="CF351" s="56"/>
      <c r="CG351" s="56"/>
      <c r="CH351" s="56"/>
      <c r="CI351" s="56"/>
      <c r="CJ351" s="56"/>
      <c r="CK351" s="56"/>
      <c r="CL351" s="56"/>
      <c r="CM351" s="56"/>
      <c r="CN351" s="56"/>
      <c r="CO351" s="56"/>
      <c r="CP351" s="56"/>
      <c r="CQ351" s="56"/>
      <c r="CR351" s="56"/>
      <c r="CS351" s="56"/>
      <c r="CT351" s="56"/>
      <c r="CU351" s="56"/>
      <c r="CV351" s="56"/>
      <c r="CW351" s="56"/>
      <c r="CX351" s="56"/>
      <c r="CY351" s="56"/>
      <c r="CZ351" s="56"/>
      <c r="DA351" s="56"/>
      <c r="DB351" s="56"/>
      <c r="DC351" s="56"/>
      <c r="DD351" s="56"/>
      <c r="DE351" s="56"/>
      <c r="DF351" s="56"/>
      <c r="DG351" s="56"/>
      <c r="DH351" s="56"/>
      <c r="DI351" s="56"/>
      <c r="DJ351" s="56"/>
      <c r="DK351" s="56"/>
      <c r="DL351" s="56"/>
      <c r="DM351" s="56"/>
      <c r="DN351" s="56"/>
      <c r="DO351" s="56"/>
      <c r="DP351" s="56"/>
      <c r="DQ351" s="56"/>
      <c r="DR351" s="56"/>
      <c r="DS351" s="56"/>
      <c r="DT351" s="56"/>
      <c r="DU351" s="56"/>
      <c r="DV351" s="56"/>
      <c r="DW351" s="56"/>
      <c r="DX351" s="56"/>
      <c r="DY351" s="56"/>
      <c r="DZ351" s="56"/>
      <c r="EA351" s="56"/>
      <c r="EB351" s="56"/>
      <c r="EC351" s="56"/>
      <c r="ED351" s="56"/>
      <c r="EE351" s="56"/>
      <c r="EF351" s="56"/>
      <c r="EG351" s="56"/>
      <c r="EH351" s="56"/>
      <c r="EI351" s="56"/>
      <c r="EJ351" s="56"/>
      <c r="EK351" s="56"/>
      <c r="EL351" s="56"/>
      <c r="EM351" s="56"/>
      <c r="EN351" s="56"/>
      <c r="EO351" s="56"/>
      <c r="EP351" s="56"/>
      <c r="EQ351" s="56"/>
      <c r="ER351" s="56"/>
      <c r="ES351" s="56"/>
      <c r="ET351" s="56"/>
      <c r="EU351" s="56"/>
      <c r="EV351" s="56"/>
      <c r="EW351" s="56"/>
      <c r="EX351" s="56"/>
      <c r="EY351" s="56"/>
      <c r="EZ351" s="56"/>
      <c r="FA351" s="56"/>
      <c r="FB351" s="56"/>
      <c r="FC351" s="56"/>
      <c r="FD351" s="56"/>
      <c r="FE351" s="56"/>
      <c r="FF351" s="56"/>
      <c r="FG351" s="56"/>
      <c r="FH351" s="56"/>
      <c r="FI351" s="56"/>
      <c r="FJ351" s="56"/>
      <c r="FK351" s="56"/>
      <c r="FL351" s="56"/>
      <c r="FM351" s="56"/>
      <c r="FN351" s="56"/>
      <c r="FO351" s="56"/>
      <c r="FP351" s="56"/>
      <c r="FQ351" s="56"/>
      <c r="FR351" s="56"/>
      <c r="FS351" s="56"/>
      <c r="FT351" s="56"/>
      <c r="FU351" s="56"/>
      <c r="FV351" s="56"/>
      <c r="FW351" s="56"/>
      <c r="FX351" s="56"/>
      <c r="FY351" s="56"/>
      <c r="FZ351" s="56"/>
      <c r="GA351" s="56"/>
      <c r="GB351" s="56"/>
      <c r="GC351" s="56"/>
      <c r="GD351" s="56"/>
      <c r="GE351" s="56"/>
      <c r="GF351" s="56"/>
      <c r="GG351" s="56"/>
      <c r="GH351" s="56"/>
      <c r="GI351" s="56"/>
      <c r="GJ351" s="56"/>
      <c r="GK351" s="56"/>
      <c r="GL351" s="56"/>
      <c r="GM351" s="56"/>
      <c r="GN351" s="56"/>
      <c r="GO351" s="56"/>
      <c r="GP351" s="56"/>
      <c r="GQ351" s="56"/>
      <c r="GR351" s="56"/>
      <c r="GS351" s="56"/>
      <c r="GT351" s="56"/>
      <c r="GU351" s="56"/>
      <c r="GV351" s="56"/>
      <c r="GW351" s="56"/>
      <c r="GX351" s="56"/>
      <c r="GY351" s="56"/>
      <c r="GZ351" s="56"/>
      <c r="HA351" s="56"/>
      <c r="HB351" s="56"/>
      <c r="HC351" s="56"/>
      <c r="HD351" s="56"/>
      <c r="HE351" s="56"/>
      <c r="HF351" s="56"/>
      <c r="HG351" s="56"/>
      <c r="HH351" s="56"/>
      <c r="HI351" s="56"/>
      <c r="HJ351" s="56"/>
      <c r="HK351" s="56"/>
      <c r="HL351" s="56"/>
      <c r="HM351" s="56"/>
      <c r="HN351" s="56"/>
      <c r="HO351" s="56"/>
      <c r="HP351" s="56"/>
      <c r="HQ351" s="56"/>
      <c r="HR351" s="56"/>
      <c r="HS351" s="56"/>
      <c r="HT351" s="56"/>
      <c r="HU351" s="56"/>
      <c r="HV351" s="56"/>
      <c r="HW351" s="56"/>
      <c r="HX351" s="56"/>
      <c r="HY351" s="56"/>
      <c r="HZ351" s="56"/>
      <c r="IA351" s="56"/>
    </row>
    <row r="352" spans="1:235" s="22" customFormat="1" ht="24" customHeight="1">
      <c r="A352" s="8" t="s">
        <v>285</v>
      </c>
      <c r="B352" s="20"/>
      <c r="C352" s="20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56"/>
      <c r="R352" s="56"/>
      <c r="S352" s="56"/>
      <c r="T352" s="56"/>
      <c r="U352" s="56"/>
      <c r="V352" s="56"/>
      <c r="W352" s="56"/>
      <c r="X352" s="56"/>
      <c r="Y352" s="56"/>
      <c r="Z352" s="56"/>
      <c r="AA352" s="56"/>
      <c r="AB352" s="56"/>
      <c r="AC352" s="56"/>
      <c r="AD352" s="56"/>
      <c r="AE352" s="56"/>
      <c r="AF352" s="56"/>
      <c r="AG352" s="56"/>
      <c r="AH352" s="56"/>
      <c r="AI352" s="56"/>
      <c r="AJ352" s="56"/>
      <c r="AK352" s="56"/>
      <c r="AL352" s="56"/>
      <c r="AM352" s="56"/>
      <c r="AN352" s="56"/>
      <c r="AO352" s="56"/>
      <c r="AP352" s="56"/>
      <c r="AQ352" s="56"/>
      <c r="AR352" s="56"/>
      <c r="AS352" s="56"/>
      <c r="AT352" s="56"/>
      <c r="AU352" s="56"/>
      <c r="AV352" s="56"/>
      <c r="AW352" s="56"/>
      <c r="AX352" s="56"/>
      <c r="AY352" s="56"/>
      <c r="AZ352" s="56"/>
      <c r="BA352" s="56"/>
      <c r="BB352" s="56"/>
      <c r="BC352" s="56"/>
      <c r="BD352" s="56"/>
      <c r="BE352" s="56"/>
      <c r="BF352" s="56"/>
      <c r="BG352" s="56"/>
      <c r="BH352" s="56"/>
      <c r="BI352" s="56"/>
      <c r="BJ352" s="56"/>
      <c r="BK352" s="56"/>
      <c r="BL352" s="56"/>
      <c r="BM352" s="56"/>
      <c r="BN352" s="56"/>
      <c r="BO352" s="56"/>
      <c r="BP352" s="56"/>
      <c r="BQ352" s="56"/>
      <c r="BR352" s="56"/>
      <c r="BS352" s="56"/>
      <c r="BT352" s="56"/>
      <c r="BU352" s="56"/>
      <c r="BV352" s="56"/>
      <c r="BW352" s="56"/>
      <c r="BX352" s="56"/>
      <c r="BY352" s="56"/>
      <c r="BZ352" s="56"/>
      <c r="CA352" s="56"/>
      <c r="CB352" s="56"/>
      <c r="CC352" s="56"/>
      <c r="CD352" s="56"/>
      <c r="CE352" s="56"/>
      <c r="CF352" s="56"/>
      <c r="CG352" s="56"/>
      <c r="CH352" s="56"/>
      <c r="CI352" s="56"/>
      <c r="CJ352" s="56"/>
      <c r="CK352" s="56"/>
      <c r="CL352" s="56"/>
      <c r="CM352" s="56"/>
      <c r="CN352" s="56"/>
      <c r="CO352" s="56"/>
      <c r="CP352" s="56"/>
      <c r="CQ352" s="56"/>
      <c r="CR352" s="56"/>
      <c r="CS352" s="56"/>
      <c r="CT352" s="56"/>
      <c r="CU352" s="56"/>
      <c r="CV352" s="56"/>
      <c r="CW352" s="56"/>
      <c r="CX352" s="56"/>
      <c r="CY352" s="56"/>
      <c r="CZ352" s="56"/>
      <c r="DA352" s="56"/>
      <c r="DB352" s="56"/>
      <c r="DC352" s="56"/>
      <c r="DD352" s="56"/>
      <c r="DE352" s="56"/>
      <c r="DF352" s="56"/>
      <c r="DG352" s="56"/>
      <c r="DH352" s="56"/>
      <c r="DI352" s="56"/>
      <c r="DJ352" s="56"/>
      <c r="DK352" s="56"/>
      <c r="DL352" s="56"/>
      <c r="DM352" s="56"/>
      <c r="DN352" s="56"/>
      <c r="DO352" s="56"/>
      <c r="DP352" s="56"/>
      <c r="DQ352" s="56"/>
      <c r="DR352" s="56"/>
      <c r="DS352" s="56"/>
      <c r="DT352" s="56"/>
      <c r="DU352" s="56"/>
      <c r="DV352" s="56"/>
      <c r="DW352" s="56"/>
      <c r="DX352" s="56"/>
      <c r="DY352" s="56"/>
      <c r="DZ352" s="56"/>
      <c r="EA352" s="56"/>
      <c r="EB352" s="56"/>
      <c r="EC352" s="56"/>
      <c r="ED352" s="56"/>
      <c r="EE352" s="56"/>
      <c r="EF352" s="56"/>
      <c r="EG352" s="56"/>
      <c r="EH352" s="56"/>
      <c r="EI352" s="56"/>
      <c r="EJ352" s="56"/>
      <c r="EK352" s="56"/>
      <c r="EL352" s="56"/>
      <c r="EM352" s="56"/>
      <c r="EN352" s="56"/>
      <c r="EO352" s="56"/>
      <c r="EP352" s="56"/>
      <c r="EQ352" s="56"/>
      <c r="ER352" s="56"/>
      <c r="ES352" s="56"/>
      <c r="ET352" s="56"/>
      <c r="EU352" s="56"/>
      <c r="EV352" s="56"/>
      <c r="EW352" s="56"/>
      <c r="EX352" s="56"/>
      <c r="EY352" s="56"/>
      <c r="EZ352" s="56"/>
      <c r="FA352" s="56"/>
      <c r="FB352" s="56"/>
      <c r="FC352" s="56"/>
      <c r="FD352" s="56"/>
      <c r="FE352" s="56"/>
      <c r="FF352" s="56"/>
      <c r="FG352" s="56"/>
      <c r="FH352" s="56"/>
      <c r="FI352" s="56"/>
      <c r="FJ352" s="56"/>
      <c r="FK352" s="56"/>
      <c r="FL352" s="56"/>
      <c r="FM352" s="56"/>
      <c r="FN352" s="56"/>
      <c r="FO352" s="56"/>
      <c r="FP352" s="56"/>
      <c r="FQ352" s="56"/>
      <c r="FR352" s="56"/>
      <c r="FS352" s="56"/>
      <c r="FT352" s="56"/>
      <c r="FU352" s="56"/>
      <c r="FV352" s="56"/>
      <c r="FW352" s="56"/>
      <c r="FX352" s="56"/>
      <c r="FY352" s="56"/>
      <c r="FZ352" s="56"/>
      <c r="GA352" s="56"/>
      <c r="GB352" s="56"/>
      <c r="GC352" s="56"/>
      <c r="GD352" s="56"/>
      <c r="GE352" s="56"/>
      <c r="GF352" s="56"/>
      <c r="GG352" s="56"/>
      <c r="GH352" s="56"/>
      <c r="GI352" s="56"/>
      <c r="GJ352" s="56"/>
      <c r="GK352" s="56"/>
      <c r="GL352" s="56"/>
      <c r="GM352" s="56"/>
      <c r="GN352" s="56"/>
      <c r="GO352" s="56"/>
      <c r="GP352" s="56"/>
      <c r="GQ352" s="56"/>
      <c r="GR352" s="56"/>
      <c r="GS352" s="56"/>
      <c r="GT352" s="56"/>
      <c r="GU352" s="56"/>
      <c r="GV352" s="56"/>
      <c r="GW352" s="56"/>
      <c r="GX352" s="56"/>
      <c r="GY352" s="56"/>
      <c r="GZ352" s="56"/>
      <c r="HA352" s="56"/>
      <c r="HB352" s="56"/>
      <c r="HC352" s="56"/>
      <c r="HD352" s="56"/>
      <c r="HE352" s="56"/>
      <c r="HF352" s="56"/>
      <c r="HG352" s="56"/>
      <c r="HH352" s="56"/>
      <c r="HI352" s="56"/>
      <c r="HJ352" s="56"/>
      <c r="HK352" s="56"/>
      <c r="HL352" s="56"/>
      <c r="HM352" s="56"/>
      <c r="HN352" s="56"/>
      <c r="HO352" s="56"/>
      <c r="HP352" s="56"/>
      <c r="HQ352" s="56"/>
      <c r="HR352" s="56"/>
      <c r="HS352" s="56"/>
      <c r="HT352" s="56"/>
      <c r="HU352" s="56"/>
      <c r="HV352" s="56"/>
      <c r="HW352" s="56"/>
      <c r="HX352" s="56"/>
      <c r="HY352" s="56"/>
      <c r="HZ352" s="56"/>
      <c r="IA352" s="56"/>
    </row>
    <row r="353" spans="1:235" s="60" customFormat="1" ht="36.75" customHeight="1">
      <c r="A353" s="58" t="s">
        <v>402</v>
      </c>
      <c r="B353" s="58"/>
      <c r="C353" s="58"/>
      <c r="D353" s="45">
        <f>D355+D356</f>
        <v>209000.003</v>
      </c>
      <c r="E353" s="45"/>
      <c r="F353" s="45">
        <f>F355+F356</f>
        <v>209000.003</v>
      </c>
      <c r="G353" s="45">
        <f>G355+G356</f>
        <v>224075</v>
      </c>
      <c r="H353" s="45"/>
      <c r="I353" s="45"/>
      <c r="J353" s="45">
        <f>J355+J356</f>
        <v>224075</v>
      </c>
      <c r="K353" s="45"/>
      <c r="L353" s="45"/>
      <c r="M353" s="45"/>
      <c r="N353" s="45">
        <f>N355+N356</f>
        <v>237530</v>
      </c>
      <c r="O353" s="45"/>
      <c r="P353" s="45">
        <f>P355+P356</f>
        <v>237530</v>
      </c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  <c r="AS353" s="59"/>
      <c r="AT353" s="59"/>
      <c r="AU353" s="59"/>
      <c r="AV353" s="59"/>
      <c r="AW353" s="59"/>
      <c r="AX353" s="59"/>
      <c r="AY353" s="59"/>
      <c r="AZ353" s="59"/>
      <c r="BA353" s="59"/>
      <c r="BB353" s="59"/>
      <c r="BC353" s="59"/>
      <c r="BD353" s="59"/>
      <c r="BE353" s="59"/>
      <c r="BF353" s="59"/>
      <c r="BG353" s="59"/>
      <c r="BH353" s="59"/>
      <c r="BI353" s="59"/>
      <c r="BJ353" s="59"/>
      <c r="BK353" s="59"/>
      <c r="BL353" s="59"/>
      <c r="BM353" s="59"/>
      <c r="BN353" s="59"/>
      <c r="BO353" s="59"/>
      <c r="BP353" s="59"/>
      <c r="BQ353" s="59"/>
      <c r="BR353" s="59"/>
      <c r="BS353" s="59"/>
      <c r="BT353" s="59"/>
      <c r="BU353" s="59"/>
      <c r="BV353" s="59"/>
      <c r="BW353" s="59"/>
      <c r="BX353" s="59"/>
      <c r="BY353" s="59"/>
      <c r="BZ353" s="59"/>
      <c r="CA353" s="59"/>
      <c r="CB353" s="59"/>
      <c r="CC353" s="59"/>
      <c r="CD353" s="59"/>
      <c r="CE353" s="59"/>
      <c r="CF353" s="59"/>
      <c r="CG353" s="59"/>
      <c r="CH353" s="59"/>
      <c r="CI353" s="59"/>
      <c r="CJ353" s="59"/>
      <c r="CK353" s="59"/>
      <c r="CL353" s="59"/>
      <c r="CM353" s="59"/>
      <c r="CN353" s="59"/>
      <c r="CO353" s="59"/>
      <c r="CP353" s="59"/>
      <c r="CQ353" s="59"/>
      <c r="CR353" s="59"/>
      <c r="CS353" s="59"/>
      <c r="CT353" s="59"/>
      <c r="CU353" s="59"/>
      <c r="CV353" s="59"/>
      <c r="CW353" s="59"/>
      <c r="CX353" s="59"/>
      <c r="CY353" s="59"/>
      <c r="CZ353" s="59"/>
      <c r="DA353" s="59"/>
      <c r="DB353" s="59"/>
      <c r="DC353" s="59"/>
      <c r="DD353" s="59"/>
      <c r="DE353" s="59"/>
      <c r="DF353" s="59"/>
      <c r="DG353" s="59"/>
      <c r="DH353" s="59"/>
      <c r="DI353" s="59"/>
      <c r="DJ353" s="59"/>
      <c r="DK353" s="59"/>
      <c r="DL353" s="59"/>
      <c r="DM353" s="59"/>
      <c r="DN353" s="59"/>
      <c r="DO353" s="59"/>
      <c r="DP353" s="59"/>
      <c r="DQ353" s="59"/>
      <c r="DR353" s="59"/>
      <c r="DS353" s="59"/>
      <c r="DT353" s="59"/>
      <c r="DU353" s="59"/>
      <c r="DV353" s="59"/>
      <c r="DW353" s="59"/>
      <c r="DX353" s="59"/>
      <c r="DY353" s="59"/>
      <c r="DZ353" s="59"/>
      <c r="EA353" s="59"/>
      <c r="EB353" s="59"/>
      <c r="EC353" s="59"/>
      <c r="ED353" s="59"/>
      <c r="EE353" s="59"/>
      <c r="EF353" s="59"/>
      <c r="EG353" s="59"/>
      <c r="EH353" s="59"/>
      <c r="EI353" s="59"/>
      <c r="EJ353" s="59"/>
      <c r="EK353" s="59"/>
      <c r="EL353" s="59"/>
      <c r="EM353" s="59"/>
      <c r="EN353" s="59"/>
      <c r="EO353" s="59"/>
      <c r="EP353" s="59"/>
      <c r="EQ353" s="59"/>
      <c r="ER353" s="59"/>
      <c r="ES353" s="59"/>
      <c r="ET353" s="59"/>
      <c r="EU353" s="59"/>
      <c r="EV353" s="59"/>
      <c r="EW353" s="59"/>
      <c r="EX353" s="59"/>
      <c r="EY353" s="59"/>
      <c r="EZ353" s="59"/>
      <c r="FA353" s="59"/>
      <c r="FB353" s="59"/>
      <c r="FC353" s="59"/>
      <c r="FD353" s="59"/>
      <c r="FE353" s="59"/>
      <c r="FF353" s="59"/>
      <c r="FG353" s="59"/>
      <c r="FH353" s="59"/>
      <c r="FI353" s="59"/>
      <c r="FJ353" s="59"/>
      <c r="FK353" s="59"/>
      <c r="FL353" s="59"/>
      <c r="FM353" s="59"/>
      <c r="FN353" s="59"/>
      <c r="FO353" s="59"/>
      <c r="FP353" s="59"/>
      <c r="FQ353" s="59"/>
      <c r="FR353" s="59"/>
      <c r="FS353" s="59"/>
      <c r="FT353" s="59"/>
      <c r="FU353" s="59"/>
      <c r="FV353" s="59"/>
      <c r="FW353" s="59"/>
      <c r="FX353" s="59"/>
      <c r="FY353" s="59"/>
      <c r="FZ353" s="59"/>
      <c r="GA353" s="59"/>
      <c r="GB353" s="59"/>
      <c r="GC353" s="59"/>
      <c r="GD353" s="59"/>
      <c r="GE353" s="59"/>
      <c r="GF353" s="59"/>
      <c r="GG353" s="59"/>
      <c r="GH353" s="59"/>
      <c r="GI353" s="59"/>
      <c r="GJ353" s="59"/>
      <c r="GK353" s="59"/>
      <c r="GL353" s="59"/>
      <c r="GM353" s="59"/>
      <c r="GN353" s="59"/>
      <c r="GO353" s="59"/>
      <c r="GP353" s="59"/>
      <c r="GQ353" s="59"/>
      <c r="GR353" s="59"/>
      <c r="GS353" s="59"/>
      <c r="GT353" s="59"/>
      <c r="GU353" s="59"/>
      <c r="GV353" s="59"/>
      <c r="GW353" s="59"/>
      <c r="GX353" s="59"/>
      <c r="GY353" s="59"/>
      <c r="GZ353" s="59"/>
      <c r="HA353" s="59"/>
      <c r="HB353" s="59"/>
      <c r="HC353" s="59"/>
      <c r="HD353" s="59"/>
      <c r="HE353" s="59"/>
      <c r="HF353" s="59"/>
      <c r="HG353" s="59"/>
      <c r="HH353" s="59"/>
      <c r="HI353" s="59"/>
      <c r="HJ353" s="59"/>
      <c r="HK353" s="59"/>
      <c r="HL353" s="59"/>
      <c r="HM353" s="59"/>
      <c r="HN353" s="59"/>
      <c r="HO353" s="59"/>
      <c r="HP353" s="59"/>
      <c r="HQ353" s="59"/>
      <c r="HR353" s="59"/>
      <c r="HS353" s="59"/>
      <c r="HT353" s="59"/>
      <c r="HU353" s="59"/>
      <c r="HV353" s="59"/>
      <c r="HW353" s="59"/>
      <c r="HX353" s="59"/>
      <c r="HY353" s="59"/>
      <c r="HZ353" s="59"/>
      <c r="IA353" s="59"/>
    </row>
    <row r="354" spans="1:16" ht="11.25">
      <c r="A354" s="61" t="s">
        <v>4</v>
      </c>
      <c r="B354" s="61"/>
      <c r="C354" s="61"/>
      <c r="D354" s="62"/>
      <c r="E354" s="62"/>
      <c r="F354" s="62"/>
      <c r="G354" s="62"/>
      <c r="H354" s="62"/>
      <c r="I354" s="62"/>
      <c r="J354" s="62"/>
      <c r="K354" s="63"/>
      <c r="L354" s="62"/>
      <c r="M354" s="62"/>
      <c r="N354" s="62"/>
      <c r="O354" s="62"/>
      <c r="P354" s="62"/>
    </row>
    <row r="355" spans="1:16" ht="33.75">
      <c r="A355" s="11" t="s">
        <v>286</v>
      </c>
      <c r="B355" s="11"/>
      <c r="C355" s="11"/>
      <c r="D355" s="43">
        <f>D358*D361</f>
        <v>132000.003</v>
      </c>
      <c r="E355" s="43"/>
      <c r="F355" s="43">
        <f>F358*F361</f>
        <v>132000.003</v>
      </c>
      <c r="G355" s="43">
        <f>G358*G361</f>
        <v>141525</v>
      </c>
      <c r="H355" s="43"/>
      <c r="I355" s="43"/>
      <c r="J355" s="43">
        <f>J358*J361</f>
        <v>141525</v>
      </c>
      <c r="K355" s="43">
        <f>G355/D355*100</f>
        <v>107.21590665418394</v>
      </c>
      <c r="L355" s="43"/>
      <c r="M355" s="43"/>
      <c r="N355" s="43">
        <f>N358*N361</f>
        <v>150030</v>
      </c>
      <c r="O355" s="43"/>
      <c r="P355" s="43">
        <f>P358*P361</f>
        <v>150030</v>
      </c>
    </row>
    <row r="356" spans="1:16" ht="22.5">
      <c r="A356" s="11" t="s">
        <v>287</v>
      </c>
      <c r="B356" s="11"/>
      <c r="C356" s="11"/>
      <c r="D356" s="43">
        <f>D359*D362</f>
        <v>77000</v>
      </c>
      <c r="E356" s="43"/>
      <c r="F356" s="43">
        <f>F359*F362</f>
        <v>77000</v>
      </c>
      <c r="G356" s="43">
        <f>G359*G362</f>
        <v>82550</v>
      </c>
      <c r="H356" s="43"/>
      <c r="I356" s="43"/>
      <c r="J356" s="43">
        <f>J359*J362</f>
        <v>82550</v>
      </c>
      <c r="K356" s="43"/>
      <c r="L356" s="43"/>
      <c r="M356" s="43"/>
      <c r="N356" s="43">
        <f>N359*N362</f>
        <v>87500</v>
      </c>
      <c r="O356" s="43"/>
      <c r="P356" s="43">
        <f>P359*P362</f>
        <v>87500</v>
      </c>
    </row>
    <row r="357" spans="1:16" ht="11.25">
      <c r="A357" s="13" t="s">
        <v>5</v>
      </c>
      <c r="B357" s="13"/>
      <c r="C357" s="13"/>
      <c r="D357" s="10"/>
      <c r="E357" s="10"/>
      <c r="F357" s="43"/>
      <c r="G357" s="10"/>
      <c r="H357" s="10"/>
      <c r="I357" s="10"/>
      <c r="J357" s="43"/>
      <c r="K357" s="43"/>
      <c r="L357" s="10"/>
      <c r="M357" s="10"/>
      <c r="N357" s="10"/>
      <c r="O357" s="10"/>
      <c r="P357" s="43"/>
    </row>
    <row r="358" spans="1:16" ht="25.5" customHeight="1">
      <c r="A358" s="11" t="s">
        <v>289</v>
      </c>
      <c r="B358" s="11"/>
      <c r="C358" s="11"/>
      <c r="D358" s="43">
        <v>9</v>
      </c>
      <c r="E358" s="43"/>
      <c r="F358" s="43">
        <f>D358</f>
        <v>9</v>
      </c>
      <c r="G358" s="43">
        <v>9</v>
      </c>
      <c r="H358" s="43"/>
      <c r="I358" s="43"/>
      <c r="J358" s="43">
        <f>G358+H358</f>
        <v>9</v>
      </c>
      <c r="K358" s="43">
        <f>G358/D358*100</f>
        <v>100</v>
      </c>
      <c r="L358" s="43"/>
      <c r="M358" s="43"/>
      <c r="N358" s="43">
        <v>9</v>
      </c>
      <c r="O358" s="43"/>
      <c r="P358" s="43">
        <f>N358</f>
        <v>9</v>
      </c>
    </row>
    <row r="359" spans="1:16" ht="25.5" customHeight="1">
      <c r="A359" s="11" t="s">
        <v>288</v>
      </c>
      <c r="B359" s="11"/>
      <c r="C359" s="11"/>
      <c r="D359" s="43">
        <v>10</v>
      </c>
      <c r="E359" s="43"/>
      <c r="F359" s="43">
        <v>10</v>
      </c>
      <c r="G359" s="43">
        <v>10</v>
      </c>
      <c r="H359" s="43"/>
      <c r="I359" s="43"/>
      <c r="J359" s="43">
        <v>10</v>
      </c>
      <c r="K359" s="43"/>
      <c r="L359" s="43"/>
      <c r="M359" s="43"/>
      <c r="N359" s="43">
        <v>10</v>
      </c>
      <c r="O359" s="43"/>
      <c r="P359" s="43">
        <v>10</v>
      </c>
    </row>
    <row r="360" spans="1:16" ht="11.25">
      <c r="A360" s="13" t="s">
        <v>7</v>
      </c>
      <c r="B360" s="13"/>
      <c r="C360" s="13"/>
      <c r="D360" s="64"/>
      <c r="E360" s="64"/>
      <c r="F360" s="65"/>
      <c r="G360" s="64"/>
      <c r="H360" s="64"/>
      <c r="I360" s="64"/>
      <c r="J360" s="65"/>
      <c r="K360" s="65"/>
      <c r="L360" s="64"/>
      <c r="M360" s="64"/>
      <c r="N360" s="64"/>
      <c r="O360" s="64"/>
      <c r="P360" s="65"/>
    </row>
    <row r="361" spans="1:16" ht="33.75">
      <c r="A361" s="11" t="s">
        <v>290</v>
      </c>
      <c r="B361" s="11"/>
      <c r="C361" s="11"/>
      <c r="D361" s="65">
        <v>14666.667</v>
      </c>
      <c r="E361" s="65"/>
      <c r="F361" s="65">
        <f>D361</f>
        <v>14666.667</v>
      </c>
      <c r="G361" s="65">
        <v>15725</v>
      </c>
      <c r="H361" s="65"/>
      <c r="I361" s="65"/>
      <c r="J361" s="65">
        <f>G361</f>
        <v>15725</v>
      </c>
      <c r="K361" s="65">
        <f>G361/D361*100</f>
        <v>107.21590665418394</v>
      </c>
      <c r="L361" s="65"/>
      <c r="M361" s="65"/>
      <c r="N361" s="65">
        <v>16670</v>
      </c>
      <c r="O361" s="65"/>
      <c r="P361" s="65">
        <f>N361</f>
        <v>16670</v>
      </c>
    </row>
    <row r="362" spans="1:16" ht="24" customHeight="1">
      <c r="A362" s="11" t="s">
        <v>291</v>
      </c>
      <c r="B362" s="11"/>
      <c r="C362" s="11"/>
      <c r="D362" s="43">
        <v>7700</v>
      </c>
      <c r="E362" s="43"/>
      <c r="F362" s="43">
        <v>7700</v>
      </c>
      <c r="G362" s="43">
        <v>8255</v>
      </c>
      <c r="H362" s="43"/>
      <c r="I362" s="43"/>
      <c r="J362" s="43">
        <v>8255</v>
      </c>
      <c r="K362" s="65"/>
      <c r="L362" s="65"/>
      <c r="M362" s="65"/>
      <c r="N362" s="43">
        <v>8750</v>
      </c>
      <c r="O362" s="43"/>
      <c r="P362" s="43">
        <v>8750</v>
      </c>
    </row>
    <row r="363" spans="1:235" s="39" customFormat="1" ht="33.75">
      <c r="A363" s="9" t="s">
        <v>403</v>
      </c>
      <c r="B363" s="9"/>
      <c r="C363" s="9"/>
      <c r="D363" s="10">
        <f>D365+D366+D367+D368+D369+D370</f>
        <v>103380</v>
      </c>
      <c r="E363" s="10"/>
      <c r="F363" s="10">
        <f>D363+E363</f>
        <v>103380</v>
      </c>
      <c r="G363" s="10">
        <f>G365+G366+G367+G368+G369+G370</f>
        <v>111180</v>
      </c>
      <c r="H363" s="10"/>
      <c r="I363" s="10"/>
      <c r="J363" s="10">
        <f>G363+H363</f>
        <v>111180</v>
      </c>
      <c r="K363" s="10"/>
      <c r="L363" s="10"/>
      <c r="M363" s="10"/>
      <c r="N363" s="10">
        <f>N365+N366+N367+N368+N369+N370</f>
        <v>114990</v>
      </c>
      <c r="O363" s="10"/>
      <c r="P363" s="10">
        <f>N363</f>
        <v>114990</v>
      </c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  <c r="BD363" s="38"/>
      <c r="BE363" s="38"/>
      <c r="BF363" s="38"/>
      <c r="BG363" s="38"/>
      <c r="BH363" s="38"/>
      <c r="BI363" s="38"/>
      <c r="BJ363" s="38"/>
      <c r="BK363" s="38"/>
      <c r="BL363" s="38"/>
      <c r="BM363" s="38"/>
      <c r="BN363" s="38"/>
      <c r="BO363" s="38"/>
      <c r="BP363" s="38"/>
      <c r="BQ363" s="38"/>
      <c r="BR363" s="38"/>
      <c r="BS363" s="38"/>
      <c r="BT363" s="38"/>
      <c r="BU363" s="38"/>
      <c r="BV363" s="38"/>
      <c r="BW363" s="38"/>
      <c r="BX363" s="38"/>
      <c r="BY363" s="38"/>
      <c r="BZ363" s="38"/>
      <c r="CA363" s="38"/>
      <c r="CB363" s="38"/>
      <c r="CC363" s="38"/>
      <c r="CD363" s="38"/>
      <c r="CE363" s="38"/>
      <c r="CF363" s="38"/>
      <c r="CG363" s="38"/>
      <c r="CH363" s="38"/>
      <c r="CI363" s="38"/>
      <c r="CJ363" s="38"/>
      <c r="CK363" s="38"/>
      <c r="CL363" s="38"/>
      <c r="CM363" s="38"/>
      <c r="CN363" s="38"/>
      <c r="CO363" s="38"/>
      <c r="CP363" s="38"/>
      <c r="CQ363" s="38"/>
      <c r="CR363" s="38"/>
      <c r="CS363" s="38"/>
      <c r="CT363" s="38"/>
      <c r="CU363" s="38"/>
      <c r="CV363" s="38"/>
      <c r="CW363" s="38"/>
      <c r="CX363" s="38"/>
      <c r="CY363" s="38"/>
      <c r="CZ363" s="38"/>
      <c r="DA363" s="38"/>
      <c r="DB363" s="38"/>
      <c r="DC363" s="38"/>
      <c r="DD363" s="38"/>
      <c r="DE363" s="38"/>
      <c r="DF363" s="38"/>
      <c r="DG363" s="38"/>
      <c r="DH363" s="38"/>
      <c r="DI363" s="38"/>
      <c r="DJ363" s="38"/>
      <c r="DK363" s="38"/>
      <c r="DL363" s="38"/>
      <c r="DM363" s="38"/>
      <c r="DN363" s="38"/>
      <c r="DO363" s="38"/>
      <c r="DP363" s="38"/>
      <c r="DQ363" s="38"/>
      <c r="DR363" s="38"/>
      <c r="DS363" s="38"/>
      <c r="DT363" s="38"/>
      <c r="DU363" s="38"/>
      <c r="DV363" s="38"/>
      <c r="DW363" s="38"/>
      <c r="DX363" s="38"/>
      <c r="DY363" s="38"/>
      <c r="DZ363" s="38"/>
      <c r="EA363" s="38"/>
      <c r="EB363" s="38"/>
      <c r="EC363" s="38"/>
      <c r="ED363" s="38"/>
      <c r="EE363" s="38"/>
      <c r="EF363" s="38"/>
      <c r="EG363" s="38"/>
      <c r="EH363" s="38"/>
      <c r="EI363" s="38"/>
      <c r="EJ363" s="38"/>
      <c r="EK363" s="38"/>
      <c r="EL363" s="38"/>
      <c r="EM363" s="38"/>
      <c r="EN363" s="38"/>
      <c r="EO363" s="38"/>
      <c r="EP363" s="38"/>
      <c r="EQ363" s="38"/>
      <c r="ER363" s="38"/>
      <c r="ES363" s="38"/>
      <c r="ET363" s="38"/>
      <c r="EU363" s="38"/>
      <c r="EV363" s="38"/>
      <c r="EW363" s="38"/>
      <c r="EX363" s="38"/>
      <c r="EY363" s="38"/>
      <c r="EZ363" s="38"/>
      <c r="FA363" s="38"/>
      <c r="FB363" s="38"/>
      <c r="FC363" s="38"/>
      <c r="FD363" s="38"/>
      <c r="FE363" s="38"/>
      <c r="FF363" s="38"/>
      <c r="FG363" s="38"/>
      <c r="FH363" s="38"/>
      <c r="FI363" s="38"/>
      <c r="FJ363" s="38"/>
      <c r="FK363" s="38"/>
      <c r="FL363" s="38"/>
      <c r="FM363" s="38"/>
      <c r="FN363" s="38"/>
      <c r="FO363" s="38"/>
      <c r="FP363" s="38"/>
      <c r="FQ363" s="38"/>
      <c r="FR363" s="38"/>
      <c r="FS363" s="38"/>
      <c r="FT363" s="38"/>
      <c r="FU363" s="38"/>
      <c r="FV363" s="38"/>
      <c r="FW363" s="38"/>
      <c r="FX363" s="38"/>
      <c r="FY363" s="38"/>
      <c r="FZ363" s="38"/>
      <c r="GA363" s="38"/>
      <c r="GB363" s="38"/>
      <c r="GC363" s="38"/>
      <c r="GD363" s="38"/>
      <c r="GE363" s="38"/>
      <c r="GF363" s="38"/>
      <c r="GG363" s="38"/>
      <c r="GH363" s="38"/>
      <c r="GI363" s="38"/>
      <c r="GJ363" s="38"/>
      <c r="GK363" s="38"/>
      <c r="GL363" s="38"/>
      <c r="GM363" s="38"/>
      <c r="GN363" s="38"/>
      <c r="GO363" s="38"/>
      <c r="GP363" s="38"/>
      <c r="GQ363" s="38"/>
      <c r="GR363" s="38"/>
      <c r="GS363" s="38"/>
      <c r="GT363" s="38"/>
      <c r="GU363" s="38"/>
      <c r="GV363" s="38"/>
      <c r="GW363" s="38"/>
      <c r="GX363" s="38"/>
      <c r="GY363" s="38"/>
      <c r="GZ363" s="38"/>
      <c r="HA363" s="38"/>
      <c r="HB363" s="38"/>
      <c r="HC363" s="38"/>
      <c r="HD363" s="38"/>
      <c r="HE363" s="38"/>
      <c r="HF363" s="38"/>
      <c r="HG363" s="38"/>
      <c r="HH363" s="38"/>
      <c r="HI363" s="38"/>
      <c r="HJ363" s="38"/>
      <c r="HK363" s="38"/>
      <c r="HL363" s="38"/>
      <c r="HM363" s="38"/>
      <c r="HN363" s="38"/>
      <c r="HO363" s="38"/>
      <c r="HP363" s="38"/>
      <c r="HQ363" s="38"/>
      <c r="HR363" s="38"/>
      <c r="HS363" s="38"/>
      <c r="HT363" s="38"/>
      <c r="HU363" s="38"/>
      <c r="HV363" s="38"/>
      <c r="HW363" s="38"/>
      <c r="HX363" s="38"/>
      <c r="HY363" s="38"/>
      <c r="HZ363" s="38"/>
      <c r="IA363" s="38"/>
    </row>
    <row r="364" spans="1:235" s="39" customFormat="1" ht="11.25">
      <c r="A364" s="61" t="s">
        <v>4</v>
      </c>
      <c r="B364" s="9"/>
      <c r="C364" s="9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  <c r="BD364" s="38"/>
      <c r="BE364" s="38"/>
      <c r="BF364" s="38"/>
      <c r="BG364" s="38"/>
      <c r="BH364" s="38"/>
      <c r="BI364" s="38"/>
      <c r="BJ364" s="38"/>
      <c r="BK364" s="38"/>
      <c r="BL364" s="38"/>
      <c r="BM364" s="38"/>
      <c r="BN364" s="38"/>
      <c r="BO364" s="38"/>
      <c r="BP364" s="38"/>
      <c r="BQ364" s="38"/>
      <c r="BR364" s="38"/>
      <c r="BS364" s="38"/>
      <c r="BT364" s="38"/>
      <c r="BU364" s="38"/>
      <c r="BV364" s="38"/>
      <c r="BW364" s="38"/>
      <c r="BX364" s="38"/>
      <c r="BY364" s="38"/>
      <c r="BZ364" s="38"/>
      <c r="CA364" s="38"/>
      <c r="CB364" s="38"/>
      <c r="CC364" s="38"/>
      <c r="CD364" s="38"/>
      <c r="CE364" s="38"/>
      <c r="CF364" s="38"/>
      <c r="CG364" s="38"/>
      <c r="CH364" s="38"/>
      <c r="CI364" s="38"/>
      <c r="CJ364" s="38"/>
      <c r="CK364" s="38"/>
      <c r="CL364" s="38"/>
      <c r="CM364" s="38"/>
      <c r="CN364" s="38"/>
      <c r="CO364" s="38"/>
      <c r="CP364" s="38"/>
      <c r="CQ364" s="38"/>
      <c r="CR364" s="38"/>
      <c r="CS364" s="38"/>
      <c r="CT364" s="38"/>
      <c r="CU364" s="38"/>
      <c r="CV364" s="38"/>
      <c r="CW364" s="38"/>
      <c r="CX364" s="38"/>
      <c r="CY364" s="38"/>
      <c r="CZ364" s="38"/>
      <c r="DA364" s="38"/>
      <c r="DB364" s="38"/>
      <c r="DC364" s="38"/>
      <c r="DD364" s="38"/>
      <c r="DE364" s="38"/>
      <c r="DF364" s="38"/>
      <c r="DG364" s="38"/>
      <c r="DH364" s="38"/>
      <c r="DI364" s="38"/>
      <c r="DJ364" s="38"/>
      <c r="DK364" s="38"/>
      <c r="DL364" s="38"/>
      <c r="DM364" s="38"/>
      <c r="DN364" s="38"/>
      <c r="DO364" s="38"/>
      <c r="DP364" s="38"/>
      <c r="DQ364" s="38"/>
      <c r="DR364" s="38"/>
      <c r="DS364" s="38"/>
      <c r="DT364" s="38"/>
      <c r="DU364" s="38"/>
      <c r="DV364" s="38"/>
      <c r="DW364" s="38"/>
      <c r="DX364" s="38"/>
      <c r="DY364" s="38"/>
      <c r="DZ364" s="38"/>
      <c r="EA364" s="38"/>
      <c r="EB364" s="38"/>
      <c r="EC364" s="38"/>
      <c r="ED364" s="38"/>
      <c r="EE364" s="38"/>
      <c r="EF364" s="38"/>
      <c r="EG364" s="38"/>
      <c r="EH364" s="38"/>
      <c r="EI364" s="38"/>
      <c r="EJ364" s="38"/>
      <c r="EK364" s="38"/>
      <c r="EL364" s="38"/>
      <c r="EM364" s="38"/>
      <c r="EN364" s="38"/>
      <c r="EO364" s="38"/>
      <c r="EP364" s="38"/>
      <c r="EQ364" s="38"/>
      <c r="ER364" s="38"/>
      <c r="ES364" s="38"/>
      <c r="ET364" s="38"/>
      <c r="EU364" s="38"/>
      <c r="EV364" s="38"/>
      <c r="EW364" s="38"/>
      <c r="EX364" s="38"/>
      <c r="EY364" s="38"/>
      <c r="EZ364" s="38"/>
      <c r="FA364" s="38"/>
      <c r="FB364" s="38"/>
      <c r="FC364" s="38"/>
      <c r="FD364" s="38"/>
      <c r="FE364" s="38"/>
      <c r="FF364" s="38"/>
      <c r="FG364" s="38"/>
      <c r="FH364" s="38"/>
      <c r="FI364" s="38"/>
      <c r="FJ364" s="38"/>
      <c r="FK364" s="38"/>
      <c r="FL364" s="38"/>
      <c r="FM364" s="38"/>
      <c r="FN364" s="38"/>
      <c r="FO364" s="38"/>
      <c r="FP364" s="38"/>
      <c r="FQ364" s="38"/>
      <c r="FR364" s="38"/>
      <c r="FS364" s="38"/>
      <c r="FT364" s="38"/>
      <c r="FU364" s="38"/>
      <c r="FV364" s="38"/>
      <c r="FW364" s="38"/>
      <c r="FX364" s="38"/>
      <c r="FY364" s="38"/>
      <c r="FZ364" s="38"/>
      <c r="GA364" s="38"/>
      <c r="GB364" s="38"/>
      <c r="GC364" s="38"/>
      <c r="GD364" s="38"/>
      <c r="GE364" s="38"/>
      <c r="GF364" s="38"/>
      <c r="GG364" s="38"/>
      <c r="GH364" s="38"/>
      <c r="GI364" s="38"/>
      <c r="GJ364" s="38"/>
      <c r="GK364" s="38"/>
      <c r="GL364" s="38"/>
      <c r="GM364" s="38"/>
      <c r="GN364" s="38"/>
      <c r="GO364" s="38"/>
      <c r="GP364" s="38"/>
      <c r="GQ364" s="38"/>
      <c r="GR364" s="38"/>
      <c r="GS364" s="38"/>
      <c r="GT364" s="38"/>
      <c r="GU364" s="38"/>
      <c r="GV364" s="38"/>
      <c r="GW364" s="38"/>
      <c r="GX364" s="38"/>
      <c r="GY364" s="38"/>
      <c r="GZ364" s="38"/>
      <c r="HA364" s="38"/>
      <c r="HB364" s="38"/>
      <c r="HC364" s="38"/>
      <c r="HD364" s="38"/>
      <c r="HE364" s="38"/>
      <c r="HF364" s="38"/>
      <c r="HG364" s="38"/>
      <c r="HH364" s="38"/>
      <c r="HI364" s="38"/>
      <c r="HJ364" s="38"/>
      <c r="HK364" s="38"/>
      <c r="HL364" s="38"/>
      <c r="HM364" s="38"/>
      <c r="HN364" s="38"/>
      <c r="HO364" s="38"/>
      <c r="HP364" s="38"/>
      <c r="HQ364" s="38"/>
      <c r="HR364" s="38"/>
      <c r="HS364" s="38"/>
      <c r="HT364" s="38"/>
      <c r="HU364" s="38"/>
      <c r="HV364" s="38"/>
      <c r="HW364" s="38"/>
      <c r="HX364" s="38"/>
      <c r="HY364" s="38"/>
      <c r="HZ364" s="38"/>
      <c r="IA364" s="38"/>
    </row>
    <row r="365" spans="1:235" s="39" customFormat="1" ht="30" customHeight="1">
      <c r="A365" s="9" t="s">
        <v>292</v>
      </c>
      <c r="B365" s="9"/>
      <c r="C365" s="9"/>
      <c r="D365" s="10">
        <f>D372*D379</f>
        <v>7200</v>
      </c>
      <c r="E365" s="10"/>
      <c r="F365" s="10">
        <f aca="true" t="shared" si="47" ref="F365:F370">D365+E365</f>
        <v>7200</v>
      </c>
      <c r="G365" s="10">
        <f>G372*G379</f>
        <v>7800</v>
      </c>
      <c r="H365" s="10"/>
      <c r="I365" s="10"/>
      <c r="J365" s="10">
        <f aca="true" t="shared" si="48" ref="J365:J370">G365+H365</f>
        <v>7800</v>
      </c>
      <c r="K365" s="10"/>
      <c r="L365" s="10"/>
      <c r="M365" s="10"/>
      <c r="N365" s="10">
        <f>N372*N379</f>
        <v>8250</v>
      </c>
      <c r="O365" s="10"/>
      <c r="P365" s="10">
        <f aca="true" t="shared" si="49" ref="P365:P370">N365+O365</f>
        <v>8250</v>
      </c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  <c r="BD365" s="38"/>
      <c r="BE365" s="38"/>
      <c r="BF365" s="38"/>
      <c r="BG365" s="38"/>
      <c r="BH365" s="38"/>
      <c r="BI365" s="38"/>
      <c r="BJ365" s="38"/>
      <c r="BK365" s="38"/>
      <c r="BL365" s="38"/>
      <c r="BM365" s="38"/>
      <c r="BN365" s="38"/>
      <c r="BO365" s="38"/>
      <c r="BP365" s="38"/>
      <c r="BQ365" s="38"/>
      <c r="BR365" s="38"/>
      <c r="BS365" s="38"/>
      <c r="BT365" s="38"/>
      <c r="BU365" s="38"/>
      <c r="BV365" s="38"/>
      <c r="BW365" s="38"/>
      <c r="BX365" s="38"/>
      <c r="BY365" s="38"/>
      <c r="BZ365" s="38"/>
      <c r="CA365" s="38"/>
      <c r="CB365" s="38"/>
      <c r="CC365" s="38"/>
      <c r="CD365" s="38"/>
      <c r="CE365" s="38"/>
      <c r="CF365" s="38"/>
      <c r="CG365" s="38"/>
      <c r="CH365" s="38"/>
      <c r="CI365" s="38"/>
      <c r="CJ365" s="38"/>
      <c r="CK365" s="38"/>
      <c r="CL365" s="38"/>
      <c r="CM365" s="38"/>
      <c r="CN365" s="38"/>
      <c r="CO365" s="38"/>
      <c r="CP365" s="38"/>
      <c r="CQ365" s="38"/>
      <c r="CR365" s="38"/>
      <c r="CS365" s="38"/>
      <c r="CT365" s="38"/>
      <c r="CU365" s="38"/>
      <c r="CV365" s="38"/>
      <c r="CW365" s="38"/>
      <c r="CX365" s="38"/>
      <c r="CY365" s="38"/>
      <c r="CZ365" s="38"/>
      <c r="DA365" s="38"/>
      <c r="DB365" s="38"/>
      <c r="DC365" s="38"/>
      <c r="DD365" s="38"/>
      <c r="DE365" s="38"/>
      <c r="DF365" s="38"/>
      <c r="DG365" s="38"/>
      <c r="DH365" s="38"/>
      <c r="DI365" s="38"/>
      <c r="DJ365" s="38"/>
      <c r="DK365" s="38"/>
      <c r="DL365" s="38"/>
      <c r="DM365" s="38"/>
      <c r="DN365" s="38"/>
      <c r="DO365" s="38"/>
      <c r="DP365" s="38"/>
      <c r="DQ365" s="38"/>
      <c r="DR365" s="38"/>
      <c r="DS365" s="38"/>
      <c r="DT365" s="38"/>
      <c r="DU365" s="38"/>
      <c r="DV365" s="38"/>
      <c r="DW365" s="38"/>
      <c r="DX365" s="38"/>
      <c r="DY365" s="38"/>
      <c r="DZ365" s="38"/>
      <c r="EA365" s="38"/>
      <c r="EB365" s="38"/>
      <c r="EC365" s="38"/>
      <c r="ED365" s="38"/>
      <c r="EE365" s="38"/>
      <c r="EF365" s="38"/>
      <c r="EG365" s="38"/>
      <c r="EH365" s="38"/>
      <c r="EI365" s="38"/>
      <c r="EJ365" s="38"/>
      <c r="EK365" s="38"/>
      <c r="EL365" s="38"/>
      <c r="EM365" s="38"/>
      <c r="EN365" s="38"/>
      <c r="EO365" s="38"/>
      <c r="EP365" s="38"/>
      <c r="EQ365" s="38"/>
      <c r="ER365" s="38"/>
      <c r="ES365" s="38"/>
      <c r="ET365" s="38"/>
      <c r="EU365" s="38"/>
      <c r="EV365" s="38"/>
      <c r="EW365" s="38"/>
      <c r="EX365" s="38"/>
      <c r="EY365" s="38"/>
      <c r="EZ365" s="38"/>
      <c r="FA365" s="38"/>
      <c r="FB365" s="38"/>
      <c r="FC365" s="38"/>
      <c r="FD365" s="38"/>
      <c r="FE365" s="38"/>
      <c r="FF365" s="38"/>
      <c r="FG365" s="38"/>
      <c r="FH365" s="38"/>
      <c r="FI365" s="38"/>
      <c r="FJ365" s="38"/>
      <c r="FK365" s="38"/>
      <c r="FL365" s="38"/>
      <c r="FM365" s="38"/>
      <c r="FN365" s="38"/>
      <c r="FO365" s="38"/>
      <c r="FP365" s="38"/>
      <c r="FQ365" s="38"/>
      <c r="FR365" s="38"/>
      <c r="FS365" s="38"/>
      <c r="FT365" s="38"/>
      <c r="FU365" s="38"/>
      <c r="FV365" s="38"/>
      <c r="FW365" s="38"/>
      <c r="FX365" s="38"/>
      <c r="FY365" s="38"/>
      <c r="FZ365" s="38"/>
      <c r="GA365" s="38"/>
      <c r="GB365" s="38"/>
      <c r="GC365" s="38"/>
      <c r="GD365" s="38"/>
      <c r="GE365" s="38"/>
      <c r="GF365" s="38"/>
      <c r="GG365" s="38"/>
      <c r="GH365" s="38"/>
      <c r="GI365" s="38"/>
      <c r="GJ365" s="38"/>
      <c r="GK365" s="38"/>
      <c r="GL365" s="38"/>
      <c r="GM365" s="38"/>
      <c r="GN365" s="38"/>
      <c r="GO365" s="38"/>
      <c r="GP365" s="38"/>
      <c r="GQ365" s="38"/>
      <c r="GR365" s="38"/>
      <c r="GS365" s="38"/>
      <c r="GT365" s="38"/>
      <c r="GU365" s="38"/>
      <c r="GV365" s="38"/>
      <c r="GW365" s="38"/>
      <c r="GX365" s="38"/>
      <c r="GY365" s="38"/>
      <c r="GZ365" s="38"/>
      <c r="HA365" s="38"/>
      <c r="HB365" s="38"/>
      <c r="HC365" s="38"/>
      <c r="HD365" s="38"/>
      <c r="HE365" s="38"/>
      <c r="HF365" s="38"/>
      <c r="HG365" s="38"/>
      <c r="HH365" s="38"/>
      <c r="HI365" s="38"/>
      <c r="HJ365" s="38"/>
      <c r="HK365" s="38"/>
      <c r="HL365" s="38"/>
      <c r="HM365" s="38"/>
      <c r="HN365" s="38"/>
      <c r="HO365" s="38"/>
      <c r="HP365" s="38"/>
      <c r="HQ365" s="38"/>
      <c r="HR365" s="38"/>
      <c r="HS365" s="38"/>
      <c r="HT365" s="38"/>
      <c r="HU365" s="38"/>
      <c r="HV365" s="38"/>
      <c r="HW365" s="38"/>
      <c r="HX365" s="38"/>
      <c r="HY365" s="38"/>
      <c r="HZ365" s="38"/>
      <c r="IA365" s="38"/>
    </row>
    <row r="366" spans="1:235" s="39" customFormat="1" ht="33.75">
      <c r="A366" s="9" t="s">
        <v>293</v>
      </c>
      <c r="B366" s="9"/>
      <c r="C366" s="9"/>
      <c r="D366" s="10">
        <f>D380*D373</f>
        <v>22800</v>
      </c>
      <c r="E366" s="10"/>
      <c r="F366" s="10">
        <f t="shared" si="47"/>
        <v>22800</v>
      </c>
      <c r="G366" s="10">
        <f>G380*G373</f>
        <v>24600</v>
      </c>
      <c r="H366" s="10"/>
      <c r="I366" s="10"/>
      <c r="J366" s="10">
        <f t="shared" si="48"/>
        <v>24600</v>
      </c>
      <c r="K366" s="10"/>
      <c r="L366" s="10"/>
      <c r="M366" s="10"/>
      <c r="N366" s="10">
        <f>N380*N373</f>
        <v>26100</v>
      </c>
      <c r="O366" s="10"/>
      <c r="P366" s="10">
        <f t="shared" si="49"/>
        <v>26100</v>
      </c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  <c r="BD366" s="38"/>
      <c r="BE366" s="38"/>
      <c r="BF366" s="38"/>
      <c r="BG366" s="38"/>
      <c r="BH366" s="38"/>
      <c r="BI366" s="38"/>
      <c r="BJ366" s="38"/>
      <c r="BK366" s="38"/>
      <c r="BL366" s="38"/>
      <c r="BM366" s="38"/>
      <c r="BN366" s="38"/>
      <c r="BO366" s="38"/>
      <c r="BP366" s="38"/>
      <c r="BQ366" s="38"/>
      <c r="BR366" s="38"/>
      <c r="BS366" s="38"/>
      <c r="BT366" s="38"/>
      <c r="BU366" s="38"/>
      <c r="BV366" s="38"/>
      <c r="BW366" s="38"/>
      <c r="BX366" s="38"/>
      <c r="BY366" s="38"/>
      <c r="BZ366" s="38"/>
      <c r="CA366" s="38"/>
      <c r="CB366" s="38"/>
      <c r="CC366" s="38"/>
      <c r="CD366" s="38"/>
      <c r="CE366" s="38"/>
      <c r="CF366" s="38"/>
      <c r="CG366" s="38"/>
      <c r="CH366" s="38"/>
      <c r="CI366" s="38"/>
      <c r="CJ366" s="38"/>
      <c r="CK366" s="38"/>
      <c r="CL366" s="38"/>
      <c r="CM366" s="38"/>
      <c r="CN366" s="38"/>
      <c r="CO366" s="38"/>
      <c r="CP366" s="38"/>
      <c r="CQ366" s="38"/>
      <c r="CR366" s="38"/>
      <c r="CS366" s="38"/>
      <c r="CT366" s="38"/>
      <c r="CU366" s="38"/>
      <c r="CV366" s="38"/>
      <c r="CW366" s="38"/>
      <c r="CX366" s="38"/>
      <c r="CY366" s="38"/>
      <c r="CZ366" s="38"/>
      <c r="DA366" s="38"/>
      <c r="DB366" s="38"/>
      <c r="DC366" s="38"/>
      <c r="DD366" s="38"/>
      <c r="DE366" s="38"/>
      <c r="DF366" s="38"/>
      <c r="DG366" s="38"/>
      <c r="DH366" s="38"/>
      <c r="DI366" s="38"/>
      <c r="DJ366" s="38"/>
      <c r="DK366" s="38"/>
      <c r="DL366" s="38"/>
      <c r="DM366" s="38"/>
      <c r="DN366" s="38"/>
      <c r="DO366" s="38"/>
      <c r="DP366" s="38"/>
      <c r="DQ366" s="38"/>
      <c r="DR366" s="38"/>
      <c r="DS366" s="38"/>
      <c r="DT366" s="38"/>
      <c r="DU366" s="38"/>
      <c r="DV366" s="38"/>
      <c r="DW366" s="38"/>
      <c r="DX366" s="38"/>
      <c r="DY366" s="38"/>
      <c r="DZ366" s="38"/>
      <c r="EA366" s="38"/>
      <c r="EB366" s="38"/>
      <c r="EC366" s="38"/>
      <c r="ED366" s="38"/>
      <c r="EE366" s="38"/>
      <c r="EF366" s="38"/>
      <c r="EG366" s="38"/>
      <c r="EH366" s="38"/>
      <c r="EI366" s="38"/>
      <c r="EJ366" s="38"/>
      <c r="EK366" s="38"/>
      <c r="EL366" s="38"/>
      <c r="EM366" s="38"/>
      <c r="EN366" s="38"/>
      <c r="EO366" s="38"/>
      <c r="EP366" s="38"/>
      <c r="EQ366" s="38"/>
      <c r="ER366" s="38"/>
      <c r="ES366" s="38"/>
      <c r="ET366" s="38"/>
      <c r="EU366" s="38"/>
      <c r="EV366" s="38"/>
      <c r="EW366" s="38"/>
      <c r="EX366" s="38"/>
      <c r="EY366" s="38"/>
      <c r="EZ366" s="38"/>
      <c r="FA366" s="38"/>
      <c r="FB366" s="38"/>
      <c r="FC366" s="38"/>
      <c r="FD366" s="38"/>
      <c r="FE366" s="38"/>
      <c r="FF366" s="38"/>
      <c r="FG366" s="38"/>
      <c r="FH366" s="38"/>
      <c r="FI366" s="38"/>
      <c r="FJ366" s="38"/>
      <c r="FK366" s="38"/>
      <c r="FL366" s="38"/>
      <c r="FM366" s="38"/>
      <c r="FN366" s="38"/>
      <c r="FO366" s="38"/>
      <c r="FP366" s="38"/>
      <c r="FQ366" s="38"/>
      <c r="FR366" s="38"/>
      <c r="FS366" s="38"/>
      <c r="FT366" s="38"/>
      <c r="FU366" s="38"/>
      <c r="FV366" s="38"/>
      <c r="FW366" s="38"/>
      <c r="FX366" s="38"/>
      <c r="FY366" s="38"/>
      <c r="FZ366" s="38"/>
      <c r="GA366" s="38"/>
      <c r="GB366" s="38"/>
      <c r="GC366" s="38"/>
      <c r="GD366" s="38"/>
      <c r="GE366" s="38"/>
      <c r="GF366" s="38"/>
      <c r="GG366" s="38"/>
      <c r="GH366" s="38"/>
      <c r="GI366" s="38"/>
      <c r="GJ366" s="38"/>
      <c r="GK366" s="38"/>
      <c r="GL366" s="38"/>
      <c r="GM366" s="38"/>
      <c r="GN366" s="38"/>
      <c r="GO366" s="38"/>
      <c r="GP366" s="38"/>
      <c r="GQ366" s="38"/>
      <c r="GR366" s="38"/>
      <c r="GS366" s="38"/>
      <c r="GT366" s="38"/>
      <c r="GU366" s="38"/>
      <c r="GV366" s="38"/>
      <c r="GW366" s="38"/>
      <c r="GX366" s="38"/>
      <c r="GY366" s="38"/>
      <c r="GZ366" s="38"/>
      <c r="HA366" s="38"/>
      <c r="HB366" s="38"/>
      <c r="HC366" s="38"/>
      <c r="HD366" s="38"/>
      <c r="HE366" s="38"/>
      <c r="HF366" s="38"/>
      <c r="HG366" s="38"/>
      <c r="HH366" s="38"/>
      <c r="HI366" s="38"/>
      <c r="HJ366" s="38"/>
      <c r="HK366" s="38"/>
      <c r="HL366" s="38"/>
      <c r="HM366" s="38"/>
      <c r="HN366" s="38"/>
      <c r="HO366" s="38"/>
      <c r="HP366" s="38"/>
      <c r="HQ366" s="38"/>
      <c r="HR366" s="38"/>
      <c r="HS366" s="38"/>
      <c r="HT366" s="38"/>
      <c r="HU366" s="38"/>
      <c r="HV366" s="38"/>
      <c r="HW366" s="38"/>
      <c r="HX366" s="38"/>
      <c r="HY366" s="38"/>
      <c r="HZ366" s="38"/>
      <c r="IA366" s="38"/>
    </row>
    <row r="367" spans="1:235" s="39" customFormat="1" ht="33.75">
      <c r="A367" s="9" t="s">
        <v>294</v>
      </c>
      <c r="B367" s="9"/>
      <c r="C367" s="9"/>
      <c r="D367" s="10">
        <f>D374*D381</f>
        <v>40500</v>
      </c>
      <c r="E367" s="10"/>
      <c r="F367" s="10">
        <f t="shared" si="47"/>
        <v>40500</v>
      </c>
      <c r="G367" s="10">
        <f>G374*G381</f>
        <v>43500</v>
      </c>
      <c r="H367" s="10"/>
      <c r="I367" s="10"/>
      <c r="J367" s="10">
        <f t="shared" si="48"/>
        <v>43500</v>
      </c>
      <c r="K367" s="10"/>
      <c r="L367" s="10"/>
      <c r="M367" s="10"/>
      <c r="N367" s="10">
        <f>N374*N381</f>
        <v>46200</v>
      </c>
      <c r="O367" s="10"/>
      <c r="P367" s="10">
        <f t="shared" si="49"/>
        <v>46200</v>
      </c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  <c r="BD367" s="38"/>
      <c r="BE367" s="38"/>
      <c r="BF367" s="38"/>
      <c r="BG367" s="38"/>
      <c r="BH367" s="38"/>
      <c r="BI367" s="38"/>
      <c r="BJ367" s="38"/>
      <c r="BK367" s="38"/>
      <c r="BL367" s="38"/>
      <c r="BM367" s="38"/>
      <c r="BN367" s="38"/>
      <c r="BO367" s="38"/>
      <c r="BP367" s="38"/>
      <c r="BQ367" s="38"/>
      <c r="BR367" s="38"/>
      <c r="BS367" s="38"/>
      <c r="BT367" s="38"/>
      <c r="BU367" s="38"/>
      <c r="BV367" s="38"/>
      <c r="BW367" s="38"/>
      <c r="BX367" s="38"/>
      <c r="BY367" s="38"/>
      <c r="BZ367" s="38"/>
      <c r="CA367" s="38"/>
      <c r="CB367" s="38"/>
      <c r="CC367" s="38"/>
      <c r="CD367" s="38"/>
      <c r="CE367" s="38"/>
      <c r="CF367" s="38"/>
      <c r="CG367" s="38"/>
      <c r="CH367" s="38"/>
      <c r="CI367" s="38"/>
      <c r="CJ367" s="38"/>
      <c r="CK367" s="38"/>
      <c r="CL367" s="38"/>
      <c r="CM367" s="38"/>
      <c r="CN367" s="38"/>
      <c r="CO367" s="38"/>
      <c r="CP367" s="38"/>
      <c r="CQ367" s="38"/>
      <c r="CR367" s="38"/>
      <c r="CS367" s="38"/>
      <c r="CT367" s="38"/>
      <c r="CU367" s="38"/>
      <c r="CV367" s="38"/>
      <c r="CW367" s="38"/>
      <c r="CX367" s="38"/>
      <c r="CY367" s="38"/>
      <c r="CZ367" s="38"/>
      <c r="DA367" s="38"/>
      <c r="DB367" s="38"/>
      <c r="DC367" s="38"/>
      <c r="DD367" s="38"/>
      <c r="DE367" s="38"/>
      <c r="DF367" s="38"/>
      <c r="DG367" s="38"/>
      <c r="DH367" s="38"/>
      <c r="DI367" s="38"/>
      <c r="DJ367" s="38"/>
      <c r="DK367" s="38"/>
      <c r="DL367" s="38"/>
      <c r="DM367" s="38"/>
      <c r="DN367" s="38"/>
      <c r="DO367" s="38"/>
      <c r="DP367" s="38"/>
      <c r="DQ367" s="38"/>
      <c r="DR367" s="38"/>
      <c r="DS367" s="38"/>
      <c r="DT367" s="38"/>
      <c r="DU367" s="38"/>
      <c r="DV367" s="38"/>
      <c r="DW367" s="38"/>
      <c r="DX367" s="38"/>
      <c r="DY367" s="38"/>
      <c r="DZ367" s="38"/>
      <c r="EA367" s="38"/>
      <c r="EB367" s="38"/>
      <c r="EC367" s="38"/>
      <c r="ED367" s="38"/>
      <c r="EE367" s="38"/>
      <c r="EF367" s="38"/>
      <c r="EG367" s="38"/>
      <c r="EH367" s="38"/>
      <c r="EI367" s="38"/>
      <c r="EJ367" s="38"/>
      <c r="EK367" s="38"/>
      <c r="EL367" s="38"/>
      <c r="EM367" s="38"/>
      <c r="EN367" s="38"/>
      <c r="EO367" s="38"/>
      <c r="EP367" s="38"/>
      <c r="EQ367" s="38"/>
      <c r="ER367" s="38"/>
      <c r="ES367" s="38"/>
      <c r="ET367" s="38"/>
      <c r="EU367" s="38"/>
      <c r="EV367" s="38"/>
      <c r="EW367" s="38"/>
      <c r="EX367" s="38"/>
      <c r="EY367" s="38"/>
      <c r="EZ367" s="38"/>
      <c r="FA367" s="38"/>
      <c r="FB367" s="38"/>
      <c r="FC367" s="38"/>
      <c r="FD367" s="38"/>
      <c r="FE367" s="38"/>
      <c r="FF367" s="38"/>
      <c r="FG367" s="38"/>
      <c r="FH367" s="38"/>
      <c r="FI367" s="38"/>
      <c r="FJ367" s="38"/>
      <c r="FK367" s="38"/>
      <c r="FL367" s="38"/>
      <c r="FM367" s="38"/>
      <c r="FN367" s="38"/>
      <c r="FO367" s="38"/>
      <c r="FP367" s="38"/>
      <c r="FQ367" s="38"/>
      <c r="FR367" s="38"/>
      <c r="FS367" s="38"/>
      <c r="FT367" s="38"/>
      <c r="FU367" s="38"/>
      <c r="FV367" s="38"/>
      <c r="FW367" s="38"/>
      <c r="FX367" s="38"/>
      <c r="FY367" s="38"/>
      <c r="FZ367" s="38"/>
      <c r="GA367" s="38"/>
      <c r="GB367" s="38"/>
      <c r="GC367" s="38"/>
      <c r="GD367" s="38"/>
      <c r="GE367" s="38"/>
      <c r="GF367" s="38"/>
      <c r="GG367" s="38"/>
      <c r="GH367" s="38"/>
      <c r="GI367" s="38"/>
      <c r="GJ367" s="38"/>
      <c r="GK367" s="38"/>
      <c r="GL367" s="38"/>
      <c r="GM367" s="38"/>
      <c r="GN367" s="38"/>
      <c r="GO367" s="38"/>
      <c r="GP367" s="38"/>
      <c r="GQ367" s="38"/>
      <c r="GR367" s="38"/>
      <c r="GS367" s="38"/>
      <c r="GT367" s="38"/>
      <c r="GU367" s="38"/>
      <c r="GV367" s="38"/>
      <c r="GW367" s="38"/>
      <c r="GX367" s="38"/>
      <c r="GY367" s="38"/>
      <c r="GZ367" s="38"/>
      <c r="HA367" s="38"/>
      <c r="HB367" s="38"/>
      <c r="HC367" s="38"/>
      <c r="HD367" s="38"/>
      <c r="HE367" s="38"/>
      <c r="HF367" s="38"/>
      <c r="HG367" s="38"/>
      <c r="HH367" s="38"/>
      <c r="HI367" s="38"/>
      <c r="HJ367" s="38"/>
      <c r="HK367" s="38"/>
      <c r="HL367" s="38"/>
      <c r="HM367" s="38"/>
      <c r="HN367" s="38"/>
      <c r="HO367" s="38"/>
      <c r="HP367" s="38"/>
      <c r="HQ367" s="38"/>
      <c r="HR367" s="38"/>
      <c r="HS367" s="38"/>
      <c r="HT367" s="38"/>
      <c r="HU367" s="38"/>
      <c r="HV367" s="38"/>
      <c r="HW367" s="38"/>
      <c r="HX367" s="38"/>
      <c r="HY367" s="38"/>
      <c r="HZ367" s="38"/>
      <c r="IA367" s="38"/>
    </row>
    <row r="368" spans="1:235" s="39" customFormat="1" ht="33.75">
      <c r="A368" s="9" t="s">
        <v>295</v>
      </c>
      <c r="B368" s="9"/>
      <c r="C368" s="9"/>
      <c r="D368" s="10">
        <f>D382*D375</f>
        <v>25200</v>
      </c>
      <c r="E368" s="10"/>
      <c r="F368" s="10">
        <f t="shared" si="47"/>
        <v>25200</v>
      </c>
      <c r="G368" s="10">
        <f>G375*G382</f>
        <v>27000</v>
      </c>
      <c r="H368" s="10"/>
      <c r="I368" s="10"/>
      <c r="J368" s="10">
        <f t="shared" si="48"/>
        <v>27000</v>
      </c>
      <c r="K368" s="10"/>
      <c r="L368" s="10"/>
      <c r="M368" s="10"/>
      <c r="N368" s="10">
        <f>N382*N375</f>
        <v>28800</v>
      </c>
      <c r="O368" s="10"/>
      <c r="P368" s="10">
        <f t="shared" si="49"/>
        <v>28800</v>
      </c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  <c r="BD368" s="38"/>
      <c r="BE368" s="38"/>
      <c r="BF368" s="38"/>
      <c r="BG368" s="38"/>
      <c r="BH368" s="38"/>
      <c r="BI368" s="38"/>
      <c r="BJ368" s="38"/>
      <c r="BK368" s="38"/>
      <c r="BL368" s="38"/>
      <c r="BM368" s="38"/>
      <c r="BN368" s="38"/>
      <c r="BO368" s="38"/>
      <c r="BP368" s="38"/>
      <c r="BQ368" s="38"/>
      <c r="BR368" s="38"/>
      <c r="BS368" s="38"/>
      <c r="BT368" s="38"/>
      <c r="BU368" s="38"/>
      <c r="BV368" s="38"/>
      <c r="BW368" s="38"/>
      <c r="BX368" s="38"/>
      <c r="BY368" s="38"/>
      <c r="BZ368" s="38"/>
      <c r="CA368" s="38"/>
      <c r="CB368" s="38"/>
      <c r="CC368" s="38"/>
      <c r="CD368" s="38"/>
      <c r="CE368" s="38"/>
      <c r="CF368" s="38"/>
      <c r="CG368" s="38"/>
      <c r="CH368" s="38"/>
      <c r="CI368" s="38"/>
      <c r="CJ368" s="38"/>
      <c r="CK368" s="38"/>
      <c r="CL368" s="38"/>
      <c r="CM368" s="38"/>
      <c r="CN368" s="38"/>
      <c r="CO368" s="38"/>
      <c r="CP368" s="38"/>
      <c r="CQ368" s="38"/>
      <c r="CR368" s="38"/>
      <c r="CS368" s="38"/>
      <c r="CT368" s="38"/>
      <c r="CU368" s="38"/>
      <c r="CV368" s="38"/>
      <c r="CW368" s="38"/>
      <c r="CX368" s="38"/>
      <c r="CY368" s="38"/>
      <c r="CZ368" s="38"/>
      <c r="DA368" s="38"/>
      <c r="DB368" s="38"/>
      <c r="DC368" s="38"/>
      <c r="DD368" s="38"/>
      <c r="DE368" s="38"/>
      <c r="DF368" s="38"/>
      <c r="DG368" s="38"/>
      <c r="DH368" s="38"/>
      <c r="DI368" s="38"/>
      <c r="DJ368" s="38"/>
      <c r="DK368" s="38"/>
      <c r="DL368" s="38"/>
      <c r="DM368" s="38"/>
      <c r="DN368" s="38"/>
      <c r="DO368" s="38"/>
      <c r="DP368" s="38"/>
      <c r="DQ368" s="38"/>
      <c r="DR368" s="38"/>
      <c r="DS368" s="38"/>
      <c r="DT368" s="38"/>
      <c r="DU368" s="38"/>
      <c r="DV368" s="38"/>
      <c r="DW368" s="38"/>
      <c r="DX368" s="38"/>
      <c r="DY368" s="38"/>
      <c r="DZ368" s="38"/>
      <c r="EA368" s="38"/>
      <c r="EB368" s="38"/>
      <c r="EC368" s="38"/>
      <c r="ED368" s="38"/>
      <c r="EE368" s="38"/>
      <c r="EF368" s="38"/>
      <c r="EG368" s="38"/>
      <c r="EH368" s="38"/>
      <c r="EI368" s="38"/>
      <c r="EJ368" s="38"/>
      <c r="EK368" s="38"/>
      <c r="EL368" s="38"/>
      <c r="EM368" s="38"/>
      <c r="EN368" s="38"/>
      <c r="EO368" s="38"/>
      <c r="EP368" s="38"/>
      <c r="EQ368" s="38"/>
      <c r="ER368" s="38"/>
      <c r="ES368" s="38"/>
      <c r="ET368" s="38"/>
      <c r="EU368" s="38"/>
      <c r="EV368" s="38"/>
      <c r="EW368" s="38"/>
      <c r="EX368" s="38"/>
      <c r="EY368" s="38"/>
      <c r="EZ368" s="38"/>
      <c r="FA368" s="38"/>
      <c r="FB368" s="38"/>
      <c r="FC368" s="38"/>
      <c r="FD368" s="38"/>
      <c r="FE368" s="38"/>
      <c r="FF368" s="38"/>
      <c r="FG368" s="38"/>
      <c r="FH368" s="38"/>
      <c r="FI368" s="38"/>
      <c r="FJ368" s="38"/>
      <c r="FK368" s="38"/>
      <c r="FL368" s="38"/>
      <c r="FM368" s="38"/>
      <c r="FN368" s="38"/>
      <c r="FO368" s="38"/>
      <c r="FP368" s="38"/>
      <c r="FQ368" s="38"/>
      <c r="FR368" s="38"/>
      <c r="FS368" s="38"/>
      <c r="FT368" s="38"/>
      <c r="FU368" s="38"/>
      <c r="FV368" s="38"/>
      <c r="FW368" s="38"/>
      <c r="FX368" s="38"/>
      <c r="FY368" s="38"/>
      <c r="FZ368" s="38"/>
      <c r="GA368" s="38"/>
      <c r="GB368" s="38"/>
      <c r="GC368" s="38"/>
      <c r="GD368" s="38"/>
      <c r="GE368" s="38"/>
      <c r="GF368" s="38"/>
      <c r="GG368" s="38"/>
      <c r="GH368" s="38"/>
      <c r="GI368" s="38"/>
      <c r="GJ368" s="38"/>
      <c r="GK368" s="38"/>
      <c r="GL368" s="38"/>
      <c r="GM368" s="38"/>
      <c r="GN368" s="38"/>
      <c r="GO368" s="38"/>
      <c r="GP368" s="38"/>
      <c r="GQ368" s="38"/>
      <c r="GR368" s="38"/>
      <c r="GS368" s="38"/>
      <c r="GT368" s="38"/>
      <c r="GU368" s="38"/>
      <c r="GV368" s="38"/>
      <c r="GW368" s="38"/>
      <c r="GX368" s="38"/>
      <c r="GY368" s="38"/>
      <c r="GZ368" s="38"/>
      <c r="HA368" s="38"/>
      <c r="HB368" s="38"/>
      <c r="HC368" s="38"/>
      <c r="HD368" s="38"/>
      <c r="HE368" s="38"/>
      <c r="HF368" s="38"/>
      <c r="HG368" s="38"/>
      <c r="HH368" s="38"/>
      <c r="HI368" s="38"/>
      <c r="HJ368" s="38"/>
      <c r="HK368" s="38"/>
      <c r="HL368" s="38"/>
      <c r="HM368" s="38"/>
      <c r="HN368" s="38"/>
      <c r="HO368" s="38"/>
      <c r="HP368" s="38"/>
      <c r="HQ368" s="38"/>
      <c r="HR368" s="38"/>
      <c r="HS368" s="38"/>
      <c r="HT368" s="38"/>
      <c r="HU368" s="38"/>
      <c r="HV368" s="38"/>
      <c r="HW368" s="38"/>
      <c r="HX368" s="38"/>
      <c r="HY368" s="38"/>
      <c r="HZ368" s="38"/>
      <c r="IA368" s="38"/>
    </row>
    <row r="369" spans="1:235" s="39" customFormat="1" ht="22.5">
      <c r="A369" s="9" t="s">
        <v>296</v>
      </c>
      <c r="B369" s="9"/>
      <c r="C369" s="9"/>
      <c r="D369" s="10">
        <f>D376*D383</f>
        <v>6120</v>
      </c>
      <c r="E369" s="10"/>
      <c r="F369" s="10">
        <f t="shared" si="47"/>
        <v>6120</v>
      </c>
      <c r="G369" s="10">
        <f>G376*G383</f>
        <v>6600</v>
      </c>
      <c r="H369" s="10"/>
      <c r="I369" s="10"/>
      <c r="J369" s="10">
        <f t="shared" si="48"/>
        <v>6600</v>
      </c>
      <c r="K369" s="10"/>
      <c r="L369" s="10"/>
      <c r="M369" s="10"/>
      <c r="N369" s="10">
        <f>N376*N382</f>
        <v>3840</v>
      </c>
      <c r="O369" s="10"/>
      <c r="P369" s="10">
        <f t="shared" si="49"/>
        <v>3840</v>
      </c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  <c r="BD369" s="38"/>
      <c r="BE369" s="38"/>
      <c r="BF369" s="38"/>
      <c r="BG369" s="38"/>
      <c r="BH369" s="38"/>
      <c r="BI369" s="38"/>
      <c r="BJ369" s="38"/>
      <c r="BK369" s="38"/>
      <c r="BL369" s="38"/>
      <c r="BM369" s="38"/>
      <c r="BN369" s="38"/>
      <c r="BO369" s="38"/>
      <c r="BP369" s="38"/>
      <c r="BQ369" s="38"/>
      <c r="BR369" s="38"/>
      <c r="BS369" s="38"/>
      <c r="BT369" s="38"/>
      <c r="BU369" s="38"/>
      <c r="BV369" s="38"/>
      <c r="BW369" s="38"/>
      <c r="BX369" s="38"/>
      <c r="BY369" s="38"/>
      <c r="BZ369" s="38"/>
      <c r="CA369" s="38"/>
      <c r="CB369" s="38"/>
      <c r="CC369" s="38"/>
      <c r="CD369" s="38"/>
      <c r="CE369" s="38"/>
      <c r="CF369" s="38"/>
      <c r="CG369" s="38"/>
      <c r="CH369" s="38"/>
      <c r="CI369" s="38"/>
      <c r="CJ369" s="38"/>
      <c r="CK369" s="38"/>
      <c r="CL369" s="38"/>
      <c r="CM369" s="38"/>
      <c r="CN369" s="38"/>
      <c r="CO369" s="38"/>
      <c r="CP369" s="38"/>
      <c r="CQ369" s="38"/>
      <c r="CR369" s="38"/>
      <c r="CS369" s="38"/>
      <c r="CT369" s="38"/>
      <c r="CU369" s="38"/>
      <c r="CV369" s="38"/>
      <c r="CW369" s="38"/>
      <c r="CX369" s="38"/>
      <c r="CY369" s="38"/>
      <c r="CZ369" s="38"/>
      <c r="DA369" s="38"/>
      <c r="DB369" s="38"/>
      <c r="DC369" s="38"/>
      <c r="DD369" s="38"/>
      <c r="DE369" s="38"/>
      <c r="DF369" s="38"/>
      <c r="DG369" s="38"/>
      <c r="DH369" s="38"/>
      <c r="DI369" s="38"/>
      <c r="DJ369" s="38"/>
      <c r="DK369" s="38"/>
      <c r="DL369" s="38"/>
      <c r="DM369" s="38"/>
      <c r="DN369" s="38"/>
      <c r="DO369" s="38"/>
      <c r="DP369" s="38"/>
      <c r="DQ369" s="38"/>
      <c r="DR369" s="38"/>
      <c r="DS369" s="38"/>
      <c r="DT369" s="38"/>
      <c r="DU369" s="38"/>
      <c r="DV369" s="38"/>
      <c r="DW369" s="38"/>
      <c r="DX369" s="38"/>
      <c r="DY369" s="38"/>
      <c r="DZ369" s="38"/>
      <c r="EA369" s="38"/>
      <c r="EB369" s="38"/>
      <c r="EC369" s="38"/>
      <c r="ED369" s="38"/>
      <c r="EE369" s="38"/>
      <c r="EF369" s="38"/>
      <c r="EG369" s="38"/>
      <c r="EH369" s="38"/>
      <c r="EI369" s="38"/>
      <c r="EJ369" s="38"/>
      <c r="EK369" s="38"/>
      <c r="EL369" s="38"/>
      <c r="EM369" s="38"/>
      <c r="EN369" s="38"/>
      <c r="EO369" s="38"/>
      <c r="EP369" s="38"/>
      <c r="EQ369" s="38"/>
      <c r="ER369" s="38"/>
      <c r="ES369" s="38"/>
      <c r="ET369" s="38"/>
      <c r="EU369" s="38"/>
      <c r="EV369" s="38"/>
      <c r="EW369" s="38"/>
      <c r="EX369" s="38"/>
      <c r="EY369" s="38"/>
      <c r="EZ369" s="38"/>
      <c r="FA369" s="38"/>
      <c r="FB369" s="38"/>
      <c r="FC369" s="38"/>
      <c r="FD369" s="38"/>
      <c r="FE369" s="38"/>
      <c r="FF369" s="38"/>
      <c r="FG369" s="38"/>
      <c r="FH369" s="38"/>
      <c r="FI369" s="38"/>
      <c r="FJ369" s="38"/>
      <c r="FK369" s="38"/>
      <c r="FL369" s="38"/>
      <c r="FM369" s="38"/>
      <c r="FN369" s="38"/>
      <c r="FO369" s="38"/>
      <c r="FP369" s="38"/>
      <c r="FQ369" s="38"/>
      <c r="FR369" s="38"/>
      <c r="FS369" s="38"/>
      <c r="FT369" s="38"/>
      <c r="FU369" s="38"/>
      <c r="FV369" s="38"/>
      <c r="FW369" s="38"/>
      <c r="FX369" s="38"/>
      <c r="FY369" s="38"/>
      <c r="FZ369" s="38"/>
      <c r="GA369" s="38"/>
      <c r="GB369" s="38"/>
      <c r="GC369" s="38"/>
      <c r="GD369" s="38"/>
      <c r="GE369" s="38"/>
      <c r="GF369" s="38"/>
      <c r="GG369" s="38"/>
      <c r="GH369" s="38"/>
      <c r="GI369" s="38"/>
      <c r="GJ369" s="38"/>
      <c r="GK369" s="38"/>
      <c r="GL369" s="38"/>
      <c r="GM369" s="38"/>
      <c r="GN369" s="38"/>
      <c r="GO369" s="38"/>
      <c r="GP369" s="38"/>
      <c r="GQ369" s="38"/>
      <c r="GR369" s="38"/>
      <c r="GS369" s="38"/>
      <c r="GT369" s="38"/>
      <c r="GU369" s="38"/>
      <c r="GV369" s="38"/>
      <c r="GW369" s="38"/>
      <c r="GX369" s="38"/>
      <c r="GY369" s="38"/>
      <c r="GZ369" s="38"/>
      <c r="HA369" s="38"/>
      <c r="HB369" s="38"/>
      <c r="HC369" s="38"/>
      <c r="HD369" s="38"/>
      <c r="HE369" s="38"/>
      <c r="HF369" s="38"/>
      <c r="HG369" s="38"/>
      <c r="HH369" s="38"/>
      <c r="HI369" s="38"/>
      <c r="HJ369" s="38"/>
      <c r="HK369" s="38"/>
      <c r="HL369" s="38"/>
      <c r="HM369" s="38"/>
      <c r="HN369" s="38"/>
      <c r="HO369" s="38"/>
      <c r="HP369" s="38"/>
      <c r="HQ369" s="38"/>
      <c r="HR369" s="38"/>
      <c r="HS369" s="38"/>
      <c r="HT369" s="38"/>
      <c r="HU369" s="38"/>
      <c r="HV369" s="38"/>
      <c r="HW369" s="38"/>
      <c r="HX369" s="38"/>
      <c r="HY369" s="38"/>
      <c r="HZ369" s="38"/>
      <c r="IA369" s="38"/>
    </row>
    <row r="370" spans="1:235" s="39" customFormat="1" ht="33.75">
      <c r="A370" s="9" t="s">
        <v>297</v>
      </c>
      <c r="B370" s="9"/>
      <c r="C370" s="9"/>
      <c r="D370" s="10">
        <f>D377*D384</f>
        <v>1560</v>
      </c>
      <c r="E370" s="10"/>
      <c r="F370" s="10">
        <f t="shared" si="47"/>
        <v>1560</v>
      </c>
      <c r="G370" s="10">
        <f>G377*G384</f>
        <v>1680</v>
      </c>
      <c r="H370" s="10"/>
      <c r="I370" s="10"/>
      <c r="J370" s="10">
        <f t="shared" si="48"/>
        <v>1680</v>
      </c>
      <c r="K370" s="10"/>
      <c r="L370" s="10"/>
      <c r="M370" s="10"/>
      <c r="N370" s="10">
        <f>N377*N384</f>
        <v>1800</v>
      </c>
      <c r="O370" s="10"/>
      <c r="P370" s="10">
        <f t="shared" si="49"/>
        <v>1800</v>
      </c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  <c r="BD370" s="38"/>
      <c r="BE370" s="38"/>
      <c r="BF370" s="38"/>
      <c r="BG370" s="38"/>
      <c r="BH370" s="38"/>
      <c r="BI370" s="38"/>
      <c r="BJ370" s="38"/>
      <c r="BK370" s="38"/>
      <c r="BL370" s="38"/>
      <c r="BM370" s="38"/>
      <c r="BN370" s="38"/>
      <c r="BO370" s="38"/>
      <c r="BP370" s="38"/>
      <c r="BQ370" s="38"/>
      <c r="BR370" s="38"/>
      <c r="BS370" s="38"/>
      <c r="BT370" s="38"/>
      <c r="BU370" s="38"/>
      <c r="BV370" s="38"/>
      <c r="BW370" s="38"/>
      <c r="BX370" s="38"/>
      <c r="BY370" s="38"/>
      <c r="BZ370" s="38"/>
      <c r="CA370" s="38"/>
      <c r="CB370" s="38"/>
      <c r="CC370" s="38"/>
      <c r="CD370" s="38"/>
      <c r="CE370" s="38"/>
      <c r="CF370" s="38"/>
      <c r="CG370" s="38"/>
      <c r="CH370" s="38"/>
      <c r="CI370" s="38"/>
      <c r="CJ370" s="38"/>
      <c r="CK370" s="38"/>
      <c r="CL370" s="38"/>
      <c r="CM370" s="38"/>
      <c r="CN370" s="38"/>
      <c r="CO370" s="38"/>
      <c r="CP370" s="38"/>
      <c r="CQ370" s="38"/>
      <c r="CR370" s="38"/>
      <c r="CS370" s="38"/>
      <c r="CT370" s="38"/>
      <c r="CU370" s="38"/>
      <c r="CV370" s="38"/>
      <c r="CW370" s="38"/>
      <c r="CX370" s="38"/>
      <c r="CY370" s="38"/>
      <c r="CZ370" s="38"/>
      <c r="DA370" s="38"/>
      <c r="DB370" s="38"/>
      <c r="DC370" s="38"/>
      <c r="DD370" s="38"/>
      <c r="DE370" s="38"/>
      <c r="DF370" s="38"/>
      <c r="DG370" s="38"/>
      <c r="DH370" s="38"/>
      <c r="DI370" s="38"/>
      <c r="DJ370" s="38"/>
      <c r="DK370" s="38"/>
      <c r="DL370" s="38"/>
      <c r="DM370" s="38"/>
      <c r="DN370" s="38"/>
      <c r="DO370" s="38"/>
      <c r="DP370" s="38"/>
      <c r="DQ370" s="38"/>
      <c r="DR370" s="38"/>
      <c r="DS370" s="38"/>
      <c r="DT370" s="38"/>
      <c r="DU370" s="38"/>
      <c r="DV370" s="38"/>
      <c r="DW370" s="38"/>
      <c r="DX370" s="38"/>
      <c r="DY370" s="38"/>
      <c r="DZ370" s="38"/>
      <c r="EA370" s="38"/>
      <c r="EB370" s="38"/>
      <c r="EC370" s="38"/>
      <c r="ED370" s="38"/>
      <c r="EE370" s="38"/>
      <c r="EF370" s="38"/>
      <c r="EG370" s="38"/>
      <c r="EH370" s="38"/>
      <c r="EI370" s="38"/>
      <c r="EJ370" s="38"/>
      <c r="EK370" s="38"/>
      <c r="EL370" s="38"/>
      <c r="EM370" s="38"/>
      <c r="EN370" s="38"/>
      <c r="EO370" s="38"/>
      <c r="EP370" s="38"/>
      <c r="EQ370" s="38"/>
      <c r="ER370" s="38"/>
      <c r="ES370" s="38"/>
      <c r="ET370" s="38"/>
      <c r="EU370" s="38"/>
      <c r="EV370" s="38"/>
      <c r="EW370" s="38"/>
      <c r="EX370" s="38"/>
      <c r="EY370" s="38"/>
      <c r="EZ370" s="38"/>
      <c r="FA370" s="38"/>
      <c r="FB370" s="38"/>
      <c r="FC370" s="38"/>
      <c r="FD370" s="38"/>
      <c r="FE370" s="38"/>
      <c r="FF370" s="38"/>
      <c r="FG370" s="38"/>
      <c r="FH370" s="38"/>
      <c r="FI370" s="38"/>
      <c r="FJ370" s="38"/>
      <c r="FK370" s="38"/>
      <c r="FL370" s="38"/>
      <c r="FM370" s="38"/>
      <c r="FN370" s="38"/>
      <c r="FO370" s="38"/>
      <c r="FP370" s="38"/>
      <c r="FQ370" s="38"/>
      <c r="FR370" s="38"/>
      <c r="FS370" s="38"/>
      <c r="FT370" s="38"/>
      <c r="FU370" s="38"/>
      <c r="FV370" s="38"/>
      <c r="FW370" s="38"/>
      <c r="FX370" s="38"/>
      <c r="FY370" s="38"/>
      <c r="FZ370" s="38"/>
      <c r="GA370" s="38"/>
      <c r="GB370" s="38"/>
      <c r="GC370" s="38"/>
      <c r="GD370" s="38"/>
      <c r="GE370" s="38"/>
      <c r="GF370" s="38"/>
      <c r="GG370" s="38"/>
      <c r="GH370" s="38"/>
      <c r="GI370" s="38"/>
      <c r="GJ370" s="38"/>
      <c r="GK370" s="38"/>
      <c r="GL370" s="38"/>
      <c r="GM370" s="38"/>
      <c r="GN370" s="38"/>
      <c r="GO370" s="38"/>
      <c r="GP370" s="38"/>
      <c r="GQ370" s="38"/>
      <c r="GR370" s="38"/>
      <c r="GS370" s="38"/>
      <c r="GT370" s="38"/>
      <c r="GU370" s="38"/>
      <c r="GV370" s="38"/>
      <c r="GW370" s="38"/>
      <c r="GX370" s="38"/>
      <c r="GY370" s="38"/>
      <c r="GZ370" s="38"/>
      <c r="HA370" s="38"/>
      <c r="HB370" s="38"/>
      <c r="HC370" s="38"/>
      <c r="HD370" s="38"/>
      <c r="HE370" s="38"/>
      <c r="HF370" s="38"/>
      <c r="HG370" s="38"/>
      <c r="HH370" s="38"/>
      <c r="HI370" s="38"/>
      <c r="HJ370" s="38"/>
      <c r="HK370" s="38"/>
      <c r="HL370" s="38"/>
      <c r="HM370" s="38"/>
      <c r="HN370" s="38"/>
      <c r="HO370" s="38"/>
      <c r="HP370" s="38"/>
      <c r="HQ370" s="38"/>
      <c r="HR370" s="38"/>
      <c r="HS370" s="38"/>
      <c r="HT370" s="38"/>
      <c r="HU370" s="38"/>
      <c r="HV370" s="38"/>
      <c r="HW370" s="38"/>
      <c r="HX370" s="38"/>
      <c r="HY370" s="38"/>
      <c r="HZ370" s="38"/>
      <c r="IA370" s="38"/>
    </row>
    <row r="371" spans="1:16" ht="11.25">
      <c r="A371" s="13" t="s">
        <v>5</v>
      </c>
      <c r="B371" s="13"/>
      <c r="C371" s="13"/>
      <c r="D371" s="64"/>
      <c r="E371" s="64"/>
      <c r="F371" s="65"/>
      <c r="G371" s="64"/>
      <c r="H371" s="64"/>
      <c r="I371" s="64"/>
      <c r="J371" s="65"/>
      <c r="K371" s="65"/>
      <c r="L371" s="64"/>
      <c r="M371" s="64"/>
      <c r="N371" s="64"/>
      <c r="O371" s="64"/>
      <c r="P371" s="65"/>
    </row>
    <row r="372" spans="1:16" ht="33.75" customHeight="1">
      <c r="A372" s="11" t="s">
        <v>298</v>
      </c>
      <c r="B372" s="11"/>
      <c r="C372" s="11"/>
      <c r="D372" s="66">
        <v>30</v>
      </c>
      <c r="E372" s="66"/>
      <c r="F372" s="66">
        <f aca="true" t="shared" si="50" ref="F372:F377">D372+E372</f>
        <v>30</v>
      </c>
      <c r="G372" s="66">
        <v>30</v>
      </c>
      <c r="H372" s="66"/>
      <c r="I372" s="66"/>
      <c r="J372" s="66">
        <f aca="true" t="shared" si="51" ref="J372:J377">G372+H372</f>
        <v>30</v>
      </c>
      <c r="K372" s="66">
        <f aca="true" t="shared" si="52" ref="K372:K377">G372/D372*100</f>
        <v>100</v>
      </c>
      <c r="L372" s="66"/>
      <c r="M372" s="66"/>
      <c r="N372" s="66">
        <v>30</v>
      </c>
      <c r="O372" s="66"/>
      <c r="P372" s="66">
        <f>N372+O372</f>
        <v>30</v>
      </c>
    </row>
    <row r="373" spans="1:16" ht="39" customHeight="1">
      <c r="A373" s="11" t="s">
        <v>299</v>
      </c>
      <c r="B373" s="11"/>
      <c r="C373" s="11"/>
      <c r="D373" s="66">
        <v>30</v>
      </c>
      <c r="E373" s="66"/>
      <c r="F373" s="66">
        <f t="shared" si="50"/>
        <v>30</v>
      </c>
      <c r="G373" s="66">
        <v>30</v>
      </c>
      <c r="H373" s="66"/>
      <c r="I373" s="66"/>
      <c r="J373" s="66">
        <f t="shared" si="51"/>
        <v>30</v>
      </c>
      <c r="K373" s="66">
        <f t="shared" si="52"/>
        <v>100</v>
      </c>
      <c r="L373" s="66"/>
      <c r="M373" s="66"/>
      <c r="N373" s="66">
        <v>30</v>
      </c>
      <c r="O373" s="66"/>
      <c r="P373" s="66">
        <f>N373+O373</f>
        <v>30</v>
      </c>
    </row>
    <row r="374" spans="1:16" ht="33.75" customHeight="1">
      <c r="A374" s="11" t="s">
        <v>300</v>
      </c>
      <c r="B374" s="11"/>
      <c r="C374" s="11"/>
      <c r="D374" s="66">
        <v>30</v>
      </c>
      <c r="E374" s="66"/>
      <c r="F374" s="66">
        <f t="shared" si="50"/>
        <v>30</v>
      </c>
      <c r="G374" s="66">
        <v>30</v>
      </c>
      <c r="H374" s="66"/>
      <c r="I374" s="66"/>
      <c r="J374" s="66">
        <f t="shared" si="51"/>
        <v>30</v>
      </c>
      <c r="K374" s="66">
        <f t="shared" si="52"/>
        <v>100</v>
      </c>
      <c r="L374" s="66"/>
      <c r="M374" s="66"/>
      <c r="N374" s="66">
        <v>30</v>
      </c>
      <c r="O374" s="66"/>
      <c r="P374" s="66">
        <f>N374+O374</f>
        <v>30</v>
      </c>
    </row>
    <row r="375" spans="1:16" ht="39" customHeight="1">
      <c r="A375" s="11" t="s">
        <v>301</v>
      </c>
      <c r="B375" s="11"/>
      <c r="C375" s="11"/>
      <c r="D375" s="66">
        <v>90</v>
      </c>
      <c r="E375" s="66"/>
      <c r="F375" s="66">
        <f t="shared" si="50"/>
        <v>90</v>
      </c>
      <c r="G375" s="66">
        <v>90</v>
      </c>
      <c r="H375" s="66"/>
      <c r="I375" s="66"/>
      <c r="J375" s="66">
        <f t="shared" si="51"/>
        <v>90</v>
      </c>
      <c r="K375" s="66">
        <f t="shared" si="52"/>
        <v>100</v>
      </c>
      <c r="L375" s="66"/>
      <c r="M375" s="66"/>
      <c r="N375" s="66">
        <v>90</v>
      </c>
      <c r="O375" s="66"/>
      <c r="P375" s="66">
        <f>N375+O375</f>
        <v>90</v>
      </c>
    </row>
    <row r="376" spans="1:16" ht="22.5">
      <c r="A376" s="11" t="s">
        <v>302</v>
      </c>
      <c r="B376" s="11"/>
      <c r="C376" s="11"/>
      <c r="D376" s="66">
        <v>12</v>
      </c>
      <c r="E376" s="66"/>
      <c r="F376" s="66">
        <f t="shared" si="50"/>
        <v>12</v>
      </c>
      <c r="G376" s="66">
        <v>12</v>
      </c>
      <c r="H376" s="66"/>
      <c r="I376" s="66"/>
      <c r="J376" s="66">
        <f t="shared" si="51"/>
        <v>12</v>
      </c>
      <c r="K376" s="66">
        <f t="shared" si="52"/>
        <v>100</v>
      </c>
      <c r="L376" s="66"/>
      <c r="M376" s="66"/>
      <c r="N376" s="66">
        <v>12</v>
      </c>
      <c r="O376" s="66"/>
      <c r="P376" s="66">
        <f>N376</f>
        <v>12</v>
      </c>
    </row>
    <row r="377" spans="1:16" ht="22.5">
      <c r="A377" s="11" t="s">
        <v>303</v>
      </c>
      <c r="B377" s="11"/>
      <c r="C377" s="11"/>
      <c r="D377" s="66">
        <v>12</v>
      </c>
      <c r="E377" s="66"/>
      <c r="F377" s="66">
        <f t="shared" si="50"/>
        <v>12</v>
      </c>
      <c r="G377" s="66">
        <v>12</v>
      </c>
      <c r="H377" s="66"/>
      <c r="I377" s="66"/>
      <c r="J377" s="66">
        <f t="shared" si="51"/>
        <v>12</v>
      </c>
      <c r="K377" s="66">
        <f t="shared" si="52"/>
        <v>100</v>
      </c>
      <c r="L377" s="66"/>
      <c r="M377" s="66"/>
      <c r="N377" s="66">
        <v>12</v>
      </c>
      <c r="O377" s="66"/>
      <c r="P377" s="66">
        <f>N377</f>
        <v>12</v>
      </c>
    </row>
    <row r="378" spans="1:16" ht="11.25">
      <c r="A378" s="13" t="s">
        <v>7</v>
      </c>
      <c r="B378" s="13"/>
      <c r="C378" s="13"/>
      <c r="D378" s="10"/>
      <c r="E378" s="10"/>
      <c r="F378" s="43"/>
      <c r="G378" s="10"/>
      <c r="H378" s="10"/>
      <c r="I378" s="10"/>
      <c r="J378" s="43"/>
      <c r="K378" s="43"/>
      <c r="L378" s="10"/>
      <c r="M378" s="10"/>
      <c r="N378" s="10"/>
      <c r="O378" s="10"/>
      <c r="P378" s="43"/>
    </row>
    <row r="379" spans="1:16" ht="41.25" customHeight="1">
      <c r="A379" s="11" t="s">
        <v>304</v>
      </c>
      <c r="B379" s="11"/>
      <c r="C379" s="11"/>
      <c r="D379" s="43">
        <v>240</v>
      </c>
      <c r="E379" s="43"/>
      <c r="F379" s="43">
        <f aca="true" t="shared" si="53" ref="F379:F384">D379+E379</f>
        <v>240</v>
      </c>
      <c r="G379" s="43">
        <v>260</v>
      </c>
      <c r="H379" s="43"/>
      <c r="I379" s="43"/>
      <c r="J379" s="43">
        <f aca="true" t="shared" si="54" ref="J379:J384">G379+H379</f>
        <v>260</v>
      </c>
      <c r="K379" s="43">
        <f>G379/D379*100</f>
        <v>108.33333333333333</v>
      </c>
      <c r="L379" s="43"/>
      <c r="M379" s="43"/>
      <c r="N379" s="43">
        <v>275</v>
      </c>
      <c r="O379" s="43"/>
      <c r="P379" s="43">
        <f>N379+O379</f>
        <v>275</v>
      </c>
    </row>
    <row r="380" spans="1:16" ht="33.75">
      <c r="A380" s="11" t="s">
        <v>305</v>
      </c>
      <c r="B380" s="11"/>
      <c r="C380" s="11"/>
      <c r="D380" s="65">
        <v>760</v>
      </c>
      <c r="E380" s="65"/>
      <c r="F380" s="65">
        <f t="shared" si="53"/>
        <v>760</v>
      </c>
      <c r="G380" s="65">
        <v>820</v>
      </c>
      <c r="H380" s="65"/>
      <c r="I380" s="65"/>
      <c r="J380" s="65">
        <f t="shared" si="54"/>
        <v>820</v>
      </c>
      <c r="K380" s="65">
        <f>G380/D380*100</f>
        <v>107.89473684210526</v>
      </c>
      <c r="L380" s="65"/>
      <c r="M380" s="65"/>
      <c r="N380" s="65">
        <v>870</v>
      </c>
      <c r="O380" s="65"/>
      <c r="P380" s="65">
        <f>N380+O380</f>
        <v>870</v>
      </c>
    </row>
    <row r="381" spans="1:16" ht="33.75" customHeight="1">
      <c r="A381" s="11" t="s">
        <v>306</v>
      </c>
      <c r="B381" s="11"/>
      <c r="C381" s="11"/>
      <c r="D381" s="43">
        <v>1350</v>
      </c>
      <c r="E381" s="43"/>
      <c r="F381" s="43">
        <f t="shared" si="53"/>
        <v>1350</v>
      </c>
      <c r="G381" s="43">
        <v>1450</v>
      </c>
      <c r="H381" s="43"/>
      <c r="I381" s="43"/>
      <c r="J381" s="43">
        <f t="shared" si="54"/>
        <v>1450</v>
      </c>
      <c r="K381" s="65"/>
      <c r="L381" s="65"/>
      <c r="M381" s="65"/>
      <c r="N381" s="43">
        <v>1540</v>
      </c>
      <c r="O381" s="43"/>
      <c r="P381" s="43">
        <f>N381</f>
        <v>1540</v>
      </c>
    </row>
    <row r="382" spans="1:16" ht="38.25" customHeight="1">
      <c r="A382" s="11" t="s">
        <v>307</v>
      </c>
      <c r="B382" s="11"/>
      <c r="C382" s="11"/>
      <c r="D382" s="43">
        <v>280</v>
      </c>
      <c r="E382" s="43"/>
      <c r="F382" s="43">
        <f t="shared" si="53"/>
        <v>280</v>
      </c>
      <c r="G382" s="43">
        <v>300</v>
      </c>
      <c r="H382" s="43"/>
      <c r="I382" s="43"/>
      <c r="J382" s="43">
        <f t="shared" si="54"/>
        <v>300</v>
      </c>
      <c r="K382" s="65"/>
      <c r="L382" s="65"/>
      <c r="M382" s="65"/>
      <c r="N382" s="43">
        <v>320</v>
      </c>
      <c r="O382" s="43"/>
      <c r="P382" s="43">
        <f>N382</f>
        <v>320</v>
      </c>
    </row>
    <row r="383" spans="1:16" ht="22.5">
      <c r="A383" s="11" t="s">
        <v>308</v>
      </c>
      <c r="B383" s="11"/>
      <c r="C383" s="11"/>
      <c r="D383" s="43">
        <v>510</v>
      </c>
      <c r="E383" s="43"/>
      <c r="F383" s="43">
        <f t="shared" si="53"/>
        <v>510</v>
      </c>
      <c r="G383" s="43">
        <v>550</v>
      </c>
      <c r="H383" s="43"/>
      <c r="I383" s="43"/>
      <c r="J383" s="43">
        <f t="shared" si="54"/>
        <v>550</v>
      </c>
      <c r="K383" s="65"/>
      <c r="L383" s="65"/>
      <c r="M383" s="65"/>
      <c r="N383" s="43">
        <v>585</v>
      </c>
      <c r="O383" s="43"/>
      <c r="P383" s="43">
        <f>N383</f>
        <v>585</v>
      </c>
    </row>
    <row r="384" spans="1:16" ht="22.5">
      <c r="A384" s="11" t="s">
        <v>309</v>
      </c>
      <c r="B384" s="11"/>
      <c r="C384" s="11"/>
      <c r="D384" s="43">
        <v>130</v>
      </c>
      <c r="E384" s="43"/>
      <c r="F384" s="43">
        <f t="shared" si="53"/>
        <v>130</v>
      </c>
      <c r="G384" s="43">
        <v>140</v>
      </c>
      <c r="H384" s="43"/>
      <c r="I384" s="43"/>
      <c r="J384" s="43">
        <f t="shared" si="54"/>
        <v>140</v>
      </c>
      <c r="K384" s="65"/>
      <c r="L384" s="65"/>
      <c r="M384" s="65"/>
      <c r="N384" s="43">
        <v>150</v>
      </c>
      <c r="O384" s="43"/>
      <c r="P384" s="43">
        <f>N384+O384</f>
        <v>150</v>
      </c>
    </row>
    <row r="385" spans="1:16" ht="11.25">
      <c r="A385" s="125" t="s">
        <v>311</v>
      </c>
      <c r="B385" s="13"/>
      <c r="C385" s="13"/>
      <c r="D385" s="10"/>
      <c r="E385" s="10">
        <f>E387+E403</f>
        <v>692840</v>
      </c>
      <c r="F385" s="10">
        <f>F387+F403</f>
        <v>692840</v>
      </c>
      <c r="G385" s="10"/>
      <c r="H385" s="10">
        <f>H387+H403</f>
        <v>742600</v>
      </c>
      <c r="I385" s="10"/>
      <c r="J385" s="10">
        <f>J387+J403</f>
        <v>742600</v>
      </c>
      <c r="K385" s="64"/>
      <c r="L385" s="64"/>
      <c r="M385" s="64"/>
      <c r="N385" s="10"/>
      <c r="O385" s="10">
        <f>O387+O403</f>
        <v>787532</v>
      </c>
      <c r="P385" s="10">
        <f>P387+P403</f>
        <v>787532</v>
      </c>
    </row>
    <row r="386" spans="1:16" ht="101.25">
      <c r="A386" s="12" t="s">
        <v>312</v>
      </c>
      <c r="B386" s="11"/>
      <c r="C386" s="11"/>
      <c r="D386" s="43"/>
      <c r="E386" s="43"/>
      <c r="F386" s="43"/>
      <c r="G386" s="43"/>
      <c r="H386" s="43"/>
      <c r="I386" s="43"/>
      <c r="J386" s="43"/>
      <c r="K386" s="65"/>
      <c r="L386" s="65"/>
      <c r="M386" s="65"/>
      <c r="N386" s="43"/>
      <c r="O386" s="43"/>
      <c r="P386" s="43"/>
    </row>
    <row r="387" spans="1:16" ht="78.75">
      <c r="A387" s="67" t="s">
        <v>404</v>
      </c>
      <c r="B387" s="11"/>
      <c r="C387" s="11"/>
      <c r="D387" s="43"/>
      <c r="E387" s="43">
        <f>E389+E390+E391+E392</f>
        <v>428840</v>
      </c>
      <c r="F387" s="43">
        <f>D387+E387</f>
        <v>428840</v>
      </c>
      <c r="G387" s="43"/>
      <c r="H387" s="43">
        <f>H389+H390+H391+H392</f>
        <v>459400</v>
      </c>
      <c r="I387" s="43"/>
      <c r="J387" s="43">
        <f>J389+J390+J391+J392</f>
        <v>459400</v>
      </c>
      <c r="K387" s="65"/>
      <c r="L387" s="65"/>
      <c r="M387" s="65"/>
      <c r="N387" s="43"/>
      <c r="O387" s="43">
        <f>O389+O390+O391+O392</f>
        <v>487340</v>
      </c>
      <c r="P387" s="43">
        <f>P389+P390+P391+P392</f>
        <v>487340</v>
      </c>
    </row>
    <row r="388" spans="1:16" ht="11.25">
      <c r="A388" s="13" t="s">
        <v>4</v>
      </c>
      <c r="B388" s="11"/>
      <c r="C388" s="11"/>
      <c r="D388" s="43"/>
      <c r="E388" s="43"/>
      <c r="F388" s="43"/>
      <c r="G388" s="43"/>
      <c r="H388" s="43"/>
      <c r="I388" s="43"/>
      <c r="J388" s="43"/>
      <c r="K388" s="65"/>
      <c r="L388" s="65"/>
      <c r="M388" s="65"/>
      <c r="N388" s="43"/>
      <c r="O388" s="43"/>
      <c r="P388" s="43"/>
    </row>
    <row r="389" spans="1:16" ht="33.75">
      <c r="A389" s="8" t="s">
        <v>314</v>
      </c>
      <c r="B389" s="11"/>
      <c r="C389" s="11"/>
      <c r="D389" s="43"/>
      <c r="E389" s="43">
        <f>E394*E399</f>
        <v>387500</v>
      </c>
      <c r="F389" s="43">
        <f>D389+E389</f>
        <v>387500</v>
      </c>
      <c r="G389" s="43"/>
      <c r="H389" s="43">
        <f>H394*H399</f>
        <v>415000</v>
      </c>
      <c r="I389" s="43"/>
      <c r="J389" s="43">
        <f>G389+H389</f>
        <v>415000</v>
      </c>
      <c r="K389" s="65"/>
      <c r="L389" s="65"/>
      <c r="M389" s="65"/>
      <c r="N389" s="43"/>
      <c r="O389" s="43">
        <f>O394*O399</f>
        <v>440000</v>
      </c>
      <c r="P389" s="43">
        <f>N389+O389</f>
        <v>440000</v>
      </c>
    </row>
    <row r="390" spans="1:16" ht="22.5">
      <c r="A390" s="8" t="s">
        <v>313</v>
      </c>
      <c r="B390" s="11"/>
      <c r="C390" s="11"/>
      <c r="D390" s="43"/>
      <c r="E390" s="43">
        <f>E395*E400</f>
        <v>12240</v>
      </c>
      <c r="F390" s="43">
        <f>D390+E390</f>
        <v>12240</v>
      </c>
      <c r="G390" s="43"/>
      <c r="H390" s="43">
        <f>H395*H400</f>
        <v>13200</v>
      </c>
      <c r="I390" s="43"/>
      <c r="J390" s="43">
        <f>G390+H390</f>
        <v>13200</v>
      </c>
      <c r="K390" s="65"/>
      <c r="L390" s="65"/>
      <c r="M390" s="65"/>
      <c r="N390" s="43"/>
      <c r="O390" s="43">
        <f>O395*O400</f>
        <v>14040</v>
      </c>
      <c r="P390" s="43">
        <f>N390+O390</f>
        <v>14040</v>
      </c>
    </row>
    <row r="391" spans="1:16" ht="33.75">
      <c r="A391" s="8" t="s">
        <v>315</v>
      </c>
      <c r="B391" s="11"/>
      <c r="C391" s="11"/>
      <c r="D391" s="43"/>
      <c r="E391" s="43">
        <f>E396*E401</f>
        <v>25200</v>
      </c>
      <c r="F391" s="43">
        <f>D391+E391</f>
        <v>25200</v>
      </c>
      <c r="G391" s="43"/>
      <c r="H391" s="43">
        <f>H396*H401</f>
        <v>27000</v>
      </c>
      <c r="I391" s="43"/>
      <c r="J391" s="43">
        <f>G391+H391</f>
        <v>27000</v>
      </c>
      <c r="K391" s="65"/>
      <c r="L391" s="65"/>
      <c r="M391" s="65"/>
      <c r="N391" s="43"/>
      <c r="O391" s="43">
        <f>O396*O401</f>
        <v>28800</v>
      </c>
      <c r="P391" s="43">
        <f>N391+O391</f>
        <v>28800</v>
      </c>
    </row>
    <row r="392" spans="1:16" ht="33.75">
      <c r="A392" s="8" t="s">
        <v>316</v>
      </c>
      <c r="B392" s="11"/>
      <c r="C392" s="11"/>
      <c r="D392" s="43"/>
      <c r="E392" s="43">
        <f>E397*E402</f>
        <v>3900</v>
      </c>
      <c r="F392" s="43">
        <f>D392+E392</f>
        <v>3900</v>
      </c>
      <c r="G392" s="43"/>
      <c r="H392" s="43">
        <f>H397*H402</f>
        <v>4200</v>
      </c>
      <c r="I392" s="43"/>
      <c r="J392" s="43">
        <f>G392+H392</f>
        <v>4200</v>
      </c>
      <c r="K392" s="65"/>
      <c r="L392" s="65"/>
      <c r="M392" s="65"/>
      <c r="N392" s="43"/>
      <c r="O392" s="43">
        <f>O397*O402</f>
        <v>4500</v>
      </c>
      <c r="P392" s="43">
        <f>N392+O392</f>
        <v>4500</v>
      </c>
    </row>
    <row r="393" spans="1:16" ht="11.25">
      <c r="A393" s="13" t="s">
        <v>5</v>
      </c>
      <c r="B393" s="11"/>
      <c r="C393" s="11"/>
      <c r="D393" s="43"/>
      <c r="E393" s="43"/>
      <c r="F393" s="43"/>
      <c r="G393" s="43"/>
      <c r="H393" s="43"/>
      <c r="I393" s="43"/>
      <c r="J393" s="43"/>
      <c r="K393" s="65"/>
      <c r="L393" s="65"/>
      <c r="M393" s="65"/>
      <c r="N393" s="43"/>
      <c r="O393" s="43"/>
      <c r="P393" s="43"/>
    </row>
    <row r="394" spans="1:16" ht="33.75">
      <c r="A394" s="8" t="s">
        <v>317</v>
      </c>
      <c r="B394" s="11"/>
      <c r="C394" s="11"/>
      <c r="D394" s="43"/>
      <c r="E394" s="14">
        <f>60+160+30</f>
        <v>250</v>
      </c>
      <c r="F394" s="43">
        <f aca="true" t="shared" si="55" ref="F394:F402">D394+E394</f>
        <v>250</v>
      </c>
      <c r="G394" s="43"/>
      <c r="H394" s="14">
        <f>60+160+30</f>
        <v>250</v>
      </c>
      <c r="I394" s="43"/>
      <c r="J394" s="43">
        <f aca="true" t="shared" si="56" ref="J394:J402">G394+H394</f>
        <v>250</v>
      </c>
      <c r="K394" s="65"/>
      <c r="L394" s="65"/>
      <c r="M394" s="65"/>
      <c r="N394" s="43"/>
      <c r="O394" s="14">
        <f>60+160+30</f>
        <v>250</v>
      </c>
      <c r="P394" s="43">
        <f aca="true" t="shared" si="57" ref="P394:P402">N394+O394</f>
        <v>250</v>
      </c>
    </row>
    <row r="395" spans="1:16" ht="33.75">
      <c r="A395" s="8" t="s">
        <v>318</v>
      </c>
      <c r="B395" s="11"/>
      <c r="C395" s="11"/>
      <c r="D395" s="43"/>
      <c r="E395" s="14">
        <v>24</v>
      </c>
      <c r="F395" s="43">
        <f t="shared" si="55"/>
        <v>24</v>
      </c>
      <c r="G395" s="43"/>
      <c r="H395" s="14">
        <v>24</v>
      </c>
      <c r="I395" s="43"/>
      <c r="J395" s="43">
        <f t="shared" si="56"/>
        <v>24</v>
      </c>
      <c r="K395" s="65"/>
      <c r="L395" s="65"/>
      <c r="M395" s="65"/>
      <c r="N395" s="43"/>
      <c r="O395" s="14">
        <v>24</v>
      </c>
      <c r="P395" s="43">
        <f t="shared" si="57"/>
        <v>24</v>
      </c>
    </row>
    <row r="396" spans="1:16" ht="33.75">
      <c r="A396" s="8" t="s">
        <v>319</v>
      </c>
      <c r="B396" s="11"/>
      <c r="C396" s="11"/>
      <c r="D396" s="43"/>
      <c r="E396" s="14">
        <v>90</v>
      </c>
      <c r="F396" s="43">
        <f t="shared" si="55"/>
        <v>90</v>
      </c>
      <c r="G396" s="43"/>
      <c r="H396" s="14">
        <v>90</v>
      </c>
      <c r="I396" s="43"/>
      <c r="J396" s="43">
        <f t="shared" si="56"/>
        <v>90</v>
      </c>
      <c r="K396" s="65"/>
      <c r="L396" s="65"/>
      <c r="M396" s="65"/>
      <c r="N396" s="43"/>
      <c r="O396" s="14">
        <v>90</v>
      </c>
      <c r="P396" s="43">
        <f t="shared" si="57"/>
        <v>90</v>
      </c>
    </row>
    <row r="397" spans="1:16" ht="22.5">
      <c r="A397" s="8" t="s">
        <v>320</v>
      </c>
      <c r="B397" s="11"/>
      <c r="C397" s="11"/>
      <c r="D397" s="43"/>
      <c r="E397" s="14">
        <v>30</v>
      </c>
      <c r="F397" s="43">
        <f t="shared" si="55"/>
        <v>30</v>
      </c>
      <c r="G397" s="43"/>
      <c r="H397" s="14">
        <v>30</v>
      </c>
      <c r="I397" s="43"/>
      <c r="J397" s="43">
        <f t="shared" si="56"/>
        <v>30</v>
      </c>
      <c r="K397" s="65"/>
      <c r="L397" s="65"/>
      <c r="M397" s="65"/>
      <c r="N397" s="43"/>
      <c r="O397" s="14">
        <v>30</v>
      </c>
      <c r="P397" s="43">
        <f t="shared" si="57"/>
        <v>30</v>
      </c>
    </row>
    <row r="398" spans="1:16" ht="11.25">
      <c r="A398" s="13" t="s">
        <v>7</v>
      </c>
      <c r="B398" s="68"/>
      <c r="C398" s="11"/>
      <c r="D398" s="43"/>
      <c r="E398" s="15">
        <f>E399+E400+E401+E402</f>
        <v>2470</v>
      </c>
      <c r="F398" s="43">
        <f t="shared" si="55"/>
        <v>2470</v>
      </c>
      <c r="G398" s="43"/>
      <c r="H398" s="15">
        <f>H399+H400+H401+H402</f>
        <v>2650</v>
      </c>
      <c r="I398" s="43"/>
      <c r="J398" s="43">
        <f t="shared" si="56"/>
        <v>2650</v>
      </c>
      <c r="K398" s="65"/>
      <c r="L398" s="65"/>
      <c r="M398" s="65"/>
      <c r="N398" s="43"/>
      <c r="O398" s="15">
        <f>O399+O400+O401+O402</f>
        <v>2815</v>
      </c>
      <c r="P398" s="43">
        <f t="shared" si="57"/>
        <v>2815</v>
      </c>
    </row>
    <row r="399" spans="1:16" ht="33.75">
      <c r="A399" s="11" t="s">
        <v>321</v>
      </c>
      <c r="B399" s="68"/>
      <c r="C399" s="11"/>
      <c r="D399" s="43"/>
      <c r="E399" s="15">
        <v>1550</v>
      </c>
      <c r="F399" s="43">
        <f t="shared" si="55"/>
        <v>1550</v>
      </c>
      <c r="G399" s="43"/>
      <c r="H399" s="15">
        <v>1660</v>
      </c>
      <c r="I399" s="43"/>
      <c r="J399" s="43">
        <f t="shared" si="56"/>
        <v>1660</v>
      </c>
      <c r="K399" s="65"/>
      <c r="L399" s="65"/>
      <c r="M399" s="65"/>
      <c r="N399" s="43"/>
      <c r="O399" s="15">
        <v>1760</v>
      </c>
      <c r="P399" s="43">
        <f t="shared" si="57"/>
        <v>1760</v>
      </c>
    </row>
    <row r="400" spans="1:16" ht="24.75" customHeight="1">
      <c r="A400" s="11" t="s">
        <v>322</v>
      </c>
      <c r="B400" s="68"/>
      <c r="C400" s="11"/>
      <c r="D400" s="43"/>
      <c r="E400" s="15">
        <v>510</v>
      </c>
      <c r="F400" s="43">
        <f t="shared" si="55"/>
        <v>510</v>
      </c>
      <c r="G400" s="43"/>
      <c r="H400" s="15">
        <v>550</v>
      </c>
      <c r="I400" s="43"/>
      <c r="J400" s="43">
        <f t="shared" si="56"/>
        <v>550</v>
      </c>
      <c r="K400" s="65"/>
      <c r="L400" s="65"/>
      <c r="M400" s="65"/>
      <c r="N400" s="43"/>
      <c r="O400" s="15">
        <v>585</v>
      </c>
      <c r="P400" s="43">
        <f t="shared" si="57"/>
        <v>585</v>
      </c>
    </row>
    <row r="401" spans="1:16" ht="33.75">
      <c r="A401" s="11" t="s">
        <v>323</v>
      </c>
      <c r="B401" s="11"/>
      <c r="C401" s="11"/>
      <c r="D401" s="43"/>
      <c r="E401" s="15">
        <v>280</v>
      </c>
      <c r="F401" s="43">
        <f t="shared" si="55"/>
        <v>280</v>
      </c>
      <c r="G401" s="43"/>
      <c r="H401" s="15">
        <v>300</v>
      </c>
      <c r="I401" s="43"/>
      <c r="J401" s="43">
        <f t="shared" si="56"/>
        <v>300</v>
      </c>
      <c r="K401" s="65"/>
      <c r="L401" s="65"/>
      <c r="M401" s="65"/>
      <c r="N401" s="43"/>
      <c r="O401" s="15">
        <v>320</v>
      </c>
      <c r="P401" s="43">
        <f t="shared" si="57"/>
        <v>320</v>
      </c>
    </row>
    <row r="402" spans="1:16" ht="22.5">
      <c r="A402" s="16" t="s">
        <v>324</v>
      </c>
      <c r="B402" s="11"/>
      <c r="C402" s="11"/>
      <c r="D402" s="43"/>
      <c r="E402" s="17">
        <v>130</v>
      </c>
      <c r="F402" s="43">
        <f t="shared" si="55"/>
        <v>130</v>
      </c>
      <c r="G402" s="43"/>
      <c r="H402" s="17">
        <v>140</v>
      </c>
      <c r="I402" s="43"/>
      <c r="J402" s="43">
        <f t="shared" si="56"/>
        <v>140</v>
      </c>
      <c r="K402" s="65"/>
      <c r="L402" s="65"/>
      <c r="M402" s="65"/>
      <c r="N402" s="43"/>
      <c r="O402" s="18">
        <v>150</v>
      </c>
      <c r="P402" s="43">
        <f t="shared" si="57"/>
        <v>150</v>
      </c>
    </row>
    <row r="403" spans="1:16" ht="45">
      <c r="A403" s="58" t="s">
        <v>405</v>
      </c>
      <c r="B403" s="11"/>
      <c r="C403" s="11"/>
      <c r="D403" s="43">
        <f>D405</f>
        <v>0</v>
      </c>
      <c r="E403" s="43">
        <f>E405</f>
        <v>264000</v>
      </c>
      <c r="F403" s="43">
        <f>F405</f>
        <v>264000</v>
      </c>
      <c r="G403" s="43"/>
      <c r="H403" s="43">
        <f>H405</f>
        <v>283200</v>
      </c>
      <c r="I403" s="43"/>
      <c r="J403" s="43">
        <f>J405</f>
        <v>283200</v>
      </c>
      <c r="K403" s="65"/>
      <c r="L403" s="65"/>
      <c r="M403" s="65"/>
      <c r="N403" s="43"/>
      <c r="O403" s="43">
        <f>O405</f>
        <v>300192</v>
      </c>
      <c r="P403" s="43">
        <f>P405</f>
        <v>300192</v>
      </c>
    </row>
    <row r="404" spans="1:16" ht="11.25">
      <c r="A404" s="19" t="s">
        <v>4</v>
      </c>
      <c r="B404" s="11"/>
      <c r="C404" s="11"/>
      <c r="D404" s="43"/>
      <c r="E404" s="17"/>
      <c r="F404" s="43"/>
      <c r="G404" s="43"/>
      <c r="H404" s="17"/>
      <c r="I404" s="43"/>
      <c r="J404" s="43"/>
      <c r="K404" s="65"/>
      <c r="L404" s="65"/>
      <c r="M404" s="65"/>
      <c r="N404" s="43"/>
      <c r="O404" s="18"/>
      <c r="P404" s="43"/>
    </row>
    <row r="405" spans="1:16" ht="22.5">
      <c r="A405" s="8" t="s">
        <v>325</v>
      </c>
      <c r="B405" s="11"/>
      <c r="C405" s="11"/>
      <c r="D405" s="43"/>
      <c r="E405" s="17">
        <v>264000</v>
      </c>
      <c r="F405" s="43">
        <f>D405+E405</f>
        <v>264000</v>
      </c>
      <c r="G405" s="43"/>
      <c r="H405" s="17">
        <f>H407*H409</f>
        <v>283200</v>
      </c>
      <c r="I405" s="43"/>
      <c r="J405" s="43">
        <f>G405+H405</f>
        <v>283200</v>
      </c>
      <c r="K405" s="65"/>
      <c r="L405" s="65"/>
      <c r="M405" s="65"/>
      <c r="N405" s="43"/>
      <c r="O405" s="18">
        <f>O407*O409</f>
        <v>300192</v>
      </c>
      <c r="P405" s="43">
        <f>N405+O405</f>
        <v>300192</v>
      </c>
    </row>
    <row r="406" spans="1:16" ht="11.25">
      <c r="A406" s="19" t="s">
        <v>5</v>
      </c>
      <c r="B406" s="11"/>
      <c r="C406" s="11"/>
      <c r="D406" s="43"/>
      <c r="E406" s="17"/>
      <c r="F406" s="43"/>
      <c r="G406" s="43"/>
      <c r="H406" s="17"/>
      <c r="I406" s="43"/>
      <c r="J406" s="43"/>
      <c r="K406" s="65"/>
      <c r="L406" s="65"/>
      <c r="M406" s="65"/>
      <c r="N406" s="43"/>
      <c r="O406" s="18"/>
      <c r="P406" s="43"/>
    </row>
    <row r="407" spans="1:16" ht="22.5">
      <c r="A407" s="20" t="s">
        <v>326</v>
      </c>
      <c r="B407" s="11"/>
      <c r="C407" s="11"/>
      <c r="D407" s="43"/>
      <c r="E407" s="21">
        <v>236</v>
      </c>
      <c r="F407" s="69">
        <f>D407+E407</f>
        <v>236</v>
      </c>
      <c r="G407" s="69"/>
      <c r="H407" s="21">
        <v>236</v>
      </c>
      <c r="I407" s="69"/>
      <c r="J407" s="69">
        <f>G407+H407</f>
        <v>236</v>
      </c>
      <c r="K407" s="70"/>
      <c r="L407" s="70"/>
      <c r="M407" s="70"/>
      <c r="N407" s="69"/>
      <c r="O407" s="21">
        <v>236</v>
      </c>
      <c r="P407" s="69">
        <f>N407+O407</f>
        <v>236</v>
      </c>
    </row>
    <row r="408" spans="1:16" ht="11.25">
      <c r="A408" s="19" t="s">
        <v>7</v>
      </c>
      <c r="B408" s="11"/>
      <c r="C408" s="11"/>
      <c r="D408" s="43"/>
      <c r="E408" s="17"/>
      <c r="F408" s="43"/>
      <c r="G408" s="43"/>
      <c r="H408" s="17"/>
      <c r="I408" s="43"/>
      <c r="J408" s="43"/>
      <c r="K408" s="65"/>
      <c r="L408" s="65"/>
      <c r="M408" s="65"/>
      <c r="N408" s="43"/>
      <c r="O408" s="18"/>
      <c r="P408" s="43"/>
    </row>
    <row r="409" spans="1:16" ht="22.5">
      <c r="A409" s="20" t="s">
        <v>327</v>
      </c>
      <c r="B409" s="11"/>
      <c r="C409" s="11"/>
      <c r="D409" s="43"/>
      <c r="E409" s="43">
        <v>1118.64</v>
      </c>
      <c r="F409" s="43">
        <f>D409+E409</f>
        <v>1118.64</v>
      </c>
      <c r="G409" s="43"/>
      <c r="H409" s="43">
        <v>1200</v>
      </c>
      <c r="I409" s="43"/>
      <c r="J409" s="43">
        <f>G409+H409</f>
        <v>1200</v>
      </c>
      <c r="K409" s="65"/>
      <c r="L409" s="65"/>
      <c r="M409" s="65"/>
      <c r="N409" s="43"/>
      <c r="O409" s="43">
        <v>1272</v>
      </c>
      <c r="P409" s="43">
        <f>N409+O409</f>
        <v>1272</v>
      </c>
    </row>
    <row r="410" spans="1:235" s="39" customFormat="1" ht="24" customHeight="1">
      <c r="A410" s="9" t="s">
        <v>406</v>
      </c>
      <c r="B410" s="9"/>
      <c r="C410" s="9"/>
      <c r="D410" s="10">
        <f>(D412*D414)</f>
        <v>64999.9999998</v>
      </c>
      <c r="E410" s="10"/>
      <c r="F410" s="10">
        <f>D410</f>
        <v>64999.9999998</v>
      </c>
      <c r="G410" s="10">
        <f>G412*G414</f>
        <v>70000</v>
      </c>
      <c r="H410" s="10"/>
      <c r="I410" s="10"/>
      <c r="J410" s="10">
        <f>G410</f>
        <v>70000</v>
      </c>
      <c r="K410" s="10"/>
      <c r="L410" s="10"/>
      <c r="M410" s="10"/>
      <c r="N410" s="10">
        <f>N412*N414</f>
        <v>74999.99999968</v>
      </c>
      <c r="O410" s="10"/>
      <c r="P410" s="10">
        <f>N410</f>
        <v>74999.99999968</v>
      </c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  <c r="BD410" s="38"/>
      <c r="BE410" s="38"/>
      <c r="BF410" s="38"/>
      <c r="BG410" s="38"/>
      <c r="BH410" s="38"/>
      <c r="BI410" s="38"/>
      <c r="BJ410" s="38"/>
      <c r="BK410" s="38"/>
      <c r="BL410" s="38"/>
      <c r="BM410" s="38"/>
      <c r="BN410" s="38"/>
      <c r="BO410" s="38"/>
      <c r="BP410" s="38"/>
      <c r="BQ410" s="38"/>
      <c r="BR410" s="38"/>
      <c r="BS410" s="38"/>
      <c r="BT410" s="38"/>
      <c r="BU410" s="38"/>
      <c r="BV410" s="38"/>
      <c r="BW410" s="38"/>
      <c r="BX410" s="38"/>
      <c r="BY410" s="38"/>
      <c r="BZ410" s="38"/>
      <c r="CA410" s="38"/>
      <c r="CB410" s="38"/>
      <c r="CC410" s="38"/>
      <c r="CD410" s="38"/>
      <c r="CE410" s="38"/>
      <c r="CF410" s="38"/>
      <c r="CG410" s="38"/>
      <c r="CH410" s="38"/>
      <c r="CI410" s="38"/>
      <c r="CJ410" s="38"/>
      <c r="CK410" s="38"/>
      <c r="CL410" s="38"/>
      <c r="CM410" s="38"/>
      <c r="CN410" s="38"/>
      <c r="CO410" s="38"/>
      <c r="CP410" s="38"/>
      <c r="CQ410" s="38"/>
      <c r="CR410" s="38"/>
      <c r="CS410" s="38"/>
      <c r="CT410" s="38"/>
      <c r="CU410" s="38"/>
      <c r="CV410" s="38"/>
      <c r="CW410" s="38"/>
      <c r="CX410" s="38"/>
      <c r="CY410" s="38"/>
      <c r="CZ410" s="38"/>
      <c r="DA410" s="38"/>
      <c r="DB410" s="38"/>
      <c r="DC410" s="38"/>
      <c r="DD410" s="38"/>
      <c r="DE410" s="38"/>
      <c r="DF410" s="38"/>
      <c r="DG410" s="38"/>
      <c r="DH410" s="38"/>
      <c r="DI410" s="38"/>
      <c r="DJ410" s="38"/>
      <c r="DK410" s="38"/>
      <c r="DL410" s="38"/>
      <c r="DM410" s="38"/>
      <c r="DN410" s="38"/>
      <c r="DO410" s="38"/>
      <c r="DP410" s="38"/>
      <c r="DQ410" s="38"/>
      <c r="DR410" s="38"/>
      <c r="DS410" s="38"/>
      <c r="DT410" s="38"/>
      <c r="DU410" s="38"/>
      <c r="DV410" s="38"/>
      <c r="DW410" s="38"/>
      <c r="DX410" s="38"/>
      <c r="DY410" s="38"/>
      <c r="DZ410" s="38"/>
      <c r="EA410" s="38"/>
      <c r="EB410" s="38"/>
      <c r="EC410" s="38"/>
      <c r="ED410" s="38"/>
      <c r="EE410" s="38"/>
      <c r="EF410" s="38"/>
      <c r="EG410" s="38"/>
      <c r="EH410" s="38"/>
      <c r="EI410" s="38"/>
      <c r="EJ410" s="38"/>
      <c r="EK410" s="38"/>
      <c r="EL410" s="38"/>
      <c r="EM410" s="38"/>
      <c r="EN410" s="38"/>
      <c r="EO410" s="38"/>
      <c r="EP410" s="38"/>
      <c r="EQ410" s="38"/>
      <c r="ER410" s="38"/>
      <c r="ES410" s="38"/>
      <c r="ET410" s="38"/>
      <c r="EU410" s="38"/>
      <c r="EV410" s="38"/>
      <c r="EW410" s="38"/>
      <c r="EX410" s="38"/>
      <c r="EY410" s="38"/>
      <c r="EZ410" s="38"/>
      <c r="FA410" s="38"/>
      <c r="FB410" s="38"/>
      <c r="FC410" s="38"/>
      <c r="FD410" s="38"/>
      <c r="FE410" s="38"/>
      <c r="FF410" s="38"/>
      <c r="FG410" s="38"/>
      <c r="FH410" s="38"/>
      <c r="FI410" s="38"/>
      <c r="FJ410" s="38"/>
      <c r="FK410" s="38"/>
      <c r="FL410" s="38"/>
      <c r="FM410" s="38"/>
      <c r="FN410" s="38"/>
      <c r="FO410" s="38"/>
      <c r="FP410" s="38"/>
      <c r="FQ410" s="38"/>
      <c r="FR410" s="38"/>
      <c r="FS410" s="38"/>
      <c r="FT410" s="38"/>
      <c r="FU410" s="38"/>
      <c r="FV410" s="38"/>
      <c r="FW410" s="38"/>
      <c r="FX410" s="38"/>
      <c r="FY410" s="38"/>
      <c r="FZ410" s="38"/>
      <c r="GA410" s="38"/>
      <c r="GB410" s="38"/>
      <c r="GC410" s="38"/>
      <c r="GD410" s="38"/>
      <c r="GE410" s="38"/>
      <c r="GF410" s="38"/>
      <c r="GG410" s="38"/>
      <c r="GH410" s="38"/>
      <c r="GI410" s="38"/>
      <c r="GJ410" s="38"/>
      <c r="GK410" s="38"/>
      <c r="GL410" s="38"/>
      <c r="GM410" s="38"/>
      <c r="GN410" s="38"/>
      <c r="GO410" s="38"/>
      <c r="GP410" s="38"/>
      <c r="GQ410" s="38"/>
      <c r="GR410" s="38"/>
      <c r="GS410" s="38"/>
      <c r="GT410" s="38"/>
      <c r="GU410" s="38"/>
      <c r="GV410" s="38"/>
      <c r="GW410" s="38"/>
      <c r="GX410" s="38"/>
      <c r="GY410" s="38"/>
      <c r="GZ410" s="38"/>
      <c r="HA410" s="38"/>
      <c r="HB410" s="38"/>
      <c r="HC410" s="38"/>
      <c r="HD410" s="38"/>
      <c r="HE410" s="38"/>
      <c r="HF410" s="38"/>
      <c r="HG410" s="38"/>
      <c r="HH410" s="38"/>
      <c r="HI410" s="38"/>
      <c r="HJ410" s="38"/>
      <c r="HK410" s="38"/>
      <c r="HL410" s="38"/>
      <c r="HM410" s="38"/>
      <c r="HN410" s="38"/>
      <c r="HO410" s="38"/>
      <c r="HP410" s="38"/>
      <c r="HQ410" s="38"/>
      <c r="HR410" s="38"/>
      <c r="HS410" s="38"/>
      <c r="HT410" s="38"/>
      <c r="HU410" s="38"/>
      <c r="HV410" s="38"/>
      <c r="HW410" s="38"/>
      <c r="HX410" s="38"/>
      <c r="HY410" s="38"/>
      <c r="HZ410" s="38"/>
      <c r="IA410" s="38"/>
    </row>
    <row r="411" spans="1:16" ht="12.75" customHeight="1">
      <c r="A411" s="13" t="s">
        <v>152</v>
      </c>
      <c r="B411" s="9"/>
      <c r="C411" s="9"/>
      <c r="D411" s="10"/>
      <c r="E411" s="10"/>
      <c r="F411" s="10"/>
      <c r="G411" s="10"/>
      <c r="H411" s="10"/>
      <c r="I411" s="10"/>
      <c r="J411" s="10"/>
      <c r="K411" s="65"/>
      <c r="L411" s="10"/>
      <c r="M411" s="10"/>
      <c r="N411" s="10"/>
      <c r="O411" s="10"/>
      <c r="P411" s="10"/>
    </row>
    <row r="412" spans="1:16" ht="24" customHeight="1">
      <c r="A412" s="8" t="s">
        <v>151</v>
      </c>
      <c r="B412" s="11"/>
      <c r="C412" s="11"/>
      <c r="D412" s="43">
        <v>5400</v>
      </c>
      <c r="E412" s="43"/>
      <c r="F412" s="43">
        <f>D412</f>
        <v>5400</v>
      </c>
      <c r="G412" s="43">
        <v>5600</v>
      </c>
      <c r="H412" s="43"/>
      <c r="I412" s="43"/>
      <c r="J412" s="43">
        <f>G412</f>
        <v>5600</v>
      </c>
      <c r="K412" s="65"/>
      <c r="L412" s="65"/>
      <c r="M412" s="65"/>
      <c r="N412" s="43">
        <v>5600</v>
      </c>
      <c r="O412" s="43"/>
      <c r="P412" s="43">
        <f>N412</f>
        <v>5600</v>
      </c>
    </row>
    <row r="413" spans="1:16" ht="11.25">
      <c r="A413" s="13" t="s">
        <v>7</v>
      </c>
      <c r="B413" s="11"/>
      <c r="C413" s="11"/>
      <c r="D413" s="43"/>
      <c r="E413" s="43"/>
      <c r="F413" s="43"/>
      <c r="G413" s="43"/>
      <c r="H413" s="43"/>
      <c r="I413" s="43"/>
      <c r="J413" s="43"/>
      <c r="K413" s="65"/>
      <c r="L413" s="65"/>
      <c r="M413" s="65"/>
      <c r="N413" s="43"/>
      <c r="O413" s="43"/>
      <c r="P413" s="43"/>
    </row>
    <row r="414" spans="1:16" ht="24" customHeight="1">
      <c r="A414" s="11" t="s">
        <v>153</v>
      </c>
      <c r="B414" s="11"/>
      <c r="C414" s="11"/>
      <c r="D414" s="43">
        <v>12.037037037</v>
      </c>
      <c r="E414" s="43"/>
      <c r="F414" s="43">
        <f>D414</f>
        <v>12.037037037</v>
      </c>
      <c r="G414" s="43">
        <v>12.5</v>
      </c>
      <c r="H414" s="43"/>
      <c r="I414" s="43"/>
      <c r="J414" s="43">
        <f>G414</f>
        <v>12.5</v>
      </c>
      <c r="K414" s="65"/>
      <c r="L414" s="65"/>
      <c r="M414" s="65"/>
      <c r="N414" s="43">
        <v>13.3928571428</v>
      </c>
      <c r="O414" s="43"/>
      <c r="P414" s="43">
        <f>N414</f>
        <v>13.3928571428</v>
      </c>
    </row>
    <row r="415" spans="1:235" s="39" customFormat="1" ht="90">
      <c r="A415" s="67" t="s">
        <v>407</v>
      </c>
      <c r="B415" s="9"/>
      <c r="C415" s="9"/>
      <c r="D415" s="148">
        <f>D417*D424+D419*D426+D418*D425+D420*D427+D421*D428+D422*D429</f>
        <v>404000</v>
      </c>
      <c r="E415" s="10"/>
      <c r="F415" s="10">
        <f>F417*F424+F419*F426+F418*F425+F420*F427+F421*F428+F422*F429</f>
        <v>404000</v>
      </c>
      <c r="G415" s="10">
        <f>G417*G424+G419*G426+G418*G425+G420*G427+G421*G428+G422*G429</f>
        <v>108000</v>
      </c>
      <c r="H415" s="10"/>
      <c r="I415" s="10"/>
      <c r="J415" s="10">
        <f>G415</f>
        <v>108000</v>
      </c>
      <c r="K415" s="10"/>
      <c r="L415" s="10"/>
      <c r="M415" s="10"/>
      <c r="N415" s="10">
        <f>N419*N426+N417*N424</f>
        <v>65000</v>
      </c>
      <c r="O415" s="10"/>
      <c r="P415" s="10">
        <f>N415</f>
        <v>65000</v>
      </c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  <c r="BD415" s="38"/>
      <c r="BE415" s="38"/>
      <c r="BF415" s="38"/>
      <c r="BG415" s="38"/>
      <c r="BH415" s="38"/>
      <c r="BI415" s="38"/>
      <c r="BJ415" s="38"/>
      <c r="BK415" s="38"/>
      <c r="BL415" s="38"/>
      <c r="BM415" s="38"/>
      <c r="BN415" s="38"/>
      <c r="BO415" s="38"/>
      <c r="BP415" s="38"/>
      <c r="BQ415" s="38"/>
      <c r="BR415" s="38"/>
      <c r="BS415" s="38"/>
      <c r="BT415" s="38"/>
      <c r="BU415" s="38"/>
      <c r="BV415" s="38"/>
      <c r="BW415" s="38"/>
      <c r="BX415" s="38"/>
      <c r="BY415" s="38"/>
      <c r="BZ415" s="38"/>
      <c r="CA415" s="38"/>
      <c r="CB415" s="38"/>
      <c r="CC415" s="38"/>
      <c r="CD415" s="38"/>
      <c r="CE415" s="38"/>
      <c r="CF415" s="38"/>
      <c r="CG415" s="38"/>
      <c r="CH415" s="38"/>
      <c r="CI415" s="38"/>
      <c r="CJ415" s="38"/>
      <c r="CK415" s="38"/>
      <c r="CL415" s="38"/>
      <c r="CM415" s="38"/>
      <c r="CN415" s="38"/>
      <c r="CO415" s="38"/>
      <c r="CP415" s="38"/>
      <c r="CQ415" s="38"/>
      <c r="CR415" s="38"/>
      <c r="CS415" s="38"/>
      <c r="CT415" s="38"/>
      <c r="CU415" s="38"/>
      <c r="CV415" s="38"/>
      <c r="CW415" s="38"/>
      <c r="CX415" s="38"/>
      <c r="CY415" s="38"/>
      <c r="CZ415" s="38"/>
      <c r="DA415" s="38"/>
      <c r="DB415" s="38"/>
      <c r="DC415" s="38"/>
      <c r="DD415" s="38"/>
      <c r="DE415" s="38"/>
      <c r="DF415" s="38"/>
      <c r="DG415" s="38"/>
      <c r="DH415" s="38"/>
      <c r="DI415" s="38"/>
      <c r="DJ415" s="38"/>
      <c r="DK415" s="38"/>
      <c r="DL415" s="38"/>
      <c r="DM415" s="38"/>
      <c r="DN415" s="38"/>
      <c r="DO415" s="38"/>
      <c r="DP415" s="38"/>
      <c r="DQ415" s="38"/>
      <c r="DR415" s="38"/>
      <c r="DS415" s="38"/>
      <c r="DT415" s="38"/>
      <c r="DU415" s="38"/>
      <c r="DV415" s="38"/>
      <c r="DW415" s="38"/>
      <c r="DX415" s="38"/>
      <c r="DY415" s="38"/>
      <c r="DZ415" s="38"/>
      <c r="EA415" s="38"/>
      <c r="EB415" s="38"/>
      <c r="EC415" s="38"/>
      <c r="ED415" s="38"/>
      <c r="EE415" s="38"/>
      <c r="EF415" s="38"/>
      <c r="EG415" s="38"/>
      <c r="EH415" s="38"/>
      <c r="EI415" s="38"/>
      <c r="EJ415" s="38"/>
      <c r="EK415" s="38"/>
      <c r="EL415" s="38"/>
      <c r="EM415" s="38"/>
      <c r="EN415" s="38"/>
      <c r="EO415" s="38"/>
      <c r="EP415" s="38"/>
      <c r="EQ415" s="38"/>
      <c r="ER415" s="38"/>
      <c r="ES415" s="38"/>
      <c r="ET415" s="38"/>
      <c r="EU415" s="38"/>
      <c r="EV415" s="38"/>
      <c r="EW415" s="38"/>
      <c r="EX415" s="38"/>
      <c r="EY415" s="38"/>
      <c r="EZ415" s="38"/>
      <c r="FA415" s="38"/>
      <c r="FB415" s="38"/>
      <c r="FC415" s="38"/>
      <c r="FD415" s="38"/>
      <c r="FE415" s="38"/>
      <c r="FF415" s="38"/>
      <c r="FG415" s="38"/>
      <c r="FH415" s="38"/>
      <c r="FI415" s="38"/>
      <c r="FJ415" s="38"/>
      <c r="FK415" s="38"/>
      <c r="FL415" s="38"/>
      <c r="FM415" s="38"/>
      <c r="FN415" s="38"/>
      <c r="FO415" s="38"/>
      <c r="FP415" s="38"/>
      <c r="FQ415" s="38"/>
      <c r="FR415" s="38"/>
      <c r="FS415" s="38"/>
      <c r="FT415" s="38"/>
      <c r="FU415" s="38"/>
      <c r="FV415" s="38"/>
      <c r="FW415" s="38"/>
      <c r="FX415" s="38"/>
      <c r="FY415" s="38"/>
      <c r="FZ415" s="38"/>
      <c r="GA415" s="38"/>
      <c r="GB415" s="38"/>
      <c r="GC415" s="38"/>
      <c r="GD415" s="38"/>
      <c r="GE415" s="38"/>
      <c r="GF415" s="38"/>
      <c r="GG415" s="38"/>
      <c r="GH415" s="38"/>
      <c r="GI415" s="38"/>
      <c r="GJ415" s="38"/>
      <c r="GK415" s="38"/>
      <c r="GL415" s="38"/>
      <c r="GM415" s="38"/>
      <c r="GN415" s="38"/>
      <c r="GO415" s="38"/>
      <c r="GP415" s="38"/>
      <c r="GQ415" s="38"/>
      <c r="GR415" s="38"/>
      <c r="GS415" s="38"/>
      <c r="GT415" s="38"/>
      <c r="GU415" s="38"/>
      <c r="GV415" s="38"/>
      <c r="GW415" s="38"/>
      <c r="GX415" s="38"/>
      <c r="GY415" s="38"/>
      <c r="GZ415" s="38"/>
      <c r="HA415" s="38"/>
      <c r="HB415" s="38"/>
      <c r="HC415" s="38"/>
      <c r="HD415" s="38"/>
      <c r="HE415" s="38"/>
      <c r="HF415" s="38"/>
      <c r="HG415" s="38"/>
      <c r="HH415" s="38"/>
      <c r="HI415" s="38"/>
      <c r="HJ415" s="38"/>
      <c r="HK415" s="38"/>
      <c r="HL415" s="38"/>
      <c r="HM415" s="38"/>
      <c r="HN415" s="38"/>
      <c r="HO415" s="38"/>
      <c r="HP415" s="38"/>
      <c r="HQ415" s="38"/>
      <c r="HR415" s="38"/>
      <c r="HS415" s="38"/>
      <c r="HT415" s="38"/>
      <c r="HU415" s="38"/>
      <c r="HV415" s="38"/>
      <c r="HW415" s="38"/>
      <c r="HX415" s="38"/>
      <c r="HY415" s="38"/>
      <c r="HZ415" s="38"/>
      <c r="IA415" s="38"/>
    </row>
    <row r="416" spans="1:16" ht="11.25">
      <c r="A416" s="13" t="s">
        <v>152</v>
      </c>
      <c r="B416" s="9"/>
      <c r="C416" s="9"/>
      <c r="D416" s="10"/>
      <c r="E416" s="10"/>
      <c r="F416" s="10"/>
      <c r="G416" s="10"/>
      <c r="H416" s="10"/>
      <c r="I416" s="10"/>
      <c r="J416" s="10"/>
      <c r="K416" s="65"/>
      <c r="L416" s="65"/>
      <c r="M416" s="65"/>
      <c r="N416" s="43"/>
      <c r="O416" s="43"/>
      <c r="P416" s="43"/>
    </row>
    <row r="417" spans="1:16" ht="33" customHeight="1">
      <c r="A417" s="8" t="s">
        <v>271</v>
      </c>
      <c r="B417" s="9"/>
      <c r="C417" s="9"/>
      <c r="D417" s="43">
        <v>5</v>
      </c>
      <c r="E417" s="10"/>
      <c r="F417" s="43">
        <f>D417+E417</f>
        <v>5</v>
      </c>
      <c r="G417" s="43">
        <v>5</v>
      </c>
      <c r="H417" s="10"/>
      <c r="I417" s="43"/>
      <c r="J417" s="43">
        <f>G417+H417</f>
        <v>5</v>
      </c>
      <c r="K417" s="65"/>
      <c r="L417" s="65"/>
      <c r="M417" s="65"/>
      <c r="N417" s="43">
        <v>5</v>
      </c>
      <c r="O417" s="43"/>
      <c r="P417" s="43">
        <f>N417</f>
        <v>5</v>
      </c>
    </row>
    <row r="418" spans="1:16" ht="26.25" customHeight="1">
      <c r="A418" s="8" t="s">
        <v>276</v>
      </c>
      <c r="B418" s="9"/>
      <c r="C418" s="9"/>
      <c r="D418" s="43">
        <v>1</v>
      </c>
      <c r="E418" s="10"/>
      <c r="F418" s="43">
        <v>1</v>
      </c>
      <c r="G418" s="43"/>
      <c r="H418" s="10"/>
      <c r="I418" s="43"/>
      <c r="J418" s="43"/>
      <c r="K418" s="65"/>
      <c r="L418" s="65"/>
      <c r="M418" s="65"/>
      <c r="N418" s="43"/>
      <c r="O418" s="43"/>
      <c r="P418" s="43"/>
    </row>
    <row r="419" spans="1:16" ht="39" customHeight="1">
      <c r="A419" s="8" t="s">
        <v>228</v>
      </c>
      <c r="B419" s="11"/>
      <c r="C419" s="11"/>
      <c r="D419" s="43">
        <v>12</v>
      </c>
      <c r="E419" s="43"/>
      <c r="F419" s="43">
        <f>D419+E419</f>
        <v>12</v>
      </c>
      <c r="G419" s="43">
        <v>12</v>
      </c>
      <c r="H419" s="43"/>
      <c r="I419" s="43"/>
      <c r="J419" s="43">
        <f>G419+H419</f>
        <v>12</v>
      </c>
      <c r="K419" s="65"/>
      <c r="L419" s="65"/>
      <c r="M419" s="65"/>
      <c r="N419" s="43">
        <v>12</v>
      </c>
      <c r="O419" s="43"/>
      <c r="P419" s="43">
        <f>N419</f>
        <v>12</v>
      </c>
    </row>
    <row r="420" spans="1:16" ht="27.75" customHeight="1">
      <c r="A420" s="71" t="s">
        <v>331</v>
      </c>
      <c r="B420" s="11"/>
      <c r="C420" s="11"/>
      <c r="D420" s="43">
        <v>1</v>
      </c>
      <c r="E420" s="43"/>
      <c r="F420" s="43">
        <f>D420+E420</f>
        <v>1</v>
      </c>
      <c r="G420" s="43"/>
      <c r="H420" s="43"/>
      <c r="I420" s="43"/>
      <c r="J420" s="43"/>
      <c r="K420" s="65"/>
      <c r="L420" s="65"/>
      <c r="M420" s="65"/>
      <c r="N420" s="43"/>
      <c r="O420" s="43"/>
      <c r="P420" s="43"/>
    </row>
    <row r="421" spans="1:16" ht="30" customHeight="1">
      <c r="A421" s="71" t="s">
        <v>333</v>
      </c>
      <c r="B421" s="11"/>
      <c r="C421" s="11"/>
      <c r="D421" s="43">
        <v>1</v>
      </c>
      <c r="E421" s="43"/>
      <c r="F421" s="43">
        <f>D421+E421</f>
        <v>1</v>
      </c>
      <c r="G421" s="43"/>
      <c r="H421" s="43"/>
      <c r="I421" s="43"/>
      <c r="J421" s="43"/>
      <c r="K421" s="65"/>
      <c r="L421" s="65"/>
      <c r="M421" s="65"/>
      <c r="N421" s="43"/>
      <c r="O421" s="43"/>
      <c r="P421" s="43"/>
    </row>
    <row r="422" spans="1:16" ht="21.75" customHeight="1">
      <c r="A422" s="146" t="s">
        <v>367</v>
      </c>
      <c r="B422" s="11"/>
      <c r="C422" s="11"/>
      <c r="D422" s="43">
        <v>4</v>
      </c>
      <c r="E422" s="43"/>
      <c r="F422" s="43">
        <f>D422+E422</f>
        <v>4</v>
      </c>
      <c r="G422" s="43">
        <v>6</v>
      </c>
      <c r="H422" s="43"/>
      <c r="I422" s="43"/>
      <c r="J422" s="43">
        <v>6</v>
      </c>
      <c r="K422" s="65"/>
      <c r="L422" s="65"/>
      <c r="M422" s="65"/>
      <c r="N422" s="43"/>
      <c r="O422" s="43"/>
      <c r="P422" s="43"/>
    </row>
    <row r="423" spans="1:16" ht="11.25">
      <c r="A423" s="13" t="s">
        <v>7</v>
      </c>
      <c r="B423" s="11"/>
      <c r="C423" s="11"/>
      <c r="D423" s="43"/>
      <c r="E423" s="43"/>
      <c r="F423" s="43"/>
      <c r="G423" s="43"/>
      <c r="H423" s="43"/>
      <c r="I423" s="43"/>
      <c r="J423" s="43"/>
      <c r="K423" s="65"/>
      <c r="L423" s="65"/>
      <c r="M423" s="65"/>
      <c r="N423" s="43"/>
      <c r="O423" s="43"/>
      <c r="P423" s="43"/>
    </row>
    <row r="424" spans="1:16" ht="22.5">
      <c r="A424" s="11" t="s">
        <v>270</v>
      </c>
      <c r="B424" s="11"/>
      <c r="C424" s="11"/>
      <c r="D424" s="43">
        <v>8400</v>
      </c>
      <c r="E424" s="43"/>
      <c r="F424" s="43">
        <f>D424+E424</f>
        <v>8400</v>
      </c>
      <c r="G424" s="43">
        <v>9000</v>
      </c>
      <c r="H424" s="43"/>
      <c r="I424" s="43"/>
      <c r="J424" s="43">
        <f>G424+H424</f>
        <v>9000</v>
      </c>
      <c r="K424" s="65"/>
      <c r="L424" s="65"/>
      <c r="M424" s="65"/>
      <c r="N424" s="43">
        <v>10000</v>
      </c>
      <c r="O424" s="43"/>
      <c r="P424" s="43">
        <f>N424</f>
        <v>10000</v>
      </c>
    </row>
    <row r="425" spans="1:16" ht="22.5">
      <c r="A425" s="11" t="s">
        <v>275</v>
      </c>
      <c r="B425" s="11"/>
      <c r="C425" s="11"/>
      <c r="D425" s="43">
        <v>167000</v>
      </c>
      <c r="E425" s="43"/>
      <c r="F425" s="43">
        <f>D425+E425</f>
        <v>167000</v>
      </c>
      <c r="G425" s="43"/>
      <c r="H425" s="43"/>
      <c r="I425" s="43"/>
      <c r="J425" s="43"/>
      <c r="K425" s="65"/>
      <c r="L425" s="65"/>
      <c r="M425" s="65"/>
      <c r="N425" s="43"/>
      <c r="O425" s="43"/>
      <c r="P425" s="43"/>
    </row>
    <row r="426" spans="1:16" ht="33.75" customHeight="1">
      <c r="A426" s="11" t="s">
        <v>175</v>
      </c>
      <c r="B426" s="11"/>
      <c r="C426" s="11"/>
      <c r="D426" s="43">
        <f>10000/12</f>
        <v>833.3333333333334</v>
      </c>
      <c r="E426" s="43"/>
      <c r="F426" s="43">
        <f>D426+E426</f>
        <v>833.3333333333334</v>
      </c>
      <c r="G426" s="43">
        <f>12000/12</f>
        <v>1000</v>
      </c>
      <c r="H426" s="43"/>
      <c r="I426" s="43"/>
      <c r="J426" s="43">
        <f>G426+H426</f>
        <v>1000</v>
      </c>
      <c r="K426" s="65"/>
      <c r="L426" s="65"/>
      <c r="M426" s="65"/>
      <c r="N426" s="43">
        <f>15000/12</f>
        <v>1250</v>
      </c>
      <c r="O426" s="43"/>
      <c r="P426" s="43">
        <f>N426</f>
        <v>1250</v>
      </c>
    </row>
    <row r="427" spans="1:16" ht="30.75" customHeight="1">
      <c r="A427" s="11" t="s">
        <v>332</v>
      </c>
      <c r="B427" s="20"/>
      <c r="C427" s="20"/>
      <c r="D427" s="43">
        <v>150000</v>
      </c>
      <c r="E427" s="44"/>
      <c r="F427" s="44">
        <v>150000</v>
      </c>
      <c r="G427" s="44"/>
      <c r="H427" s="44"/>
      <c r="I427" s="44"/>
      <c r="J427" s="44"/>
      <c r="K427" s="44"/>
      <c r="L427" s="44"/>
      <c r="M427" s="44"/>
      <c r="N427" s="44"/>
      <c r="O427" s="44"/>
      <c r="P427" s="44"/>
    </row>
    <row r="428" spans="1:16" ht="30.75" customHeight="1">
      <c r="A428" s="11" t="s">
        <v>334</v>
      </c>
      <c r="B428" s="20"/>
      <c r="C428" s="20"/>
      <c r="D428" s="44">
        <v>1000</v>
      </c>
      <c r="E428" s="44"/>
      <c r="F428" s="44">
        <v>1000</v>
      </c>
      <c r="G428" s="44"/>
      <c r="H428" s="44"/>
      <c r="I428" s="44"/>
      <c r="J428" s="44"/>
      <c r="K428" s="44"/>
      <c r="L428" s="44"/>
      <c r="M428" s="44"/>
      <c r="N428" s="44"/>
      <c r="O428" s="44"/>
      <c r="P428" s="44"/>
    </row>
    <row r="429" spans="1:16" ht="21.75" customHeight="1">
      <c r="A429" s="147" t="s">
        <v>368</v>
      </c>
      <c r="B429" s="20"/>
      <c r="C429" s="20"/>
      <c r="D429" s="44">
        <v>8500</v>
      </c>
      <c r="E429" s="44"/>
      <c r="F429" s="44">
        <v>8500</v>
      </c>
      <c r="G429" s="44">
        <v>8500</v>
      </c>
      <c r="H429" s="44"/>
      <c r="I429" s="44"/>
      <c r="J429" s="44">
        <v>8500</v>
      </c>
      <c r="K429" s="44"/>
      <c r="L429" s="44"/>
      <c r="M429" s="44"/>
      <c r="N429" s="44"/>
      <c r="O429" s="44"/>
      <c r="P429" s="44"/>
    </row>
    <row r="430" spans="1:16" ht="21.75" customHeight="1">
      <c r="A430" s="153" t="s">
        <v>376</v>
      </c>
      <c r="B430" s="20"/>
      <c r="C430" s="20"/>
      <c r="D430" s="57">
        <f>D432</f>
        <v>150000</v>
      </c>
      <c r="E430" s="57"/>
      <c r="F430" s="57">
        <f>F432</f>
        <v>150000</v>
      </c>
      <c r="G430" s="57">
        <f>G432</f>
        <v>100000</v>
      </c>
      <c r="H430" s="57"/>
      <c r="I430" s="57">
        <f>I432</f>
        <v>0</v>
      </c>
      <c r="J430" s="57">
        <f>J432</f>
        <v>100000</v>
      </c>
      <c r="K430" s="44"/>
      <c r="L430" s="44"/>
      <c r="M430" s="44"/>
      <c r="N430" s="44"/>
      <c r="O430" s="44"/>
      <c r="P430" s="44"/>
    </row>
    <row r="431" spans="1:16" ht="21.75" customHeight="1">
      <c r="A431" s="149" t="s">
        <v>372</v>
      </c>
      <c r="B431" s="20"/>
      <c r="C431" s="20"/>
      <c r="D431" s="57"/>
      <c r="E431" s="57"/>
      <c r="F431" s="57"/>
      <c r="G431" s="57"/>
      <c r="H431" s="57"/>
      <c r="I431" s="57"/>
      <c r="J431" s="57"/>
      <c r="K431" s="44"/>
      <c r="L431" s="44"/>
      <c r="M431" s="44"/>
      <c r="N431" s="44"/>
      <c r="O431" s="44"/>
      <c r="P431" s="44"/>
    </row>
    <row r="432" spans="1:16" ht="21.75" customHeight="1">
      <c r="A432" s="150" t="s">
        <v>408</v>
      </c>
      <c r="B432" s="20"/>
      <c r="C432" s="20"/>
      <c r="D432" s="57">
        <f>D434</f>
        <v>150000</v>
      </c>
      <c r="E432" s="57"/>
      <c r="F432" s="57">
        <f>F434</f>
        <v>150000</v>
      </c>
      <c r="G432" s="57">
        <f>G434</f>
        <v>100000</v>
      </c>
      <c r="H432" s="57"/>
      <c r="I432" s="57">
        <f>I434</f>
        <v>0</v>
      </c>
      <c r="J432" s="57">
        <f>J434</f>
        <v>100000</v>
      </c>
      <c r="K432" s="44"/>
      <c r="L432" s="44"/>
      <c r="M432" s="44"/>
      <c r="N432" s="44"/>
      <c r="O432" s="44"/>
      <c r="P432" s="44"/>
    </row>
    <row r="433" spans="1:16" ht="21.75" customHeight="1">
      <c r="A433" s="151" t="s">
        <v>4</v>
      </c>
      <c r="B433" s="20"/>
      <c r="C433" s="20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</row>
    <row r="434" spans="1:16" ht="21.75" customHeight="1">
      <c r="A434" s="149" t="s">
        <v>373</v>
      </c>
      <c r="B434" s="20"/>
      <c r="C434" s="20"/>
      <c r="D434" s="44">
        <f>D436*D438</f>
        <v>150000</v>
      </c>
      <c r="E434" s="44"/>
      <c r="F434" s="44">
        <f>F436*F438</f>
        <v>150000</v>
      </c>
      <c r="G434" s="44">
        <f>G436*G438</f>
        <v>100000</v>
      </c>
      <c r="H434" s="44"/>
      <c r="I434" s="44">
        <f>I436*I438</f>
        <v>0</v>
      </c>
      <c r="J434" s="44">
        <f>J436*J438</f>
        <v>100000</v>
      </c>
      <c r="K434" s="44"/>
      <c r="L434" s="44"/>
      <c r="M434" s="44"/>
      <c r="N434" s="44"/>
      <c r="O434" s="44"/>
      <c r="P434" s="44"/>
    </row>
    <row r="435" spans="1:16" ht="21.75" customHeight="1">
      <c r="A435" s="151" t="s">
        <v>5</v>
      </c>
      <c r="B435" s="20"/>
      <c r="C435" s="20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</row>
    <row r="436" spans="1:16" ht="21.75" customHeight="1">
      <c r="A436" s="149" t="s">
        <v>374</v>
      </c>
      <c r="B436" s="20"/>
      <c r="C436" s="20"/>
      <c r="D436" s="44">
        <v>1</v>
      </c>
      <c r="E436" s="44"/>
      <c r="F436" s="44">
        <v>1</v>
      </c>
      <c r="G436" s="44">
        <v>2</v>
      </c>
      <c r="H436" s="44"/>
      <c r="I436" s="44"/>
      <c r="J436" s="44">
        <v>2</v>
      </c>
      <c r="K436" s="44"/>
      <c r="L436" s="44"/>
      <c r="M436" s="44"/>
      <c r="N436" s="44"/>
      <c r="O436" s="44"/>
      <c r="P436" s="44"/>
    </row>
    <row r="437" spans="1:16" ht="21.75" customHeight="1">
      <c r="A437" s="151" t="s">
        <v>7</v>
      </c>
      <c r="B437" s="20"/>
      <c r="C437" s="20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</row>
    <row r="438" spans="1:16" ht="21.75" customHeight="1">
      <c r="A438" s="152" t="s">
        <v>375</v>
      </c>
      <c r="B438" s="20"/>
      <c r="C438" s="20"/>
      <c r="D438" s="44">
        <v>150000</v>
      </c>
      <c r="E438" s="44"/>
      <c r="F438" s="44">
        <v>150000</v>
      </c>
      <c r="G438" s="44">
        <v>50000</v>
      </c>
      <c r="H438" s="44"/>
      <c r="I438" s="44"/>
      <c r="J438" s="44">
        <v>50000</v>
      </c>
      <c r="K438" s="44"/>
      <c r="L438" s="44"/>
      <c r="M438" s="44"/>
      <c r="N438" s="44"/>
      <c r="O438" s="44"/>
      <c r="P438" s="44"/>
    </row>
    <row r="439" spans="1:16" ht="16.5" customHeight="1">
      <c r="A439" s="37" t="s">
        <v>252</v>
      </c>
      <c r="B439" s="37"/>
      <c r="C439" s="37"/>
      <c r="D439" s="30">
        <f>D440</f>
        <v>8124700</v>
      </c>
      <c r="E439" s="30">
        <f>E440</f>
        <v>13705000</v>
      </c>
      <c r="F439" s="30">
        <f>F440</f>
        <v>21829700</v>
      </c>
      <c r="G439" s="30">
        <f>G440</f>
        <v>1600000</v>
      </c>
      <c r="H439" s="30"/>
      <c r="I439" s="30">
        <f>I440</f>
        <v>0</v>
      </c>
      <c r="J439" s="30">
        <f>G439</f>
        <v>1600000</v>
      </c>
      <c r="K439" s="30" t="e">
        <f>#REF!+K440</f>
        <v>#REF!</v>
      </c>
      <c r="L439" s="30" t="e">
        <f>#REF!+L440</f>
        <v>#REF!</v>
      </c>
      <c r="M439" s="30" t="e">
        <f>#REF!+M440</f>
        <v>#REF!</v>
      </c>
      <c r="N439" s="30">
        <f>N440</f>
        <v>1650000</v>
      </c>
      <c r="O439" s="30">
        <f>O440</f>
        <v>0</v>
      </c>
      <c r="P439" s="30">
        <f>N439</f>
        <v>1650000</v>
      </c>
    </row>
    <row r="440" spans="1:235" s="39" customFormat="1" ht="21.75" customHeight="1">
      <c r="A440" s="34" t="s">
        <v>409</v>
      </c>
      <c r="B440" s="35"/>
      <c r="C440" s="35"/>
      <c r="D440" s="36">
        <f>D442</f>
        <v>8124700</v>
      </c>
      <c r="E440" s="36">
        <f>SUM(E443)</f>
        <v>13705000</v>
      </c>
      <c r="F440" s="36">
        <f>D440+E440</f>
        <v>21829700</v>
      </c>
      <c r="G440" s="36">
        <f>G442</f>
        <v>1600000</v>
      </c>
      <c r="H440" s="36"/>
      <c r="I440" s="36">
        <f>I442</f>
        <v>0</v>
      </c>
      <c r="J440" s="36">
        <f>G440</f>
        <v>1600000</v>
      </c>
      <c r="K440" s="36"/>
      <c r="L440" s="36"/>
      <c r="M440" s="36"/>
      <c r="N440" s="36">
        <f>N442</f>
        <v>1650000</v>
      </c>
      <c r="O440" s="36">
        <f>O442</f>
        <v>0</v>
      </c>
      <c r="P440" s="36">
        <f>N440</f>
        <v>1650000</v>
      </c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  <c r="BD440" s="38"/>
      <c r="BE440" s="38"/>
      <c r="BF440" s="38"/>
      <c r="BG440" s="38"/>
      <c r="BH440" s="38"/>
      <c r="BI440" s="38"/>
      <c r="BJ440" s="38"/>
      <c r="BK440" s="38"/>
      <c r="BL440" s="38"/>
      <c r="BM440" s="38"/>
      <c r="BN440" s="38"/>
      <c r="BO440" s="38"/>
      <c r="BP440" s="38"/>
      <c r="BQ440" s="38"/>
      <c r="BR440" s="38"/>
      <c r="BS440" s="38"/>
      <c r="BT440" s="38"/>
      <c r="BU440" s="38"/>
      <c r="BV440" s="38"/>
      <c r="BW440" s="38"/>
      <c r="BX440" s="38"/>
      <c r="BY440" s="38"/>
      <c r="BZ440" s="38"/>
      <c r="CA440" s="38"/>
      <c r="CB440" s="38"/>
      <c r="CC440" s="38"/>
      <c r="CD440" s="38"/>
      <c r="CE440" s="38"/>
      <c r="CF440" s="38"/>
      <c r="CG440" s="38"/>
      <c r="CH440" s="38"/>
      <c r="CI440" s="38"/>
      <c r="CJ440" s="38"/>
      <c r="CK440" s="38"/>
      <c r="CL440" s="38"/>
      <c r="CM440" s="38"/>
      <c r="CN440" s="38"/>
      <c r="CO440" s="38"/>
      <c r="CP440" s="38"/>
      <c r="CQ440" s="38"/>
      <c r="CR440" s="38"/>
      <c r="CS440" s="38"/>
      <c r="CT440" s="38"/>
      <c r="CU440" s="38"/>
      <c r="CV440" s="38"/>
      <c r="CW440" s="38"/>
      <c r="CX440" s="38"/>
      <c r="CY440" s="38"/>
      <c r="CZ440" s="38"/>
      <c r="DA440" s="38"/>
      <c r="DB440" s="38"/>
      <c r="DC440" s="38"/>
      <c r="DD440" s="38"/>
      <c r="DE440" s="38"/>
      <c r="DF440" s="38"/>
      <c r="DG440" s="38"/>
      <c r="DH440" s="38"/>
      <c r="DI440" s="38"/>
      <c r="DJ440" s="38"/>
      <c r="DK440" s="38"/>
      <c r="DL440" s="38"/>
      <c r="DM440" s="38"/>
      <c r="DN440" s="38"/>
      <c r="DO440" s="38"/>
      <c r="DP440" s="38"/>
      <c r="DQ440" s="38"/>
      <c r="DR440" s="38"/>
      <c r="DS440" s="38"/>
      <c r="DT440" s="38"/>
      <c r="DU440" s="38"/>
      <c r="DV440" s="38"/>
      <c r="DW440" s="38"/>
      <c r="DX440" s="38"/>
      <c r="DY440" s="38"/>
      <c r="DZ440" s="38"/>
      <c r="EA440" s="38"/>
      <c r="EB440" s="38"/>
      <c r="EC440" s="38"/>
      <c r="ED440" s="38"/>
      <c r="EE440" s="38"/>
      <c r="EF440" s="38"/>
      <c r="EG440" s="38"/>
      <c r="EH440" s="38"/>
      <c r="EI440" s="38"/>
      <c r="EJ440" s="38"/>
      <c r="EK440" s="38"/>
      <c r="EL440" s="38"/>
      <c r="EM440" s="38"/>
      <c r="EN440" s="38"/>
      <c r="EO440" s="38"/>
      <c r="EP440" s="38"/>
      <c r="EQ440" s="38"/>
      <c r="ER440" s="38"/>
      <c r="ES440" s="38"/>
      <c r="ET440" s="38"/>
      <c r="EU440" s="38"/>
      <c r="EV440" s="38"/>
      <c r="EW440" s="38"/>
      <c r="EX440" s="38"/>
      <c r="EY440" s="38"/>
      <c r="EZ440" s="38"/>
      <c r="FA440" s="38"/>
      <c r="FB440" s="38"/>
      <c r="FC440" s="38"/>
      <c r="FD440" s="38"/>
      <c r="FE440" s="38"/>
      <c r="FF440" s="38"/>
      <c r="FG440" s="38"/>
      <c r="FH440" s="38"/>
      <c r="FI440" s="38"/>
      <c r="FJ440" s="38"/>
      <c r="FK440" s="38"/>
      <c r="FL440" s="38"/>
      <c r="FM440" s="38"/>
      <c r="FN440" s="38"/>
      <c r="FO440" s="38"/>
      <c r="FP440" s="38"/>
      <c r="FQ440" s="38"/>
      <c r="FR440" s="38"/>
      <c r="FS440" s="38"/>
      <c r="FT440" s="38"/>
      <c r="FU440" s="38"/>
      <c r="FV440" s="38"/>
      <c r="FW440" s="38"/>
      <c r="FX440" s="38"/>
      <c r="FY440" s="38"/>
      <c r="FZ440" s="38"/>
      <c r="GA440" s="38"/>
      <c r="GB440" s="38"/>
      <c r="GC440" s="38"/>
      <c r="GD440" s="38"/>
      <c r="GE440" s="38"/>
      <c r="GF440" s="38"/>
      <c r="GG440" s="38"/>
      <c r="GH440" s="38"/>
      <c r="GI440" s="38"/>
      <c r="GJ440" s="38"/>
      <c r="GK440" s="38"/>
      <c r="GL440" s="38"/>
      <c r="GM440" s="38"/>
      <c r="GN440" s="38"/>
      <c r="GO440" s="38"/>
      <c r="GP440" s="38"/>
      <c r="GQ440" s="38"/>
      <c r="GR440" s="38"/>
      <c r="GS440" s="38"/>
      <c r="GT440" s="38"/>
      <c r="GU440" s="38"/>
      <c r="GV440" s="38"/>
      <c r="GW440" s="38"/>
      <c r="GX440" s="38"/>
      <c r="GY440" s="38"/>
      <c r="GZ440" s="38"/>
      <c r="HA440" s="38"/>
      <c r="HB440" s="38"/>
      <c r="HC440" s="38"/>
      <c r="HD440" s="38"/>
      <c r="HE440" s="38"/>
      <c r="HF440" s="38"/>
      <c r="HG440" s="38"/>
      <c r="HH440" s="38"/>
      <c r="HI440" s="38"/>
      <c r="HJ440" s="38"/>
      <c r="HK440" s="38"/>
      <c r="HL440" s="38"/>
      <c r="HM440" s="38"/>
      <c r="HN440" s="38"/>
      <c r="HO440" s="38"/>
      <c r="HP440" s="38"/>
      <c r="HQ440" s="38"/>
      <c r="HR440" s="38"/>
      <c r="HS440" s="38"/>
      <c r="HT440" s="38"/>
      <c r="HU440" s="38"/>
      <c r="HV440" s="38"/>
      <c r="HW440" s="38"/>
      <c r="HX440" s="38"/>
      <c r="HY440" s="38"/>
      <c r="HZ440" s="38"/>
      <c r="IA440" s="38"/>
    </row>
    <row r="441" spans="1:16" ht="11.25">
      <c r="A441" s="5" t="s">
        <v>4</v>
      </c>
      <c r="B441" s="6"/>
      <c r="C441" s="6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</row>
    <row r="442" spans="1:16" ht="35.25" customHeight="1">
      <c r="A442" s="8" t="s">
        <v>253</v>
      </c>
      <c r="B442" s="6"/>
      <c r="C442" s="6"/>
      <c r="D442" s="7">
        <v>8124700</v>
      </c>
      <c r="E442" s="7"/>
      <c r="F442" s="7">
        <f>D442</f>
        <v>8124700</v>
      </c>
      <c r="G442" s="7">
        <f>G445*G447</f>
        <v>1600000</v>
      </c>
      <c r="H442" s="7"/>
      <c r="I442" s="7"/>
      <c r="J442" s="7">
        <f>G442+H442</f>
        <v>1600000</v>
      </c>
      <c r="K442" s="7"/>
      <c r="L442" s="7"/>
      <c r="M442" s="7"/>
      <c r="N442" s="7">
        <f>N445*N447</f>
        <v>1650000</v>
      </c>
      <c r="O442" s="7"/>
      <c r="P442" s="7">
        <f>N442</f>
        <v>1650000</v>
      </c>
    </row>
    <row r="443" spans="1:16" ht="164.25" customHeight="1">
      <c r="A443" s="8" t="s">
        <v>335</v>
      </c>
      <c r="B443" s="6"/>
      <c r="C443" s="6"/>
      <c r="D443" s="7"/>
      <c r="E443" s="7">
        <v>13705000</v>
      </c>
      <c r="F443" s="7">
        <f>D443+E443</f>
        <v>13705000</v>
      </c>
      <c r="G443" s="7"/>
      <c r="H443" s="7"/>
      <c r="I443" s="7"/>
      <c r="J443" s="7"/>
      <c r="K443" s="7"/>
      <c r="L443" s="7"/>
      <c r="M443" s="7"/>
      <c r="N443" s="7"/>
      <c r="O443" s="7"/>
      <c r="P443" s="7"/>
    </row>
    <row r="444" spans="1:16" ht="11.25">
      <c r="A444" s="5" t="s">
        <v>5</v>
      </c>
      <c r="B444" s="6"/>
      <c r="C444" s="6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</row>
    <row r="445" spans="1:16" ht="39.75" customHeight="1">
      <c r="A445" s="8" t="s">
        <v>254</v>
      </c>
      <c r="B445" s="6"/>
      <c r="C445" s="6"/>
      <c r="D445" s="7">
        <v>2</v>
      </c>
      <c r="E445" s="7"/>
      <c r="F445" s="7">
        <f>D445</f>
        <v>2</v>
      </c>
      <c r="G445" s="7">
        <v>1</v>
      </c>
      <c r="H445" s="7"/>
      <c r="I445" s="7"/>
      <c r="J445" s="7">
        <f>G445+H445</f>
        <v>1</v>
      </c>
      <c r="K445" s="7"/>
      <c r="L445" s="7"/>
      <c r="M445" s="7"/>
      <c r="N445" s="7">
        <v>1</v>
      </c>
      <c r="O445" s="7"/>
      <c r="P445" s="7">
        <f>N445</f>
        <v>1</v>
      </c>
    </row>
    <row r="446" spans="1:16" ht="11.25">
      <c r="A446" s="5" t="s">
        <v>7</v>
      </c>
      <c r="B446" s="6"/>
      <c r="C446" s="6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</row>
    <row r="447" spans="1:16" ht="40.5" customHeight="1">
      <c r="A447" s="8" t="s">
        <v>255</v>
      </c>
      <c r="B447" s="6"/>
      <c r="C447" s="6"/>
      <c r="D447" s="7">
        <v>3812350</v>
      </c>
      <c r="E447" s="7"/>
      <c r="F447" s="7">
        <f>F442/F445</f>
        <v>4062350</v>
      </c>
      <c r="G447" s="7">
        <v>1600000</v>
      </c>
      <c r="H447" s="7"/>
      <c r="I447" s="7"/>
      <c r="J447" s="7">
        <f>G447+H447</f>
        <v>1600000</v>
      </c>
      <c r="K447" s="7"/>
      <c r="L447" s="7"/>
      <c r="M447" s="7"/>
      <c r="N447" s="7">
        <v>1650000</v>
      </c>
      <c r="O447" s="7"/>
      <c r="P447" s="7">
        <f>P442/P445</f>
        <v>1650000</v>
      </c>
    </row>
    <row r="448" spans="1:17" ht="15" customHeight="1">
      <c r="A448" s="37" t="s">
        <v>258</v>
      </c>
      <c r="B448" s="6"/>
      <c r="C448" s="6"/>
      <c r="D448" s="36">
        <f>D450+D461+D468+D477+D484+D495+D502+D509+D516</f>
        <v>20075399.999999568</v>
      </c>
      <c r="E448" s="36">
        <f>E450+E461+E468+E477+E484+E495+E502+E509+E516</f>
        <v>1370000</v>
      </c>
      <c r="F448" s="36">
        <f>F450+F461+F468+F477+F484+F495+F502+F509+F516</f>
        <v>21445399.999999568</v>
      </c>
      <c r="G448" s="36">
        <f>G450+G461+G468+G477+G484+G495+G523</f>
        <v>9780000.4</v>
      </c>
      <c r="H448" s="36">
        <f aca="true" t="shared" si="58" ref="H448:Q448">H450+H461+H468+H477+H484+H495</f>
        <v>1300000</v>
      </c>
      <c r="I448" s="36">
        <f t="shared" si="58"/>
        <v>0</v>
      </c>
      <c r="J448" s="36">
        <f>J450+J461+J468+J477+J484+J495+J523</f>
        <v>11080000.4</v>
      </c>
      <c r="K448" s="36">
        <f t="shared" si="58"/>
        <v>0</v>
      </c>
      <c r="L448" s="36">
        <f t="shared" si="58"/>
        <v>0</v>
      </c>
      <c r="M448" s="36">
        <f t="shared" si="58"/>
        <v>0</v>
      </c>
      <c r="N448" s="36">
        <f t="shared" si="58"/>
        <v>7650000.00205</v>
      </c>
      <c r="O448" s="36">
        <f t="shared" si="58"/>
        <v>2000000</v>
      </c>
      <c r="P448" s="36">
        <f t="shared" si="58"/>
        <v>9650000.002050001</v>
      </c>
      <c r="Q448" s="36">
        <f t="shared" si="58"/>
        <v>0</v>
      </c>
    </row>
    <row r="449" spans="1:16" ht="23.25" customHeight="1">
      <c r="A449" s="8" t="s">
        <v>133</v>
      </c>
      <c r="B449" s="6"/>
      <c r="C449" s="6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</row>
    <row r="450" spans="1:235" s="39" customFormat="1" ht="55.5" customHeight="1">
      <c r="A450" s="34" t="s">
        <v>410</v>
      </c>
      <c r="B450" s="35"/>
      <c r="C450" s="35"/>
      <c r="D450" s="36">
        <f>SUM(D451)+D458</f>
        <v>17830000</v>
      </c>
      <c r="E450" s="36"/>
      <c r="F450" s="36">
        <f>SUM(F451)+F458</f>
        <v>17830000</v>
      </c>
      <c r="G450" s="36">
        <f>SUM(G451)+G458</f>
        <v>6500000</v>
      </c>
      <c r="H450" s="36"/>
      <c r="I450" s="36">
        <f aca="true" t="shared" si="59" ref="I450:N450">SUM(I451)+I458</f>
        <v>0</v>
      </c>
      <c r="J450" s="36">
        <f t="shared" si="59"/>
        <v>6500000</v>
      </c>
      <c r="K450" s="36">
        <f t="shared" si="59"/>
        <v>0</v>
      </c>
      <c r="L450" s="36">
        <f t="shared" si="59"/>
        <v>0</v>
      </c>
      <c r="M450" s="36">
        <f t="shared" si="59"/>
        <v>0</v>
      </c>
      <c r="N450" s="36">
        <f t="shared" si="59"/>
        <v>7000000</v>
      </c>
      <c r="O450" s="36"/>
      <c r="P450" s="36">
        <f>SUM(P451)+P458</f>
        <v>7000000</v>
      </c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  <c r="BD450" s="38"/>
      <c r="BE450" s="38"/>
      <c r="BF450" s="38"/>
      <c r="BG450" s="38"/>
      <c r="BH450" s="38"/>
      <c r="BI450" s="38"/>
      <c r="BJ450" s="38"/>
      <c r="BK450" s="38"/>
      <c r="BL450" s="38"/>
      <c r="BM450" s="38"/>
      <c r="BN450" s="38"/>
      <c r="BO450" s="38"/>
      <c r="BP450" s="38"/>
      <c r="BQ450" s="38"/>
      <c r="BR450" s="38"/>
      <c r="BS450" s="38"/>
      <c r="BT450" s="38"/>
      <c r="BU450" s="38"/>
      <c r="BV450" s="38"/>
      <c r="BW450" s="38"/>
      <c r="BX450" s="38"/>
      <c r="BY450" s="38"/>
      <c r="BZ450" s="38"/>
      <c r="CA450" s="38"/>
      <c r="CB450" s="38"/>
      <c r="CC450" s="38"/>
      <c r="CD450" s="38"/>
      <c r="CE450" s="38"/>
      <c r="CF450" s="38"/>
      <c r="CG450" s="38"/>
      <c r="CH450" s="38"/>
      <c r="CI450" s="38"/>
      <c r="CJ450" s="38"/>
      <c r="CK450" s="38"/>
      <c r="CL450" s="38"/>
      <c r="CM450" s="38"/>
      <c r="CN450" s="38"/>
      <c r="CO450" s="38"/>
      <c r="CP450" s="38"/>
      <c r="CQ450" s="38"/>
      <c r="CR450" s="38"/>
      <c r="CS450" s="38"/>
      <c r="CT450" s="38"/>
      <c r="CU450" s="38"/>
      <c r="CV450" s="38"/>
      <c r="CW450" s="38"/>
      <c r="CX450" s="38"/>
      <c r="CY450" s="38"/>
      <c r="CZ450" s="38"/>
      <c r="DA450" s="38"/>
      <c r="DB450" s="38"/>
      <c r="DC450" s="38"/>
      <c r="DD450" s="38"/>
      <c r="DE450" s="38"/>
      <c r="DF450" s="38"/>
      <c r="DG450" s="38"/>
      <c r="DH450" s="38"/>
      <c r="DI450" s="38"/>
      <c r="DJ450" s="38"/>
      <c r="DK450" s="38"/>
      <c r="DL450" s="38"/>
      <c r="DM450" s="38"/>
      <c r="DN450" s="38"/>
      <c r="DO450" s="38"/>
      <c r="DP450" s="38"/>
      <c r="DQ450" s="38"/>
      <c r="DR450" s="38"/>
      <c r="DS450" s="38"/>
      <c r="DT450" s="38"/>
      <c r="DU450" s="38"/>
      <c r="DV450" s="38"/>
      <c r="DW450" s="38"/>
      <c r="DX450" s="38"/>
      <c r="DY450" s="38"/>
      <c r="DZ450" s="38"/>
      <c r="EA450" s="38"/>
      <c r="EB450" s="38"/>
      <c r="EC450" s="38"/>
      <c r="ED450" s="38"/>
      <c r="EE450" s="38"/>
      <c r="EF450" s="38"/>
      <c r="EG450" s="38"/>
      <c r="EH450" s="38"/>
      <c r="EI450" s="38"/>
      <c r="EJ450" s="38"/>
      <c r="EK450" s="38"/>
      <c r="EL450" s="38"/>
      <c r="EM450" s="38"/>
      <c r="EN450" s="38"/>
      <c r="EO450" s="38"/>
      <c r="EP450" s="38"/>
      <c r="EQ450" s="38"/>
      <c r="ER450" s="38"/>
      <c r="ES450" s="38"/>
      <c r="ET450" s="38"/>
      <c r="EU450" s="38"/>
      <c r="EV450" s="38"/>
      <c r="EW450" s="38"/>
      <c r="EX450" s="38"/>
      <c r="EY450" s="38"/>
      <c r="EZ450" s="38"/>
      <c r="FA450" s="38"/>
      <c r="FB450" s="38"/>
      <c r="FC450" s="38"/>
      <c r="FD450" s="38"/>
      <c r="FE450" s="38"/>
      <c r="FF450" s="38"/>
      <c r="FG450" s="38"/>
      <c r="FH450" s="38"/>
      <c r="FI450" s="38"/>
      <c r="FJ450" s="38"/>
      <c r="FK450" s="38"/>
      <c r="FL450" s="38"/>
      <c r="FM450" s="38"/>
      <c r="FN450" s="38"/>
      <c r="FO450" s="38"/>
      <c r="FP450" s="38"/>
      <c r="FQ450" s="38"/>
      <c r="FR450" s="38"/>
      <c r="FS450" s="38"/>
      <c r="FT450" s="38"/>
      <c r="FU450" s="38"/>
      <c r="FV450" s="38"/>
      <c r="FW450" s="38"/>
      <c r="FX450" s="38"/>
      <c r="FY450" s="38"/>
      <c r="FZ450" s="38"/>
      <c r="GA450" s="38"/>
      <c r="GB450" s="38"/>
      <c r="GC450" s="38"/>
      <c r="GD450" s="38"/>
      <c r="GE450" s="38"/>
      <c r="GF450" s="38"/>
      <c r="GG450" s="38"/>
      <c r="GH450" s="38"/>
      <c r="GI450" s="38"/>
      <c r="GJ450" s="38"/>
      <c r="GK450" s="38"/>
      <c r="GL450" s="38"/>
      <c r="GM450" s="38"/>
      <c r="GN450" s="38"/>
      <c r="GO450" s="38"/>
      <c r="GP450" s="38"/>
      <c r="GQ450" s="38"/>
      <c r="GR450" s="38"/>
      <c r="GS450" s="38"/>
      <c r="GT450" s="38"/>
      <c r="GU450" s="38"/>
      <c r="GV450" s="38"/>
      <c r="GW450" s="38"/>
      <c r="GX450" s="38"/>
      <c r="GY450" s="38"/>
      <c r="GZ450" s="38"/>
      <c r="HA450" s="38"/>
      <c r="HB450" s="38"/>
      <c r="HC450" s="38"/>
      <c r="HD450" s="38"/>
      <c r="HE450" s="38"/>
      <c r="HF450" s="38"/>
      <c r="HG450" s="38"/>
      <c r="HH450" s="38"/>
      <c r="HI450" s="38"/>
      <c r="HJ450" s="38"/>
      <c r="HK450" s="38"/>
      <c r="HL450" s="38"/>
      <c r="HM450" s="38"/>
      <c r="HN450" s="38"/>
      <c r="HO450" s="38"/>
      <c r="HP450" s="38"/>
      <c r="HQ450" s="38"/>
      <c r="HR450" s="38"/>
      <c r="HS450" s="38"/>
      <c r="HT450" s="38"/>
      <c r="HU450" s="38"/>
      <c r="HV450" s="38"/>
      <c r="HW450" s="38"/>
      <c r="HX450" s="38"/>
      <c r="HY450" s="38"/>
      <c r="HZ450" s="38"/>
      <c r="IA450" s="38"/>
    </row>
    <row r="451" spans="1:235" s="39" customFormat="1" ht="39.75" customHeight="1">
      <c r="A451" s="34" t="s">
        <v>411</v>
      </c>
      <c r="B451" s="35"/>
      <c r="C451" s="35"/>
      <c r="D451" s="36">
        <f>SUM(D453)</f>
        <v>5830000</v>
      </c>
      <c r="E451" s="36"/>
      <c r="F451" s="36">
        <f>SUM(D451)</f>
        <v>5830000</v>
      </c>
      <c r="G451" s="36">
        <f>SUM(G453)</f>
        <v>6500000</v>
      </c>
      <c r="H451" s="36"/>
      <c r="I451" s="36"/>
      <c r="J451" s="36">
        <f>SUM(J453)</f>
        <v>6500000</v>
      </c>
      <c r="K451" s="36"/>
      <c r="L451" s="36"/>
      <c r="M451" s="36"/>
      <c r="N451" s="36">
        <f>SUM(N453)</f>
        <v>7000000</v>
      </c>
      <c r="O451" s="36"/>
      <c r="P451" s="36">
        <f>P453</f>
        <v>7000000</v>
      </c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  <c r="BD451" s="38"/>
      <c r="BE451" s="38"/>
      <c r="BF451" s="38"/>
      <c r="BG451" s="38"/>
      <c r="BH451" s="38"/>
      <c r="BI451" s="38"/>
      <c r="BJ451" s="38"/>
      <c r="BK451" s="38"/>
      <c r="BL451" s="38"/>
      <c r="BM451" s="38"/>
      <c r="BN451" s="38"/>
      <c r="BO451" s="38"/>
      <c r="BP451" s="38"/>
      <c r="BQ451" s="38"/>
      <c r="BR451" s="38"/>
      <c r="BS451" s="38"/>
      <c r="BT451" s="38"/>
      <c r="BU451" s="38"/>
      <c r="BV451" s="38"/>
      <c r="BW451" s="38"/>
      <c r="BX451" s="38"/>
      <c r="BY451" s="38"/>
      <c r="BZ451" s="38"/>
      <c r="CA451" s="38"/>
      <c r="CB451" s="38"/>
      <c r="CC451" s="38"/>
      <c r="CD451" s="38"/>
      <c r="CE451" s="38"/>
      <c r="CF451" s="38"/>
      <c r="CG451" s="38"/>
      <c r="CH451" s="38"/>
      <c r="CI451" s="38"/>
      <c r="CJ451" s="38"/>
      <c r="CK451" s="38"/>
      <c r="CL451" s="38"/>
      <c r="CM451" s="38"/>
      <c r="CN451" s="38"/>
      <c r="CO451" s="38"/>
      <c r="CP451" s="38"/>
      <c r="CQ451" s="38"/>
      <c r="CR451" s="38"/>
      <c r="CS451" s="38"/>
      <c r="CT451" s="38"/>
      <c r="CU451" s="38"/>
      <c r="CV451" s="38"/>
      <c r="CW451" s="38"/>
      <c r="CX451" s="38"/>
      <c r="CY451" s="38"/>
      <c r="CZ451" s="38"/>
      <c r="DA451" s="38"/>
      <c r="DB451" s="38"/>
      <c r="DC451" s="38"/>
      <c r="DD451" s="38"/>
      <c r="DE451" s="38"/>
      <c r="DF451" s="38"/>
      <c r="DG451" s="38"/>
      <c r="DH451" s="38"/>
      <c r="DI451" s="38"/>
      <c r="DJ451" s="38"/>
      <c r="DK451" s="38"/>
      <c r="DL451" s="38"/>
      <c r="DM451" s="38"/>
      <c r="DN451" s="38"/>
      <c r="DO451" s="38"/>
      <c r="DP451" s="38"/>
      <c r="DQ451" s="38"/>
      <c r="DR451" s="38"/>
      <c r="DS451" s="38"/>
      <c r="DT451" s="38"/>
      <c r="DU451" s="38"/>
      <c r="DV451" s="38"/>
      <c r="DW451" s="38"/>
      <c r="DX451" s="38"/>
      <c r="DY451" s="38"/>
      <c r="DZ451" s="38"/>
      <c r="EA451" s="38"/>
      <c r="EB451" s="38"/>
      <c r="EC451" s="38"/>
      <c r="ED451" s="38"/>
      <c r="EE451" s="38"/>
      <c r="EF451" s="38"/>
      <c r="EG451" s="38"/>
      <c r="EH451" s="38"/>
      <c r="EI451" s="38"/>
      <c r="EJ451" s="38"/>
      <c r="EK451" s="38"/>
      <c r="EL451" s="38"/>
      <c r="EM451" s="38"/>
      <c r="EN451" s="38"/>
      <c r="EO451" s="38"/>
      <c r="EP451" s="38"/>
      <c r="EQ451" s="38"/>
      <c r="ER451" s="38"/>
      <c r="ES451" s="38"/>
      <c r="ET451" s="38"/>
      <c r="EU451" s="38"/>
      <c r="EV451" s="38"/>
      <c r="EW451" s="38"/>
      <c r="EX451" s="38"/>
      <c r="EY451" s="38"/>
      <c r="EZ451" s="38"/>
      <c r="FA451" s="38"/>
      <c r="FB451" s="38"/>
      <c r="FC451" s="38"/>
      <c r="FD451" s="38"/>
      <c r="FE451" s="38"/>
      <c r="FF451" s="38"/>
      <c r="FG451" s="38"/>
      <c r="FH451" s="38"/>
      <c r="FI451" s="38"/>
      <c r="FJ451" s="38"/>
      <c r="FK451" s="38"/>
      <c r="FL451" s="38"/>
      <c r="FM451" s="38"/>
      <c r="FN451" s="38"/>
      <c r="FO451" s="38"/>
      <c r="FP451" s="38"/>
      <c r="FQ451" s="38"/>
      <c r="FR451" s="38"/>
      <c r="FS451" s="38"/>
      <c r="FT451" s="38"/>
      <c r="FU451" s="38"/>
      <c r="FV451" s="38"/>
      <c r="FW451" s="38"/>
      <c r="FX451" s="38"/>
      <c r="FY451" s="38"/>
      <c r="FZ451" s="38"/>
      <c r="GA451" s="38"/>
      <c r="GB451" s="38"/>
      <c r="GC451" s="38"/>
      <c r="GD451" s="38"/>
      <c r="GE451" s="38"/>
      <c r="GF451" s="38"/>
      <c r="GG451" s="38"/>
      <c r="GH451" s="38"/>
      <c r="GI451" s="38"/>
      <c r="GJ451" s="38"/>
      <c r="GK451" s="38"/>
      <c r="GL451" s="38"/>
      <c r="GM451" s="38"/>
      <c r="GN451" s="38"/>
      <c r="GO451" s="38"/>
      <c r="GP451" s="38"/>
      <c r="GQ451" s="38"/>
      <c r="GR451" s="38"/>
      <c r="GS451" s="38"/>
      <c r="GT451" s="38"/>
      <c r="GU451" s="38"/>
      <c r="GV451" s="38"/>
      <c r="GW451" s="38"/>
      <c r="GX451" s="38"/>
      <c r="GY451" s="38"/>
      <c r="GZ451" s="38"/>
      <c r="HA451" s="38"/>
      <c r="HB451" s="38"/>
      <c r="HC451" s="38"/>
      <c r="HD451" s="38"/>
      <c r="HE451" s="38"/>
      <c r="HF451" s="38"/>
      <c r="HG451" s="38"/>
      <c r="HH451" s="38"/>
      <c r="HI451" s="38"/>
      <c r="HJ451" s="38"/>
      <c r="HK451" s="38"/>
      <c r="HL451" s="38"/>
      <c r="HM451" s="38"/>
      <c r="HN451" s="38"/>
      <c r="HO451" s="38"/>
      <c r="HP451" s="38"/>
      <c r="HQ451" s="38"/>
      <c r="HR451" s="38"/>
      <c r="HS451" s="38"/>
      <c r="HT451" s="38"/>
      <c r="HU451" s="38"/>
      <c r="HV451" s="38"/>
      <c r="HW451" s="38"/>
      <c r="HX451" s="38"/>
      <c r="HY451" s="38"/>
      <c r="HZ451" s="38"/>
      <c r="IA451" s="38"/>
    </row>
    <row r="452" spans="1:16" ht="12" customHeight="1">
      <c r="A452" s="5" t="s">
        <v>4</v>
      </c>
      <c r="B452" s="6"/>
      <c r="C452" s="6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</row>
    <row r="453" spans="1:16" ht="13.5" customHeight="1">
      <c r="A453" s="8" t="s">
        <v>43</v>
      </c>
      <c r="B453" s="6"/>
      <c r="C453" s="6"/>
      <c r="D453" s="7">
        <f>6000000-180000-320000+180000+60000+90000</f>
        <v>5830000</v>
      </c>
      <c r="E453" s="7"/>
      <c r="F453" s="7">
        <f>D453</f>
        <v>5830000</v>
      </c>
      <c r="G453" s="7">
        <v>6500000</v>
      </c>
      <c r="H453" s="7"/>
      <c r="I453" s="7"/>
      <c r="J453" s="7">
        <f>SUM(G453)</f>
        <v>6500000</v>
      </c>
      <c r="K453" s="7"/>
      <c r="L453" s="7"/>
      <c r="M453" s="7"/>
      <c r="N453" s="7">
        <v>7000000</v>
      </c>
      <c r="O453" s="7"/>
      <c r="P453" s="7">
        <f>N453</f>
        <v>7000000</v>
      </c>
    </row>
    <row r="454" spans="1:16" ht="12" customHeight="1">
      <c r="A454" s="5" t="s">
        <v>5</v>
      </c>
      <c r="B454" s="6"/>
      <c r="C454" s="6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</row>
    <row r="455" spans="1:16" ht="51" customHeight="1">
      <c r="A455" s="8" t="s">
        <v>256</v>
      </c>
      <c r="B455" s="6"/>
      <c r="C455" s="6"/>
      <c r="D455" s="7">
        <v>12</v>
      </c>
      <c r="E455" s="7"/>
      <c r="F455" s="7">
        <v>12</v>
      </c>
      <c r="G455" s="7">
        <v>12</v>
      </c>
      <c r="H455" s="7"/>
      <c r="I455" s="7"/>
      <c r="J455" s="7">
        <v>12</v>
      </c>
      <c r="K455" s="7"/>
      <c r="L455" s="7"/>
      <c r="M455" s="7"/>
      <c r="N455" s="7">
        <v>12</v>
      </c>
      <c r="O455" s="7"/>
      <c r="P455" s="7">
        <v>12</v>
      </c>
    </row>
    <row r="456" spans="1:16" ht="11.25">
      <c r="A456" s="5" t="s">
        <v>7</v>
      </c>
      <c r="B456" s="6"/>
      <c r="C456" s="6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</row>
    <row r="457" spans="1:16" ht="36" customHeight="1">
      <c r="A457" s="8" t="s">
        <v>257</v>
      </c>
      <c r="B457" s="6"/>
      <c r="C457" s="6"/>
      <c r="D457" s="7">
        <f>SUM(D453)/D455</f>
        <v>485833.3333333333</v>
      </c>
      <c r="E457" s="7"/>
      <c r="F457" s="7">
        <f>D457</f>
        <v>485833.3333333333</v>
      </c>
      <c r="G457" s="7">
        <f>SUM(G453)/G455</f>
        <v>541666.6666666666</v>
      </c>
      <c r="H457" s="7"/>
      <c r="I457" s="7"/>
      <c r="J457" s="7">
        <f>SUM(J453)/J455</f>
        <v>541666.6666666666</v>
      </c>
      <c r="K457" s="7"/>
      <c r="L457" s="7"/>
      <c r="M457" s="7"/>
      <c r="N457" s="7">
        <f>SUM(N453)/N455</f>
        <v>583333.3333333334</v>
      </c>
      <c r="O457" s="7"/>
      <c r="P457" s="7">
        <f>SUM(P453)/P455</f>
        <v>583333.3333333334</v>
      </c>
    </row>
    <row r="458" spans="1:16" ht="36" customHeight="1">
      <c r="A458" s="34" t="s">
        <v>412</v>
      </c>
      <c r="B458" s="6"/>
      <c r="C458" s="6"/>
      <c r="D458" s="7">
        <f>D460</f>
        <v>12000000</v>
      </c>
      <c r="E458" s="7"/>
      <c r="F458" s="7">
        <f>F460</f>
        <v>12000000</v>
      </c>
      <c r="G458" s="7"/>
      <c r="H458" s="7"/>
      <c r="I458" s="7"/>
      <c r="J458" s="7"/>
      <c r="K458" s="7"/>
      <c r="L458" s="7"/>
      <c r="M458" s="7"/>
      <c r="N458" s="7"/>
      <c r="O458" s="7"/>
      <c r="P458" s="7"/>
    </row>
    <row r="459" spans="1:16" ht="16.5" customHeight="1">
      <c r="A459" s="5" t="s">
        <v>4</v>
      </c>
      <c r="B459" s="6"/>
      <c r="C459" s="6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</row>
    <row r="460" spans="1:16" ht="12.75" customHeight="1">
      <c r="A460" s="5" t="s">
        <v>43</v>
      </c>
      <c r="B460" s="6"/>
      <c r="C460" s="6"/>
      <c r="D460" s="7">
        <f>3000000+2000000+3000000+1000000+3000000</f>
        <v>12000000</v>
      </c>
      <c r="E460" s="7"/>
      <c r="F460" s="7">
        <f>3000000+2000000+3000000+1000000+3000000</f>
        <v>12000000</v>
      </c>
      <c r="G460" s="7"/>
      <c r="H460" s="7"/>
      <c r="I460" s="7"/>
      <c r="J460" s="7"/>
      <c r="K460" s="7"/>
      <c r="L460" s="7"/>
      <c r="M460" s="7"/>
      <c r="N460" s="7"/>
      <c r="O460" s="7"/>
      <c r="P460" s="7"/>
    </row>
    <row r="461" spans="1:235" s="39" customFormat="1" ht="25.5" customHeight="1">
      <c r="A461" s="34" t="s">
        <v>413</v>
      </c>
      <c r="B461" s="35"/>
      <c r="C461" s="35"/>
      <c r="D461" s="36">
        <f>D463</f>
        <v>70000</v>
      </c>
      <c r="E461" s="36"/>
      <c r="F461" s="36">
        <f>D461+E461</f>
        <v>70000</v>
      </c>
      <c r="G461" s="36">
        <f>G465*G467</f>
        <v>0</v>
      </c>
      <c r="H461" s="36"/>
      <c r="I461" s="36"/>
      <c r="J461" s="36">
        <f>G461</f>
        <v>0</v>
      </c>
      <c r="K461" s="36"/>
      <c r="L461" s="36"/>
      <c r="M461" s="36"/>
      <c r="N461" s="36">
        <f>N467*N465</f>
        <v>0</v>
      </c>
      <c r="O461" s="36"/>
      <c r="P461" s="36">
        <f>N461</f>
        <v>0</v>
      </c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  <c r="BD461" s="38"/>
      <c r="BE461" s="38"/>
      <c r="BF461" s="38"/>
      <c r="BG461" s="38"/>
      <c r="BH461" s="38"/>
      <c r="BI461" s="38"/>
      <c r="BJ461" s="38"/>
      <c r="BK461" s="38"/>
      <c r="BL461" s="38"/>
      <c r="BM461" s="38"/>
      <c r="BN461" s="38"/>
      <c r="BO461" s="38"/>
      <c r="BP461" s="38"/>
      <c r="BQ461" s="38"/>
      <c r="BR461" s="38"/>
      <c r="BS461" s="38"/>
      <c r="BT461" s="38"/>
      <c r="BU461" s="38"/>
      <c r="BV461" s="38"/>
      <c r="BW461" s="38"/>
      <c r="BX461" s="38"/>
      <c r="BY461" s="38"/>
      <c r="BZ461" s="38"/>
      <c r="CA461" s="38"/>
      <c r="CB461" s="38"/>
      <c r="CC461" s="38"/>
      <c r="CD461" s="38"/>
      <c r="CE461" s="38"/>
      <c r="CF461" s="38"/>
      <c r="CG461" s="38"/>
      <c r="CH461" s="38"/>
      <c r="CI461" s="38"/>
      <c r="CJ461" s="38"/>
      <c r="CK461" s="38"/>
      <c r="CL461" s="38"/>
      <c r="CM461" s="38"/>
      <c r="CN461" s="38"/>
      <c r="CO461" s="38"/>
      <c r="CP461" s="38"/>
      <c r="CQ461" s="38"/>
      <c r="CR461" s="38"/>
      <c r="CS461" s="38"/>
      <c r="CT461" s="38"/>
      <c r="CU461" s="38"/>
      <c r="CV461" s="38"/>
      <c r="CW461" s="38"/>
      <c r="CX461" s="38"/>
      <c r="CY461" s="38"/>
      <c r="CZ461" s="38"/>
      <c r="DA461" s="38"/>
      <c r="DB461" s="38"/>
      <c r="DC461" s="38"/>
      <c r="DD461" s="38"/>
      <c r="DE461" s="38"/>
      <c r="DF461" s="38"/>
      <c r="DG461" s="38"/>
      <c r="DH461" s="38"/>
      <c r="DI461" s="38"/>
      <c r="DJ461" s="38"/>
      <c r="DK461" s="38"/>
      <c r="DL461" s="38"/>
      <c r="DM461" s="38"/>
      <c r="DN461" s="38"/>
      <c r="DO461" s="38"/>
      <c r="DP461" s="38"/>
      <c r="DQ461" s="38"/>
      <c r="DR461" s="38"/>
      <c r="DS461" s="38"/>
      <c r="DT461" s="38"/>
      <c r="DU461" s="38"/>
      <c r="DV461" s="38"/>
      <c r="DW461" s="38"/>
      <c r="DX461" s="38"/>
      <c r="DY461" s="38"/>
      <c r="DZ461" s="38"/>
      <c r="EA461" s="38"/>
      <c r="EB461" s="38"/>
      <c r="EC461" s="38"/>
      <c r="ED461" s="38"/>
      <c r="EE461" s="38"/>
      <c r="EF461" s="38"/>
      <c r="EG461" s="38"/>
      <c r="EH461" s="38"/>
      <c r="EI461" s="38"/>
      <c r="EJ461" s="38"/>
      <c r="EK461" s="38"/>
      <c r="EL461" s="38"/>
      <c r="EM461" s="38"/>
      <c r="EN461" s="38"/>
      <c r="EO461" s="38"/>
      <c r="EP461" s="38"/>
      <c r="EQ461" s="38"/>
      <c r="ER461" s="38"/>
      <c r="ES461" s="38"/>
      <c r="ET461" s="38"/>
      <c r="EU461" s="38"/>
      <c r="EV461" s="38"/>
      <c r="EW461" s="38"/>
      <c r="EX461" s="38"/>
      <c r="EY461" s="38"/>
      <c r="EZ461" s="38"/>
      <c r="FA461" s="38"/>
      <c r="FB461" s="38"/>
      <c r="FC461" s="38"/>
      <c r="FD461" s="38"/>
      <c r="FE461" s="38"/>
      <c r="FF461" s="38"/>
      <c r="FG461" s="38"/>
      <c r="FH461" s="38"/>
      <c r="FI461" s="38"/>
      <c r="FJ461" s="38"/>
      <c r="FK461" s="38"/>
      <c r="FL461" s="38"/>
      <c r="FM461" s="38"/>
      <c r="FN461" s="38"/>
      <c r="FO461" s="38"/>
      <c r="FP461" s="38"/>
      <c r="FQ461" s="38"/>
      <c r="FR461" s="38"/>
      <c r="FS461" s="38"/>
      <c r="FT461" s="38"/>
      <c r="FU461" s="38"/>
      <c r="FV461" s="38"/>
      <c r="FW461" s="38"/>
      <c r="FX461" s="38"/>
      <c r="FY461" s="38"/>
      <c r="FZ461" s="38"/>
      <c r="GA461" s="38"/>
      <c r="GB461" s="38"/>
      <c r="GC461" s="38"/>
      <c r="GD461" s="38"/>
      <c r="GE461" s="38"/>
      <c r="GF461" s="38"/>
      <c r="GG461" s="38"/>
      <c r="GH461" s="38"/>
      <c r="GI461" s="38"/>
      <c r="GJ461" s="38"/>
      <c r="GK461" s="38"/>
      <c r="GL461" s="38"/>
      <c r="GM461" s="38"/>
      <c r="GN461" s="38"/>
      <c r="GO461" s="38"/>
      <c r="GP461" s="38"/>
      <c r="GQ461" s="38"/>
      <c r="GR461" s="38"/>
      <c r="GS461" s="38"/>
      <c r="GT461" s="38"/>
      <c r="GU461" s="38"/>
      <c r="GV461" s="38"/>
      <c r="GW461" s="38"/>
      <c r="GX461" s="38"/>
      <c r="GY461" s="38"/>
      <c r="GZ461" s="38"/>
      <c r="HA461" s="38"/>
      <c r="HB461" s="38"/>
      <c r="HC461" s="38"/>
      <c r="HD461" s="38"/>
      <c r="HE461" s="38"/>
      <c r="HF461" s="38"/>
      <c r="HG461" s="38"/>
      <c r="HH461" s="38"/>
      <c r="HI461" s="38"/>
      <c r="HJ461" s="38"/>
      <c r="HK461" s="38"/>
      <c r="HL461" s="38"/>
      <c r="HM461" s="38"/>
      <c r="HN461" s="38"/>
      <c r="HO461" s="38"/>
      <c r="HP461" s="38"/>
      <c r="HQ461" s="38"/>
      <c r="HR461" s="38"/>
      <c r="HS461" s="38"/>
      <c r="HT461" s="38"/>
      <c r="HU461" s="38"/>
      <c r="HV461" s="38"/>
      <c r="HW461" s="38"/>
      <c r="HX461" s="38"/>
      <c r="HY461" s="38"/>
      <c r="HZ461" s="38"/>
      <c r="IA461" s="38"/>
    </row>
    <row r="462" spans="1:16" ht="11.25">
      <c r="A462" s="5" t="s">
        <v>4</v>
      </c>
      <c r="B462" s="6"/>
      <c r="C462" s="6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</row>
    <row r="463" spans="1:16" ht="14.25" customHeight="1">
      <c r="A463" s="8" t="s">
        <v>43</v>
      </c>
      <c r="B463" s="6"/>
      <c r="C463" s="6"/>
      <c r="D463" s="7">
        <f>D465*D467</f>
        <v>70000</v>
      </c>
      <c r="E463" s="7"/>
      <c r="F463" s="7">
        <f>D463+E463</f>
        <v>70000</v>
      </c>
      <c r="G463" s="7"/>
      <c r="H463" s="7"/>
      <c r="I463" s="7"/>
      <c r="J463" s="7">
        <f>G463</f>
        <v>0</v>
      </c>
      <c r="K463" s="7"/>
      <c r="L463" s="7"/>
      <c r="M463" s="7"/>
      <c r="N463" s="7"/>
      <c r="O463" s="7"/>
      <c r="P463" s="7">
        <f>N463</f>
        <v>0</v>
      </c>
    </row>
    <row r="464" spans="1:16" ht="11.25">
      <c r="A464" s="5" t="s">
        <v>5</v>
      </c>
      <c r="B464" s="6"/>
      <c r="C464" s="6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</row>
    <row r="465" spans="1:16" ht="23.25" customHeight="1">
      <c r="A465" s="8" t="s">
        <v>134</v>
      </c>
      <c r="B465" s="6"/>
      <c r="C465" s="6"/>
      <c r="D465" s="7">
        <v>2</v>
      </c>
      <c r="E465" s="7"/>
      <c r="F465" s="7">
        <f>D465+E465</f>
        <v>2</v>
      </c>
      <c r="G465" s="7"/>
      <c r="H465" s="7"/>
      <c r="I465" s="7"/>
      <c r="J465" s="7">
        <v>0</v>
      </c>
      <c r="K465" s="7"/>
      <c r="L465" s="7"/>
      <c r="M465" s="7"/>
      <c r="N465" s="7"/>
      <c r="O465" s="7"/>
      <c r="P465" s="7">
        <v>0</v>
      </c>
    </row>
    <row r="466" spans="1:16" ht="11.25">
      <c r="A466" s="5" t="s">
        <v>7</v>
      </c>
      <c r="B466" s="6"/>
      <c r="C466" s="6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</row>
    <row r="467" spans="1:16" ht="24.75" customHeight="1">
      <c r="A467" s="8" t="s">
        <v>135</v>
      </c>
      <c r="B467" s="6"/>
      <c r="C467" s="6"/>
      <c r="D467" s="7">
        <v>35000</v>
      </c>
      <c r="E467" s="7"/>
      <c r="F467" s="7">
        <f>D467+E467</f>
        <v>35000</v>
      </c>
      <c r="G467" s="7"/>
      <c r="H467" s="7"/>
      <c r="I467" s="7"/>
      <c r="J467" s="7">
        <f>G467</f>
        <v>0</v>
      </c>
      <c r="K467" s="7"/>
      <c r="L467" s="7"/>
      <c r="M467" s="7"/>
      <c r="N467" s="7"/>
      <c r="O467" s="7"/>
      <c r="P467" s="7">
        <v>0</v>
      </c>
    </row>
    <row r="468" spans="1:235" s="39" customFormat="1" ht="15" customHeight="1">
      <c r="A468" s="34" t="s">
        <v>414</v>
      </c>
      <c r="B468" s="35"/>
      <c r="C468" s="35"/>
      <c r="D468" s="36">
        <f>D470</f>
        <v>150399.999999935</v>
      </c>
      <c r="E468" s="36"/>
      <c r="F468" s="36">
        <f>D468</f>
        <v>150399.999999935</v>
      </c>
      <c r="G468" s="36">
        <f>G470</f>
        <v>200000.4</v>
      </c>
      <c r="H468" s="36"/>
      <c r="I468" s="36"/>
      <c r="J468" s="30">
        <f aca="true" t="shared" si="60" ref="J468:J476">G468</f>
        <v>200000.4</v>
      </c>
      <c r="K468" s="36"/>
      <c r="L468" s="36"/>
      <c r="M468" s="36"/>
      <c r="N468" s="36"/>
      <c r="O468" s="36"/>
      <c r="P468" s="36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  <c r="BD468" s="38"/>
      <c r="BE468" s="38"/>
      <c r="BF468" s="38"/>
      <c r="BG468" s="38"/>
      <c r="BH468" s="38"/>
      <c r="BI468" s="38"/>
      <c r="BJ468" s="38"/>
      <c r="BK468" s="38"/>
      <c r="BL468" s="38"/>
      <c r="BM468" s="38"/>
      <c r="BN468" s="38"/>
      <c r="BO468" s="38"/>
      <c r="BP468" s="38"/>
      <c r="BQ468" s="38"/>
      <c r="BR468" s="38"/>
      <c r="BS468" s="38"/>
      <c r="BT468" s="38"/>
      <c r="BU468" s="38"/>
      <c r="BV468" s="38"/>
      <c r="BW468" s="38"/>
      <c r="BX468" s="38"/>
      <c r="BY468" s="38"/>
      <c r="BZ468" s="38"/>
      <c r="CA468" s="38"/>
      <c r="CB468" s="38"/>
      <c r="CC468" s="38"/>
      <c r="CD468" s="38"/>
      <c r="CE468" s="38"/>
      <c r="CF468" s="38"/>
      <c r="CG468" s="38"/>
      <c r="CH468" s="38"/>
      <c r="CI468" s="38"/>
      <c r="CJ468" s="38"/>
      <c r="CK468" s="38"/>
      <c r="CL468" s="38"/>
      <c r="CM468" s="38"/>
      <c r="CN468" s="38"/>
      <c r="CO468" s="38"/>
      <c r="CP468" s="38"/>
      <c r="CQ468" s="38"/>
      <c r="CR468" s="38"/>
      <c r="CS468" s="38"/>
      <c r="CT468" s="38"/>
      <c r="CU468" s="38"/>
      <c r="CV468" s="38"/>
      <c r="CW468" s="38"/>
      <c r="CX468" s="38"/>
      <c r="CY468" s="38"/>
      <c r="CZ468" s="38"/>
      <c r="DA468" s="38"/>
      <c r="DB468" s="38"/>
      <c r="DC468" s="38"/>
      <c r="DD468" s="38"/>
      <c r="DE468" s="38"/>
      <c r="DF468" s="38"/>
      <c r="DG468" s="38"/>
      <c r="DH468" s="38"/>
      <c r="DI468" s="38"/>
      <c r="DJ468" s="38"/>
      <c r="DK468" s="38"/>
      <c r="DL468" s="38"/>
      <c r="DM468" s="38"/>
      <c r="DN468" s="38"/>
      <c r="DO468" s="38"/>
      <c r="DP468" s="38"/>
      <c r="DQ468" s="38"/>
      <c r="DR468" s="38"/>
      <c r="DS468" s="38"/>
      <c r="DT468" s="38"/>
      <c r="DU468" s="38"/>
      <c r="DV468" s="38"/>
      <c r="DW468" s="38"/>
      <c r="DX468" s="38"/>
      <c r="DY468" s="38"/>
      <c r="DZ468" s="38"/>
      <c r="EA468" s="38"/>
      <c r="EB468" s="38"/>
      <c r="EC468" s="38"/>
      <c r="ED468" s="38"/>
      <c r="EE468" s="38"/>
      <c r="EF468" s="38"/>
      <c r="EG468" s="38"/>
      <c r="EH468" s="38"/>
      <c r="EI468" s="38"/>
      <c r="EJ468" s="38"/>
      <c r="EK468" s="38"/>
      <c r="EL468" s="38"/>
      <c r="EM468" s="38"/>
      <c r="EN468" s="38"/>
      <c r="EO468" s="38"/>
      <c r="EP468" s="38"/>
      <c r="EQ468" s="38"/>
      <c r="ER468" s="38"/>
      <c r="ES468" s="38"/>
      <c r="ET468" s="38"/>
      <c r="EU468" s="38"/>
      <c r="EV468" s="38"/>
      <c r="EW468" s="38"/>
      <c r="EX468" s="38"/>
      <c r="EY468" s="38"/>
      <c r="EZ468" s="38"/>
      <c r="FA468" s="38"/>
      <c r="FB468" s="38"/>
      <c r="FC468" s="38"/>
      <c r="FD468" s="38"/>
      <c r="FE468" s="38"/>
      <c r="FF468" s="38"/>
      <c r="FG468" s="38"/>
      <c r="FH468" s="38"/>
      <c r="FI468" s="38"/>
      <c r="FJ468" s="38"/>
      <c r="FK468" s="38"/>
      <c r="FL468" s="38"/>
      <c r="FM468" s="38"/>
      <c r="FN468" s="38"/>
      <c r="FO468" s="38"/>
      <c r="FP468" s="38"/>
      <c r="FQ468" s="38"/>
      <c r="FR468" s="38"/>
      <c r="FS468" s="38"/>
      <c r="FT468" s="38"/>
      <c r="FU468" s="38"/>
      <c r="FV468" s="38"/>
      <c r="FW468" s="38"/>
      <c r="FX468" s="38"/>
      <c r="FY468" s="38"/>
      <c r="FZ468" s="38"/>
      <c r="GA468" s="38"/>
      <c r="GB468" s="38"/>
      <c r="GC468" s="38"/>
      <c r="GD468" s="38"/>
      <c r="GE468" s="38"/>
      <c r="GF468" s="38"/>
      <c r="GG468" s="38"/>
      <c r="GH468" s="38"/>
      <c r="GI468" s="38"/>
      <c r="GJ468" s="38"/>
      <c r="GK468" s="38"/>
      <c r="GL468" s="38"/>
      <c r="GM468" s="38"/>
      <c r="GN468" s="38"/>
      <c r="GO468" s="38"/>
      <c r="GP468" s="38"/>
      <c r="GQ468" s="38"/>
      <c r="GR468" s="38"/>
      <c r="GS468" s="38"/>
      <c r="GT468" s="38"/>
      <c r="GU468" s="38"/>
      <c r="GV468" s="38"/>
      <c r="GW468" s="38"/>
      <c r="GX468" s="38"/>
      <c r="GY468" s="38"/>
      <c r="GZ468" s="38"/>
      <c r="HA468" s="38"/>
      <c r="HB468" s="38"/>
      <c r="HC468" s="38"/>
      <c r="HD468" s="38"/>
      <c r="HE468" s="38"/>
      <c r="HF468" s="38"/>
      <c r="HG468" s="38"/>
      <c r="HH468" s="38"/>
      <c r="HI468" s="38"/>
      <c r="HJ468" s="38"/>
      <c r="HK468" s="38"/>
      <c r="HL468" s="38"/>
      <c r="HM468" s="38"/>
      <c r="HN468" s="38"/>
      <c r="HO468" s="38"/>
      <c r="HP468" s="38"/>
      <c r="HQ468" s="38"/>
      <c r="HR468" s="38"/>
      <c r="HS468" s="38"/>
      <c r="HT468" s="38"/>
      <c r="HU468" s="38"/>
      <c r="HV468" s="38"/>
      <c r="HW468" s="38"/>
      <c r="HX468" s="38"/>
      <c r="HY468" s="38"/>
      <c r="HZ468" s="38"/>
      <c r="IA468" s="38"/>
    </row>
    <row r="469" spans="1:16" ht="12" customHeight="1">
      <c r="A469" s="5" t="s">
        <v>4</v>
      </c>
      <c r="B469" s="6"/>
      <c r="C469" s="6"/>
      <c r="D469" s="7"/>
      <c r="E469" s="7"/>
      <c r="F469" s="7"/>
      <c r="G469" s="7"/>
      <c r="H469" s="7"/>
      <c r="I469" s="7"/>
      <c r="J469" s="7">
        <f t="shared" si="60"/>
        <v>0</v>
      </c>
      <c r="K469" s="7"/>
      <c r="L469" s="7"/>
      <c r="M469" s="7"/>
      <c r="N469" s="7"/>
      <c r="O469" s="7"/>
      <c r="P469" s="7"/>
    </row>
    <row r="470" spans="1:16" ht="12" customHeight="1">
      <c r="A470" s="8" t="s">
        <v>43</v>
      </c>
      <c r="B470" s="6"/>
      <c r="C470" s="6"/>
      <c r="D470" s="7">
        <f>(D472*D475)+(D473*D476)</f>
        <v>150399.999999935</v>
      </c>
      <c r="E470" s="7"/>
      <c r="F470" s="7">
        <f>D470</f>
        <v>150399.999999935</v>
      </c>
      <c r="G470" s="7">
        <f>(G472*G475)+(G473*G476)</f>
        <v>200000.4</v>
      </c>
      <c r="H470" s="7"/>
      <c r="I470" s="7"/>
      <c r="J470" s="7">
        <f t="shared" si="60"/>
        <v>200000.4</v>
      </c>
      <c r="K470" s="7"/>
      <c r="L470" s="7"/>
      <c r="M470" s="7"/>
      <c r="N470" s="7"/>
      <c r="O470" s="7"/>
      <c r="P470" s="7"/>
    </row>
    <row r="471" spans="1:16" ht="12" customHeight="1">
      <c r="A471" s="5" t="s">
        <v>5</v>
      </c>
      <c r="B471" s="6"/>
      <c r="C471" s="6"/>
      <c r="D471" s="7"/>
      <c r="E471" s="7"/>
      <c r="F471" s="7"/>
      <c r="G471" s="7"/>
      <c r="H471" s="7"/>
      <c r="I471" s="7"/>
      <c r="J471" s="7">
        <f t="shared" si="60"/>
        <v>0</v>
      </c>
      <c r="K471" s="7"/>
      <c r="L471" s="7"/>
      <c r="M471" s="7"/>
      <c r="N471" s="7"/>
      <c r="O471" s="7"/>
      <c r="P471" s="7"/>
    </row>
    <row r="472" spans="1:16" ht="24.75" customHeight="1">
      <c r="A472" s="8" t="s">
        <v>156</v>
      </c>
      <c r="B472" s="6"/>
      <c r="C472" s="6"/>
      <c r="D472" s="7">
        <v>57</v>
      </c>
      <c r="E472" s="7"/>
      <c r="F472" s="7">
        <v>57</v>
      </c>
      <c r="G472" s="7">
        <v>57</v>
      </c>
      <c r="H472" s="7"/>
      <c r="I472" s="7"/>
      <c r="J472" s="7">
        <f t="shared" si="60"/>
        <v>57</v>
      </c>
      <c r="K472" s="7"/>
      <c r="L472" s="7"/>
      <c r="M472" s="7"/>
      <c r="N472" s="7"/>
      <c r="O472" s="7"/>
      <c r="P472" s="7"/>
    </row>
    <row r="473" spans="1:16" ht="15.75" customHeight="1">
      <c r="A473" s="8" t="s">
        <v>154</v>
      </c>
      <c r="B473" s="6"/>
      <c r="C473" s="6"/>
      <c r="D473" s="7">
        <v>145</v>
      </c>
      <c r="E473" s="7"/>
      <c r="F473" s="7">
        <f>D473</f>
        <v>145</v>
      </c>
      <c r="G473" s="7">
        <v>145</v>
      </c>
      <c r="H473" s="7"/>
      <c r="I473" s="7"/>
      <c r="J473" s="7">
        <f t="shared" si="60"/>
        <v>145</v>
      </c>
      <c r="K473" s="7"/>
      <c r="L473" s="7"/>
      <c r="M473" s="7"/>
      <c r="N473" s="7"/>
      <c r="O473" s="7"/>
      <c r="P473" s="7"/>
    </row>
    <row r="474" spans="1:16" ht="12.75" customHeight="1">
      <c r="A474" s="5" t="s">
        <v>7</v>
      </c>
      <c r="B474" s="6"/>
      <c r="C474" s="6"/>
      <c r="D474" s="7"/>
      <c r="E474" s="7"/>
      <c r="F474" s="7"/>
      <c r="G474" s="7"/>
      <c r="H474" s="7"/>
      <c r="I474" s="7"/>
      <c r="J474" s="7">
        <f t="shared" si="60"/>
        <v>0</v>
      </c>
      <c r="K474" s="7"/>
      <c r="L474" s="7"/>
      <c r="M474" s="7"/>
      <c r="N474" s="7"/>
      <c r="O474" s="7"/>
      <c r="P474" s="7"/>
    </row>
    <row r="475" spans="1:16" ht="24.75" customHeight="1">
      <c r="A475" s="8" t="s">
        <v>155</v>
      </c>
      <c r="B475" s="6"/>
      <c r="C475" s="6"/>
      <c r="D475" s="7">
        <v>1950.89</v>
      </c>
      <c r="E475" s="7"/>
      <c r="F475" s="7">
        <f>D475</f>
        <v>1950.89</v>
      </c>
      <c r="G475" s="7">
        <v>2596.5</v>
      </c>
      <c r="H475" s="7"/>
      <c r="I475" s="7"/>
      <c r="J475" s="7">
        <f t="shared" si="60"/>
        <v>2596.5</v>
      </c>
      <c r="K475" s="7"/>
      <c r="L475" s="7"/>
      <c r="M475" s="7"/>
      <c r="N475" s="7"/>
      <c r="O475" s="7"/>
      <c r="P475" s="7"/>
    </row>
    <row r="476" spans="1:16" ht="24.75" customHeight="1">
      <c r="A476" s="8" t="s">
        <v>157</v>
      </c>
      <c r="B476" s="6"/>
      <c r="C476" s="6"/>
      <c r="D476" s="7">
        <v>270.339793103</v>
      </c>
      <c r="E476" s="7"/>
      <c r="F476" s="7">
        <f>D476</f>
        <v>270.339793103</v>
      </c>
      <c r="G476" s="7">
        <v>358.62</v>
      </c>
      <c r="H476" s="7"/>
      <c r="I476" s="7"/>
      <c r="J476" s="7">
        <f t="shared" si="60"/>
        <v>358.62</v>
      </c>
      <c r="K476" s="7"/>
      <c r="L476" s="7"/>
      <c r="M476" s="7"/>
      <c r="N476" s="7"/>
      <c r="O476" s="7"/>
      <c r="P476" s="7"/>
    </row>
    <row r="477" spans="1:235" s="39" customFormat="1" ht="25.5" customHeight="1">
      <c r="A477" s="34" t="s">
        <v>415</v>
      </c>
      <c r="B477" s="35"/>
      <c r="C477" s="35"/>
      <c r="D477" s="36">
        <f>D479</f>
        <v>399999.99999963003</v>
      </c>
      <c r="E477" s="36"/>
      <c r="F477" s="36">
        <f>D477</f>
        <v>399999.99999963003</v>
      </c>
      <c r="G477" s="36">
        <f>G479</f>
        <v>450000</v>
      </c>
      <c r="H477" s="36"/>
      <c r="I477" s="36"/>
      <c r="J477" s="36">
        <f>G477+H477</f>
        <v>450000</v>
      </c>
      <c r="K477" s="36"/>
      <c r="L477" s="36"/>
      <c r="M477" s="36"/>
      <c r="N477" s="36">
        <f>N479</f>
        <v>500000.00204999995</v>
      </c>
      <c r="O477" s="36"/>
      <c r="P477" s="36">
        <f>N477</f>
        <v>500000.00204999995</v>
      </c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  <c r="BD477" s="38"/>
      <c r="BE477" s="38"/>
      <c r="BF477" s="38"/>
      <c r="BG477" s="38"/>
      <c r="BH477" s="38"/>
      <c r="BI477" s="38"/>
      <c r="BJ477" s="38"/>
      <c r="BK477" s="38"/>
      <c r="BL477" s="38"/>
      <c r="BM477" s="38"/>
      <c r="BN477" s="38"/>
      <c r="BO477" s="38"/>
      <c r="BP477" s="38"/>
      <c r="BQ477" s="38"/>
      <c r="BR477" s="38"/>
      <c r="BS477" s="38"/>
      <c r="BT477" s="38"/>
      <c r="BU477" s="38"/>
      <c r="BV477" s="38"/>
      <c r="BW477" s="38"/>
      <c r="BX477" s="38"/>
      <c r="BY477" s="38"/>
      <c r="BZ477" s="38"/>
      <c r="CA477" s="38"/>
      <c r="CB477" s="38"/>
      <c r="CC477" s="38"/>
      <c r="CD477" s="38"/>
      <c r="CE477" s="38"/>
      <c r="CF477" s="38"/>
      <c r="CG477" s="38"/>
      <c r="CH477" s="38"/>
      <c r="CI477" s="38"/>
      <c r="CJ477" s="38"/>
      <c r="CK477" s="38"/>
      <c r="CL477" s="38"/>
      <c r="CM477" s="38"/>
      <c r="CN477" s="38"/>
      <c r="CO477" s="38"/>
      <c r="CP477" s="38"/>
      <c r="CQ477" s="38"/>
      <c r="CR477" s="38"/>
      <c r="CS477" s="38"/>
      <c r="CT477" s="38"/>
      <c r="CU477" s="38"/>
      <c r="CV477" s="38"/>
      <c r="CW477" s="38"/>
      <c r="CX477" s="38"/>
      <c r="CY477" s="38"/>
      <c r="CZ477" s="38"/>
      <c r="DA477" s="38"/>
      <c r="DB477" s="38"/>
      <c r="DC477" s="38"/>
      <c r="DD477" s="38"/>
      <c r="DE477" s="38"/>
      <c r="DF477" s="38"/>
      <c r="DG477" s="38"/>
      <c r="DH477" s="38"/>
      <c r="DI477" s="38"/>
      <c r="DJ477" s="38"/>
      <c r="DK477" s="38"/>
      <c r="DL477" s="38"/>
      <c r="DM477" s="38"/>
      <c r="DN477" s="38"/>
      <c r="DO477" s="38"/>
      <c r="DP477" s="38"/>
      <c r="DQ477" s="38"/>
      <c r="DR477" s="38"/>
      <c r="DS477" s="38"/>
      <c r="DT477" s="38"/>
      <c r="DU477" s="38"/>
      <c r="DV477" s="38"/>
      <c r="DW477" s="38"/>
      <c r="DX477" s="38"/>
      <c r="DY477" s="38"/>
      <c r="DZ477" s="38"/>
      <c r="EA477" s="38"/>
      <c r="EB477" s="38"/>
      <c r="EC477" s="38"/>
      <c r="ED477" s="38"/>
      <c r="EE477" s="38"/>
      <c r="EF477" s="38"/>
      <c r="EG477" s="38"/>
      <c r="EH477" s="38"/>
      <c r="EI477" s="38"/>
      <c r="EJ477" s="38"/>
      <c r="EK477" s="38"/>
      <c r="EL477" s="38"/>
      <c r="EM477" s="38"/>
      <c r="EN477" s="38"/>
      <c r="EO477" s="38"/>
      <c r="EP477" s="38"/>
      <c r="EQ477" s="38"/>
      <c r="ER477" s="38"/>
      <c r="ES477" s="38"/>
      <c r="ET477" s="38"/>
      <c r="EU477" s="38"/>
      <c r="EV477" s="38"/>
      <c r="EW477" s="38"/>
      <c r="EX477" s="38"/>
      <c r="EY477" s="38"/>
      <c r="EZ477" s="38"/>
      <c r="FA477" s="38"/>
      <c r="FB477" s="38"/>
      <c r="FC477" s="38"/>
      <c r="FD477" s="38"/>
      <c r="FE477" s="38"/>
      <c r="FF477" s="38"/>
      <c r="FG477" s="38"/>
      <c r="FH477" s="38"/>
      <c r="FI477" s="38"/>
      <c r="FJ477" s="38"/>
      <c r="FK477" s="38"/>
      <c r="FL477" s="38"/>
      <c r="FM477" s="38"/>
      <c r="FN477" s="38"/>
      <c r="FO477" s="38"/>
      <c r="FP477" s="38"/>
      <c r="FQ477" s="38"/>
      <c r="FR477" s="38"/>
      <c r="FS477" s="38"/>
      <c r="FT477" s="38"/>
      <c r="FU477" s="38"/>
      <c r="FV477" s="38"/>
      <c r="FW477" s="38"/>
      <c r="FX477" s="38"/>
      <c r="FY477" s="38"/>
      <c r="FZ477" s="38"/>
      <c r="GA477" s="38"/>
      <c r="GB477" s="38"/>
      <c r="GC477" s="38"/>
      <c r="GD477" s="38"/>
      <c r="GE477" s="38"/>
      <c r="GF477" s="38"/>
      <c r="GG477" s="38"/>
      <c r="GH477" s="38"/>
      <c r="GI477" s="38"/>
      <c r="GJ477" s="38"/>
      <c r="GK477" s="38"/>
      <c r="GL477" s="38"/>
      <c r="GM477" s="38"/>
      <c r="GN477" s="38"/>
      <c r="GO477" s="38"/>
      <c r="GP477" s="38"/>
      <c r="GQ477" s="38"/>
      <c r="GR477" s="38"/>
      <c r="GS477" s="38"/>
      <c r="GT477" s="38"/>
      <c r="GU477" s="38"/>
      <c r="GV477" s="38"/>
      <c r="GW477" s="38"/>
      <c r="GX477" s="38"/>
      <c r="GY477" s="38"/>
      <c r="GZ477" s="38"/>
      <c r="HA477" s="38"/>
      <c r="HB477" s="38"/>
      <c r="HC477" s="38"/>
      <c r="HD477" s="38"/>
      <c r="HE477" s="38"/>
      <c r="HF477" s="38"/>
      <c r="HG477" s="38"/>
      <c r="HH477" s="38"/>
      <c r="HI477" s="38"/>
      <c r="HJ477" s="38"/>
      <c r="HK477" s="38"/>
      <c r="HL477" s="38"/>
      <c r="HM477" s="38"/>
      <c r="HN477" s="38"/>
      <c r="HO477" s="38"/>
      <c r="HP477" s="38"/>
      <c r="HQ477" s="38"/>
      <c r="HR477" s="38"/>
      <c r="HS477" s="38"/>
      <c r="HT477" s="38"/>
      <c r="HU477" s="38"/>
      <c r="HV477" s="38"/>
      <c r="HW477" s="38"/>
      <c r="HX477" s="38"/>
      <c r="HY477" s="38"/>
      <c r="HZ477" s="38"/>
      <c r="IA477" s="38"/>
    </row>
    <row r="478" spans="1:16" ht="11.25" customHeight="1">
      <c r="A478" s="5" t="s">
        <v>4</v>
      </c>
      <c r="B478" s="6"/>
      <c r="C478" s="6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36"/>
    </row>
    <row r="479" spans="1:16" ht="14.25" customHeight="1">
      <c r="A479" s="8" t="s">
        <v>43</v>
      </c>
      <c r="B479" s="6"/>
      <c r="C479" s="6"/>
      <c r="D479" s="7">
        <f>D481*D483</f>
        <v>399999.99999963003</v>
      </c>
      <c r="E479" s="7"/>
      <c r="F479" s="7">
        <f>D479+E479</f>
        <v>399999.99999963003</v>
      </c>
      <c r="G479" s="7">
        <f>G481*G483</f>
        <v>450000</v>
      </c>
      <c r="H479" s="7"/>
      <c r="I479" s="7"/>
      <c r="J479" s="7">
        <f>G479+H479</f>
        <v>450000</v>
      </c>
      <c r="K479" s="7"/>
      <c r="L479" s="7"/>
      <c r="M479" s="7"/>
      <c r="N479" s="7">
        <f>N481*N483</f>
        <v>500000.00204999995</v>
      </c>
      <c r="O479" s="7"/>
      <c r="P479" s="36">
        <f>N479</f>
        <v>500000.00204999995</v>
      </c>
    </row>
    <row r="480" spans="1:16" ht="10.5" customHeight="1">
      <c r="A480" s="5" t="s">
        <v>5</v>
      </c>
      <c r="B480" s="6"/>
      <c r="C480" s="6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36"/>
    </row>
    <row r="481" spans="1:16" ht="24.75" customHeight="1">
      <c r="A481" s="8" t="s">
        <v>162</v>
      </c>
      <c r="B481" s="6"/>
      <c r="C481" s="6"/>
      <c r="D481" s="7">
        <v>307</v>
      </c>
      <c r="E481" s="7"/>
      <c r="F481" s="7">
        <f>D481</f>
        <v>307</v>
      </c>
      <c r="G481" s="7">
        <v>300</v>
      </c>
      <c r="H481" s="7"/>
      <c r="I481" s="7"/>
      <c r="J481" s="7">
        <f>G481+H481</f>
        <v>300</v>
      </c>
      <c r="K481" s="7"/>
      <c r="L481" s="7"/>
      <c r="M481" s="7"/>
      <c r="N481" s="7">
        <v>213</v>
      </c>
      <c r="O481" s="7"/>
      <c r="P481" s="36">
        <f>N481</f>
        <v>213</v>
      </c>
    </row>
    <row r="482" spans="1:16" ht="11.25">
      <c r="A482" s="5" t="s">
        <v>7</v>
      </c>
      <c r="B482" s="6"/>
      <c r="C482" s="6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36"/>
    </row>
    <row r="483" spans="1:16" ht="24.75" customHeight="1">
      <c r="A483" s="8" t="s">
        <v>163</v>
      </c>
      <c r="B483" s="6"/>
      <c r="C483" s="6"/>
      <c r="D483" s="7">
        <v>1302.93159609</v>
      </c>
      <c r="E483" s="7"/>
      <c r="F483" s="7">
        <f>D483</f>
        <v>1302.93159609</v>
      </c>
      <c r="G483" s="7">
        <f>450000/300</f>
        <v>1500</v>
      </c>
      <c r="H483" s="7"/>
      <c r="I483" s="7"/>
      <c r="J483" s="7">
        <f>G483+H483</f>
        <v>1500</v>
      </c>
      <c r="K483" s="7"/>
      <c r="L483" s="7"/>
      <c r="M483" s="7"/>
      <c r="N483" s="7">
        <v>2347.41785</v>
      </c>
      <c r="O483" s="7"/>
      <c r="P483" s="36">
        <f>N483</f>
        <v>2347.41785</v>
      </c>
    </row>
    <row r="484" spans="1:235" s="39" customFormat="1" ht="36.75" customHeight="1">
      <c r="A484" s="34" t="s">
        <v>416</v>
      </c>
      <c r="B484" s="35"/>
      <c r="C484" s="35"/>
      <c r="D484" s="36">
        <f>700000+35000</f>
        <v>735000</v>
      </c>
      <c r="E484" s="36">
        <f>E486</f>
        <v>1000000</v>
      </c>
      <c r="F484" s="36">
        <f>D484+E484</f>
        <v>1735000</v>
      </c>
      <c r="G484" s="36">
        <v>200000</v>
      </c>
      <c r="H484" s="36">
        <v>1300000</v>
      </c>
      <c r="I484" s="36"/>
      <c r="J484" s="36">
        <f>G484+H484</f>
        <v>1500000</v>
      </c>
      <c r="K484" s="36"/>
      <c r="L484" s="36"/>
      <c r="M484" s="36"/>
      <c r="N484" s="36">
        <f>N489*N492</f>
        <v>0</v>
      </c>
      <c r="O484" s="36">
        <f>O489*O492</f>
        <v>2000000</v>
      </c>
      <c r="P484" s="36">
        <f>O484+N484</f>
        <v>2000000</v>
      </c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  <c r="BD484" s="38"/>
      <c r="BE484" s="38"/>
      <c r="BF484" s="38"/>
      <c r="BG484" s="38"/>
      <c r="BH484" s="38"/>
      <c r="BI484" s="38"/>
      <c r="BJ484" s="38"/>
      <c r="BK484" s="38"/>
      <c r="BL484" s="38"/>
      <c r="BM484" s="38"/>
      <c r="BN484" s="38"/>
      <c r="BO484" s="38"/>
      <c r="BP484" s="38"/>
      <c r="BQ484" s="38"/>
      <c r="BR484" s="38"/>
      <c r="BS484" s="38"/>
      <c r="BT484" s="38"/>
      <c r="BU484" s="38"/>
      <c r="BV484" s="38"/>
      <c r="BW484" s="38"/>
      <c r="BX484" s="38"/>
      <c r="BY484" s="38"/>
      <c r="BZ484" s="38"/>
      <c r="CA484" s="38"/>
      <c r="CB484" s="38"/>
      <c r="CC484" s="38"/>
      <c r="CD484" s="38"/>
      <c r="CE484" s="38"/>
      <c r="CF484" s="38"/>
      <c r="CG484" s="38"/>
      <c r="CH484" s="38"/>
      <c r="CI484" s="38"/>
      <c r="CJ484" s="38"/>
      <c r="CK484" s="38"/>
      <c r="CL484" s="38"/>
      <c r="CM484" s="38"/>
      <c r="CN484" s="38"/>
      <c r="CO484" s="38"/>
      <c r="CP484" s="38"/>
      <c r="CQ484" s="38"/>
      <c r="CR484" s="38"/>
      <c r="CS484" s="38"/>
      <c r="CT484" s="38"/>
      <c r="CU484" s="38"/>
      <c r="CV484" s="38"/>
      <c r="CW484" s="38"/>
      <c r="CX484" s="38"/>
      <c r="CY484" s="38"/>
      <c r="CZ484" s="38"/>
      <c r="DA484" s="38"/>
      <c r="DB484" s="38"/>
      <c r="DC484" s="38"/>
      <c r="DD484" s="38"/>
      <c r="DE484" s="38"/>
      <c r="DF484" s="38"/>
      <c r="DG484" s="38"/>
      <c r="DH484" s="38"/>
      <c r="DI484" s="38"/>
      <c r="DJ484" s="38"/>
      <c r="DK484" s="38"/>
      <c r="DL484" s="38"/>
      <c r="DM484" s="38"/>
      <c r="DN484" s="38"/>
      <c r="DO484" s="38"/>
      <c r="DP484" s="38"/>
      <c r="DQ484" s="38"/>
      <c r="DR484" s="38"/>
      <c r="DS484" s="38"/>
      <c r="DT484" s="38"/>
      <c r="DU484" s="38"/>
      <c r="DV484" s="38"/>
      <c r="DW484" s="38"/>
      <c r="DX484" s="38"/>
      <c r="DY484" s="38"/>
      <c r="DZ484" s="38"/>
      <c r="EA484" s="38"/>
      <c r="EB484" s="38"/>
      <c r="EC484" s="38"/>
      <c r="ED484" s="38"/>
      <c r="EE484" s="38"/>
      <c r="EF484" s="38"/>
      <c r="EG484" s="38"/>
      <c r="EH484" s="38"/>
      <c r="EI484" s="38"/>
      <c r="EJ484" s="38"/>
      <c r="EK484" s="38"/>
      <c r="EL484" s="38"/>
      <c r="EM484" s="38"/>
      <c r="EN484" s="38"/>
      <c r="EO484" s="38"/>
      <c r="EP484" s="38"/>
      <c r="EQ484" s="38"/>
      <c r="ER484" s="38"/>
      <c r="ES484" s="38"/>
      <c r="ET484" s="38"/>
      <c r="EU484" s="38"/>
      <c r="EV484" s="38"/>
      <c r="EW484" s="38"/>
      <c r="EX484" s="38"/>
      <c r="EY484" s="38"/>
      <c r="EZ484" s="38"/>
      <c r="FA484" s="38"/>
      <c r="FB484" s="38"/>
      <c r="FC484" s="38"/>
      <c r="FD484" s="38"/>
      <c r="FE484" s="38"/>
      <c r="FF484" s="38"/>
      <c r="FG484" s="38"/>
      <c r="FH484" s="38"/>
      <c r="FI484" s="38"/>
      <c r="FJ484" s="38"/>
      <c r="FK484" s="38"/>
      <c r="FL484" s="38"/>
      <c r="FM484" s="38"/>
      <c r="FN484" s="38"/>
      <c r="FO484" s="38"/>
      <c r="FP484" s="38"/>
      <c r="FQ484" s="38"/>
      <c r="FR484" s="38"/>
      <c r="FS484" s="38"/>
      <c r="FT484" s="38"/>
      <c r="FU484" s="38"/>
      <c r="FV484" s="38"/>
      <c r="FW484" s="38"/>
      <c r="FX484" s="38"/>
      <c r="FY484" s="38"/>
      <c r="FZ484" s="38"/>
      <c r="GA484" s="38"/>
      <c r="GB484" s="38"/>
      <c r="GC484" s="38"/>
      <c r="GD484" s="38"/>
      <c r="GE484" s="38"/>
      <c r="GF484" s="38"/>
      <c r="GG484" s="38"/>
      <c r="GH484" s="38"/>
      <c r="GI484" s="38"/>
      <c r="GJ484" s="38"/>
      <c r="GK484" s="38"/>
      <c r="GL484" s="38"/>
      <c r="GM484" s="38"/>
      <c r="GN484" s="38"/>
      <c r="GO484" s="38"/>
      <c r="GP484" s="38"/>
      <c r="GQ484" s="38"/>
      <c r="GR484" s="38"/>
      <c r="GS484" s="38"/>
      <c r="GT484" s="38"/>
      <c r="GU484" s="38"/>
      <c r="GV484" s="38"/>
      <c r="GW484" s="38"/>
      <c r="GX484" s="38"/>
      <c r="GY484" s="38"/>
      <c r="GZ484" s="38"/>
      <c r="HA484" s="38"/>
      <c r="HB484" s="38"/>
      <c r="HC484" s="38"/>
      <c r="HD484" s="38"/>
      <c r="HE484" s="38"/>
      <c r="HF484" s="38"/>
      <c r="HG484" s="38"/>
      <c r="HH484" s="38"/>
      <c r="HI484" s="38"/>
      <c r="HJ484" s="38"/>
      <c r="HK484" s="38"/>
      <c r="HL484" s="38"/>
      <c r="HM484" s="38"/>
      <c r="HN484" s="38"/>
      <c r="HO484" s="38"/>
      <c r="HP484" s="38"/>
      <c r="HQ484" s="38"/>
      <c r="HR484" s="38"/>
      <c r="HS484" s="38"/>
      <c r="HT484" s="38"/>
      <c r="HU484" s="38"/>
      <c r="HV484" s="38"/>
      <c r="HW484" s="38"/>
      <c r="HX484" s="38"/>
      <c r="HY484" s="38"/>
      <c r="HZ484" s="38"/>
      <c r="IA484" s="38"/>
    </row>
    <row r="485" spans="1:16" ht="11.25">
      <c r="A485" s="5" t="s">
        <v>4</v>
      </c>
      <c r="B485" s="6"/>
      <c r="C485" s="6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36"/>
    </row>
    <row r="486" spans="1:16" ht="22.5">
      <c r="A486" s="8" t="s">
        <v>359</v>
      </c>
      <c r="B486" s="6"/>
      <c r="C486" s="6"/>
      <c r="D486" s="7">
        <v>700000</v>
      </c>
      <c r="E486" s="7">
        <f>E489*E492</f>
        <v>1000000</v>
      </c>
      <c r="F486" s="7">
        <f>D486+E486</f>
        <v>1700000</v>
      </c>
      <c r="G486" s="7">
        <v>200000</v>
      </c>
      <c r="H486" s="7">
        <v>1300000</v>
      </c>
      <c r="I486" s="7"/>
      <c r="J486" s="7">
        <f>G486+H486</f>
        <v>1500000</v>
      </c>
      <c r="K486" s="7"/>
      <c r="L486" s="7"/>
      <c r="M486" s="7"/>
      <c r="N486" s="7"/>
      <c r="O486" s="7">
        <f>O489*O492</f>
        <v>2000000</v>
      </c>
      <c r="P486" s="7">
        <f>O486+N486</f>
        <v>2000000</v>
      </c>
    </row>
    <row r="487" spans="1:16" ht="22.5">
      <c r="A487" s="8" t="s">
        <v>362</v>
      </c>
      <c r="B487" s="6"/>
      <c r="C487" s="6"/>
      <c r="D487" s="7">
        <v>35000</v>
      </c>
      <c r="E487" s="7"/>
      <c r="F487" s="7">
        <f>D487+E487</f>
        <v>35000</v>
      </c>
      <c r="G487" s="7"/>
      <c r="H487" s="7"/>
      <c r="I487" s="7"/>
      <c r="J487" s="7"/>
      <c r="K487" s="7"/>
      <c r="L487" s="7"/>
      <c r="M487" s="7"/>
      <c r="N487" s="7"/>
      <c r="O487" s="7"/>
      <c r="P487" s="7"/>
    </row>
    <row r="488" spans="1:16" ht="11.25">
      <c r="A488" s="5" t="s">
        <v>5</v>
      </c>
      <c r="B488" s="6"/>
      <c r="C488" s="6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</row>
    <row r="489" spans="1:16" ht="22.5">
      <c r="A489" s="72" t="s">
        <v>184</v>
      </c>
      <c r="B489" s="6"/>
      <c r="C489" s="6"/>
      <c r="D489" s="7">
        <v>6</v>
      </c>
      <c r="E489" s="7">
        <v>2</v>
      </c>
      <c r="F489" s="7">
        <f>D489+E489</f>
        <v>8</v>
      </c>
      <c r="G489" s="7">
        <v>1</v>
      </c>
      <c r="H489" s="7">
        <v>3</v>
      </c>
      <c r="I489" s="7"/>
      <c r="J489" s="7">
        <f>G489+H489</f>
        <v>4</v>
      </c>
      <c r="K489" s="7"/>
      <c r="L489" s="7"/>
      <c r="M489" s="7"/>
      <c r="N489" s="7"/>
      <c r="O489" s="7">
        <v>4</v>
      </c>
      <c r="P489" s="7">
        <f>O489+N489</f>
        <v>4</v>
      </c>
    </row>
    <row r="490" spans="1:16" ht="22.5">
      <c r="A490" s="72" t="s">
        <v>360</v>
      </c>
      <c r="B490" s="6"/>
      <c r="C490" s="6"/>
      <c r="D490" s="7">
        <v>1</v>
      </c>
      <c r="E490" s="7"/>
      <c r="F490" s="7">
        <f>D490+E490</f>
        <v>1</v>
      </c>
      <c r="G490" s="7"/>
      <c r="H490" s="7"/>
      <c r="I490" s="7"/>
      <c r="J490" s="7"/>
      <c r="K490" s="7"/>
      <c r="L490" s="7"/>
      <c r="M490" s="7"/>
      <c r="N490" s="7"/>
      <c r="O490" s="7"/>
      <c r="P490" s="7"/>
    </row>
    <row r="491" spans="1:16" ht="11.25">
      <c r="A491" s="5" t="s">
        <v>7</v>
      </c>
      <c r="B491" s="6"/>
      <c r="C491" s="6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</row>
    <row r="492" spans="1:16" ht="33.75">
      <c r="A492" s="8" t="s">
        <v>204</v>
      </c>
      <c r="B492" s="6"/>
      <c r="C492" s="6"/>
      <c r="D492" s="7">
        <v>116666.66</v>
      </c>
      <c r="E492" s="7">
        <v>500000</v>
      </c>
      <c r="F492" s="7">
        <f>D492+E492</f>
        <v>616666.66</v>
      </c>
      <c r="G492" s="7">
        <v>200000</v>
      </c>
      <c r="H492" s="7">
        <v>433333.33</v>
      </c>
      <c r="I492" s="7"/>
      <c r="J492" s="7">
        <f>G492+H492</f>
        <v>633333.3300000001</v>
      </c>
      <c r="K492" s="7"/>
      <c r="L492" s="7"/>
      <c r="M492" s="7"/>
      <c r="N492" s="7"/>
      <c r="O492" s="7">
        <v>500000</v>
      </c>
      <c r="P492" s="7">
        <f>O492+N492</f>
        <v>500000</v>
      </c>
    </row>
    <row r="493" spans="1:16" ht="22.5">
      <c r="A493" s="8" t="s">
        <v>361</v>
      </c>
      <c r="B493" s="6"/>
      <c r="C493" s="6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</row>
    <row r="494" spans="1:16" ht="11.25">
      <c r="A494" s="8"/>
      <c r="B494" s="6"/>
      <c r="C494" s="6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</row>
    <row r="495" spans="1:235" s="39" customFormat="1" ht="24.75" customHeight="1">
      <c r="A495" s="34" t="s">
        <v>417</v>
      </c>
      <c r="B495" s="35"/>
      <c r="C495" s="35"/>
      <c r="D495" s="36">
        <f>D497</f>
        <v>100000</v>
      </c>
      <c r="E495" s="36"/>
      <c r="F495" s="36">
        <f>D495+E495</f>
        <v>100000</v>
      </c>
      <c r="G495" s="36">
        <f>G499*G501</f>
        <v>130000</v>
      </c>
      <c r="H495" s="36"/>
      <c r="I495" s="36"/>
      <c r="J495" s="36">
        <f>G495+H495</f>
        <v>130000</v>
      </c>
      <c r="K495" s="36"/>
      <c r="L495" s="36"/>
      <c r="M495" s="36"/>
      <c r="N495" s="36">
        <f>N501*N499</f>
        <v>150000</v>
      </c>
      <c r="O495" s="36">
        <f>O501*O499</f>
        <v>0</v>
      </c>
      <c r="P495" s="36">
        <f>P501*P499</f>
        <v>150000</v>
      </c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  <c r="BD495" s="38"/>
      <c r="BE495" s="38"/>
      <c r="BF495" s="38"/>
      <c r="BG495" s="38"/>
      <c r="BH495" s="38"/>
      <c r="BI495" s="38"/>
      <c r="BJ495" s="38"/>
      <c r="BK495" s="38"/>
      <c r="BL495" s="38"/>
      <c r="BM495" s="38"/>
      <c r="BN495" s="38"/>
      <c r="BO495" s="38"/>
      <c r="BP495" s="38"/>
      <c r="BQ495" s="38"/>
      <c r="BR495" s="38"/>
      <c r="BS495" s="38"/>
      <c r="BT495" s="38"/>
      <c r="BU495" s="38"/>
      <c r="BV495" s="38"/>
      <c r="BW495" s="38"/>
      <c r="BX495" s="38"/>
      <c r="BY495" s="38"/>
      <c r="BZ495" s="38"/>
      <c r="CA495" s="38"/>
      <c r="CB495" s="38"/>
      <c r="CC495" s="38"/>
      <c r="CD495" s="38"/>
      <c r="CE495" s="38"/>
      <c r="CF495" s="38"/>
      <c r="CG495" s="38"/>
      <c r="CH495" s="38"/>
      <c r="CI495" s="38"/>
      <c r="CJ495" s="38"/>
      <c r="CK495" s="38"/>
      <c r="CL495" s="38"/>
      <c r="CM495" s="38"/>
      <c r="CN495" s="38"/>
      <c r="CO495" s="38"/>
      <c r="CP495" s="38"/>
      <c r="CQ495" s="38"/>
      <c r="CR495" s="38"/>
      <c r="CS495" s="38"/>
      <c r="CT495" s="38"/>
      <c r="CU495" s="38"/>
      <c r="CV495" s="38"/>
      <c r="CW495" s="38"/>
      <c r="CX495" s="38"/>
      <c r="CY495" s="38"/>
      <c r="CZ495" s="38"/>
      <c r="DA495" s="38"/>
      <c r="DB495" s="38"/>
      <c r="DC495" s="38"/>
      <c r="DD495" s="38"/>
      <c r="DE495" s="38"/>
      <c r="DF495" s="38"/>
      <c r="DG495" s="38"/>
      <c r="DH495" s="38"/>
      <c r="DI495" s="38"/>
      <c r="DJ495" s="38"/>
      <c r="DK495" s="38"/>
      <c r="DL495" s="38"/>
      <c r="DM495" s="38"/>
      <c r="DN495" s="38"/>
      <c r="DO495" s="38"/>
      <c r="DP495" s="38"/>
      <c r="DQ495" s="38"/>
      <c r="DR495" s="38"/>
      <c r="DS495" s="38"/>
      <c r="DT495" s="38"/>
      <c r="DU495" s="38"/>
      <c r="DV495" s="38"/>
      <c r="DW495" s="38"/>
      <c r="DX495" s="38"/>
      <c r="DY495" s="38"/>
      <c r="DZ495" s="38"/>
      <c r="EA495" s="38"/>
      <c r="EB495" s="38"/>
      <c r="EC495" s="38"/>
      <c r="ED495" s="38"/>
      <c r="EE495" s="38"/>
      <c r="EF495" s="38"/>
      <c r="EG495" s="38"/>
      <c r="EH495" s="38"/>
      <c r="EI495" s="38"/>
      <c r="EJ495" s="38"/>
      <c r="EK495" s="38"/>
      <c r="EL495" s="38"/>
      <c r="EM495" s="38"/>
      <c r="EN495" s="38"/>
      <c r="EO495" s="38"/>
      <c r="EP495" s="38"/>
      <c r="EQ495" s="38"/>
      <c r="ER495" s="38"/>
      <c r="ES495" s="38"/>
      <c r="ET495" s="38"/>
      <c r="EU495" s="38"/>
      <c r="EV495" s="38"/>
      <c r="EW495" s="38"/>
      <c r="EX495" s="38"/>
      <c r="EY495" s="38"/>
      <c r="EZ495" s="38"/>
      <c r="FA495" s="38"/>
      <c r="FB495" s="38"/>
      <c r="FC495" s="38"/>
      <c r="FD495" s="38"/>
      <c r="FE495" s="38"/>
      <c r="FF495" s="38"/>
      <c r="FG495" s="38"/>
      <c r="FH495" s="38"/>
      <c r="FI495" s="38"/>
      <c r="FJ495" s="38"/>
      <c r="FK495" s="38"/>
      <c r="FL495" s="38"/>
      <c r="FM495" s="38"/>
      <c r="FN495" s="38"/>
      <c r="FO495" s="38"/>
      <c r="FP495" s="38"/>
      <c r="FQ495" s="38"/>
      <c r="FR495" s="38"/>
      <c r="FS495" s="38"/>
      <c r="FT495" s="38"/>
      <c r="FU495" s="38"/>
      <c r="FV495" s="38"/>
      <c r="FW495" s="38"/>
      <c r="FX495" s="38"/>
      <c r="FY495" s="38"/>
      <c r="FZ495" s="38"/>
      <c r="GA495" s="38"/>
      <c r="GB495" s="38"/>
      <c r="GC495" s="38"/>
      <c r="GD495" s="38"/>
      <c r="GE495" s="38"/>
      <c r="GF495" s="38"/>
      <c r="GG495" s="38"/>
      <c r="GH495" s="38"/>
      <c r="GI495" s="38"/>
      <c r="GJ495" s="38"/>
      <c r="GK495" s="38"/>
      <c r="GL495" s="38"/>
      <c r="GM495" s="38"/>
      <c r="GN495" s="38"/>
      <c r="GO495" s="38"/>
      <c r="GP495" s="38"/>
      <c r="GQ495" s="38"/>
      <c r="GR495" s="38"/>
      <c r="GS495" s="38"/>
      <c r="GT495" s="38"/>
      <c r="GU495" s="38"/>
      <c r="GV495" s="38"/>
      <c r="GW495" s="38"/>
      <c r="GX495" s="38"/>
      <c r="GY495" s="38"/>
      <c r="GZ495" s="38"/>
      <c r="HA495" s="38"/>
      <c r="HB495" s="38"/>
      <c r="HC495" s="38"/>
      <c r="HD495" s="38"/>
      <c r="HE495" s="38"/>
      <c r="HF495" s="38"/>
      <c r="HG495" s="38"/>
      <c r="HH495" s="38"/>
      <c r="HI495" s="38"/>
      <c r="HJ495" s="38"/>
      <c r="HK495" s="38"/>
      <c r="HL495" s="38"/>
      <c r="HM495" s="38"/>
      <c r="HN495" s="38"/>
      <c r="HO495" s="38"/>
      <c r="HP495" s="38"/>
      <c r="HQ495" s="38"/>
      <c r="HR495" s="38"/>
      <c r="HS495" s="38"/>
      <c r="HT495" s="38"/>
      <c r="HU495" s="38"/>
      <c r="HV495" s="38"/>
      <c r="HW495" s="38"/>
      <c r="HX495" s="38"/>
      <c r="HY495" s="38"/>
      <c r="HZ495" s="38"/>
      <c r="IA495" s="38"/>
    </row>
    <row r="496" spans="1:16" ht="11.25">
      <c r="A496" s="5" t="s">
        <v>4</v>
      </c>
      <c r="B496" s="6"/>
      <c r="C496" s="6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</row>
    <row r="497" spans="1:16" ht="11.25">
      <c r="A497" s="8" t="s">
        <v>43</v>
      </c>
      <c r="B497" s="6"/>
      <c r="C497" s="6"/>
      <c r="D497" s="7">
        <f>D499*D501</f>
        <v>100000</v>
      </c>
      <c r="E497" s="7"/>
      <c r="F497" s="7">
        <f>D497+E497</f>
        <v>100000</v>
      </c>
      <c r="G497" s="7">
        <f>G499*G501</f>
        <v>130000</v>
      </c>
      <c r="H497" s="7"/>
      <c r="I497" s="7"/>
      <c r="J497" s="7">
        <f>G497+H497</f>
        <v>130000</v>
      </c>
      <c r="K497" s="7"/>
      <c r="L497" s="7"/>
      <c r="M497" s="7"/>
      <c r="N497" s="7">
        <f>N499*N501</f>
        <v>150000</v>
      </c>
      <c r="O497" s="7"/>
      <c r="P497" s="7">
        <f>N497+O497</f>
        <v>150000</v>
      </c>
    </row>
    <row r="498" spans="1:16" ht="11.25">
      <c r="A498" s="5" t="s">
        <v>5</v>
      </c>
      <c r="B498" s="6"/>
      <c r="C498" s="6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</row>
    <row r="499" spans="1:16" ht="14.25" customHeight="1">
      <c r="A499" s="8" t="s">
        <v>197</v>
      </c>
      <c r="B499" s="6"/>
      <c r="C499" s="6"/>
      <c r="D499" s="7">
        <v>8</v>
      </c>
      <c r="E499" s="7"/>
      <c r="F499" s="7">
        <f>D499+E499</f>
        <v>8</v>
      </c>
      <c r="G499" s="7">
        <v>8</v>
      </c>
      <c r="H499" s="7"/>
      <c r="I499" s="7"/>
      <c r="J499" s="7">
        <f>G499+H499</f>
        <v>8</v>
      </c>
      <c r="K499" s="7"/>
      <c r="L499" s="7"/>
      <c r="M499" s="7"/>
      <c r="N499" s="7">
        <v>8</v>
      </c>
      <c r="O499" s="7"/>
      <c r="P499" s="7">
        <f>N499+O499</f>
        <v>8</v>
      </c>
    </row>
    <row r="500" spans="1:16" ht="12" customHeight="1">
      <c r="A500" s="5" t="s">
        <v>7</v>
      </c>
      <c r="B500" s="6"/>
      <c r="C500" s="6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</row>
    <row r="501" spans="1:16" ht="24.75" customHeight="1">
      <c r="A501" s="8" t="s">
        <v>178</v>
      </c>
      <c r="B501" s="6"/>
      <c r="C501" s="6"/>
      <c r="D501" s="7">
        <f>100000/8</f>
        <v>12500</v>
      </c>
      <c r="E501" s="7"/>
      <c r="F501" s="7">
        <f>D501+E501</f>
        <v>12500</v>
      </c>
      <c r="G501" s="7">
        <f>130000/8</f>
        <v>16250</v>
      </c>
      <c r="H501" s="7"/>
      <c r="I501" s="7"/>
      <c r="J501" s="7">
        <f>G501+H501</f>
        <v>16250</v>
      </c>
      <c r="K501" s="7"/>
      <c r="L501" s="7"/>
      <c r="M501" s="7"/>
      <c r="N501" s="7">
        <f>150000/8</f>
        <v>18750</v>
      </c>
      <c r="O501" s="7"/>
      <c r="P501" s="7">
        <f>N501+O501</f>
        <v>18750</v>
      </c>
    </row>
    <row r="502" spans="1:17" ht="33.75">
      <c r="A502" s="34" t="s">
        <v>418</v>
      </c>
      <c r="B502" s="35"/>
      <c r="C502" s="35"/>
      <c r="D502" s="22"/>
      <c r="E502" s="36">
        <f>E504</f>
        <v>50000</v>
      </c>
      <c r="F502" s="36">
        <f>F504</f>
        <v>50000</v>
      </c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73"/>
    </row>
    <row r="503" spans="1:17" ht="11.25">
      <c r="A503" s="5" t="s">
        <v>4</v>
      </c>
      <c r="B503" s="6"/>
      <c r="C503" s="6"/>
      <c r="D503" s="22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3"/>
    </row>
    <row r="504" spans="1:17" ht="11.25">
      <c r="A504" s="8" t="s">
        <v>43</v>
      </c>
      <c r="B504" s="6"/>
      <c r="C504" s="6"/>
      <c r="D504" s="22"/>
      <c r="E504" s="7">
        <f>E506*E508</f>
        <v>50000</v>
      </c>
      <c r="F504" s="7">
        <f>F506*F508</f>
        <v>50000</v>
      </c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4"/>
    </row>
    <row r="505" spans="1:17" ht="11.25">
      <c r="A505" s="5" t="s">
        <v>5</v>
      </c>
      <c r="B505" s="6"/>
      <c r="C505" s="6"/>
      <c r="D505" s="22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4"/>
    </row>
    <row r="506" spans="1:17" ht="22.5">
      <c r="A506" s="8" t="s">
        <v>197</v>
      </c>
      <c r="B506" s="6"/>
      <c r="C506" s="6"/>
      <c r="D506" s="22"/>
      <c r="E506" s="7">
        <v>1</v>
      </c>
      <c r="F506" s="7">
        <v>1</v>
      </c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4">
        <v>5500</v>
      </c>
    </row>
    <row r="507" spans="1:17" ht="11.25">
      <c r="A507" s="5" t="s">
        <v>7</v>
      </c>
      <c r="B507" s="6"/>
      <c r="C507" s="6"/>
      <c r="D507" s="22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24"/>
    </row>
    <row r="508" spans="1:17" ht="22.5">
      <c r="A508" s="8" t="s">
        <v>178</v>
      </c>
      <c r="B508" s="6"/>
      <c r="C508" s="6"/>
      <c r="D508" s="22"/>
      <c r="E508" s="7">
        <v>50000</v>
      </c>
      <c r="F508" s="7">
        <v>50000</v>
      </c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24"/>
    </row>
    <row r="509" spans="1:17" ht="33.75">
      <c r="A509" s="34" t="s">
        <v>419</v>
      </c>
      <c r="B509" s="35"/>
      <c r="C509" s="35"/>
      <c r="D509" s="36">
        <f>D511</f>
        <v>790000</v>
      </c>
      <c r="E509" s="36"/>
      <c r="F509" s="36">
        <f>F511</f>
        <v>790000</v>
      </c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24"/>
    </row>
    <row r="510" spans="1:17" ht="11.25">
      <c r="A510" s="5" t="s">
        <v>4</v>
      </c>
      <c r="B510" s="6"/>
      <c r="C510" s="6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24"/>
    </row>
    <row r="511" spans="1:17" ht="11.25">
      <c r="A511" s="8" t="s">
        <v>43</v>
      </c>
      <c r="B511" s="6"/>
      <c r="C511" s="6"/>
      <c r="D511" s="7">
        <f>D513*D515</f>
        <v>790000</v>
      </c>
      <c r="E511" s="7"/>
      <c r="F511" s="7">
        <f>F513*F515</f>
        <v>790000</v>
      </c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24"/>
    </row>
    <row r="512" spans="1:17" ht="11.25">
      <c r="A512" s="5" t="s">
        <v>5</v>
      </c>
      <c r="B512" s="6"/>
      <c r="C512" s="6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24"/>
    </row>
    <row r="513" spans="1:17" ht="22.5">
      <c r="A513" s="8" t="s">
        <v>197</v>
      </c>
      <c r="B513" s="6"/>
      <c r="C513" s="6"/>
      <c r="D513" s="7">
        <v>1</v>
      </c>
      <c r="E513" s="7"/>
      <c r="F513" s="7">
        <v>1</v>
      </c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24"/>
    </row>
    <row r="514" spans="1:17" ht="11.25">
      <c r="A514" s="5" t="s">
        <v>7</v>
      </c>
      <c r="B514" s="6"/>
      <c r="C514" s="6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24"/>
    </row>
    <row r="515" spans="1:17" ht="22.5">
      <c r="A515" s="8" t="s">
        <v>178</v>
      </c>
      <c r="B515" s="6"/>
      <c r="C515" s="6"/>
      <c r="D515" s="7">
        <v>790000</v>
      </c>
      <c r="E515" s="7"/>
      <c r="F515" s="7">
        <v>790000</v>
      </c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24"/>
    </row>
    <row r="516" spans="1:17" ht="36" customHeight="1">
      <c r="A516" s="34" t="s">
        <v>420</v>
      </c>
      <c r="B516" s="35"/>
      <c r="C516" s="35"/>
      <c r="D516" s="36"/>
      <c r="E516" s="36">
        <f>E518</f>
        <v>320000</v>
      </c>
      <c r="F516" s="36">
        <f>F518</f>
        <v>320000</v>
      </c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24"/>
    </row>
    <row r="517" spans="1:17" ht="11.25">
      <c r="A517" s="5" t="s">
        <v>4</v>
      </c>
      <c r="B517" s="6"/>
      <c r="C517" s="6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24"/>
    </row>
    <row r="518" spans="1:17" ht="11.25">
      <c r="A518" s="8" t="s">
        <v>43</v>
      </c>
      <c r="B518" s="6"/>
      <c r="C518" s="6"/>
      <c r="D518" s="7"/>
      <c r="E518" s="7">
        <f>E520*E522</f>
        <v>320000</v>
      </c>
      <c r="F518" s="7">
        <f>F520*F522</f>
        <v>320000</v>
      </c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24"/>
    </row>
    <row r="519" spans="1:17" ht="11.25">
      <c r="A519" s="5" t="s">
        <v>5</v>
      </c>
      <c r="B519" s="6"/>
      <c r="C519" s="6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24"/>
    </row>
    <row r="520" spans="1:17" ht="22.5">
      <c r="A520" s="8" t="s">
        <v>197</v>
      </c>
      <c r="B520" s="6"/>
      <c r="C520" s="6"/>
      <c r="D520" s="7"/>
      <c r="E520" s="7">
        <v>1</v>
      </c>
      <c r="F520" s="7">
        <v>1</v>
      </c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24"/>
    </row>
    <row r="521" spans="1:17" ht="11.25">
      <c r="A521" s="5" t="s">
        <v>7</v>
      </c>
      <c r="B521" s="6"/>
      <c r="C521" s="6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24"/>
    </row>
    <row r="522" spans="1:235" ht="11.25">
      <c r="A522" s="8" t="s">
        <v>336</v>
      </c>
      <c r="B522" s="6"/>
      <c r="C522" s="6"/>
      <c r="D522" s="7"/>
      <c r="E522" s="7">
        <v>320000</v>
      </c>
      <c r="F522" s="7">
        <v>320000</v>
      </c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24"/>
      <c r="R522" s="53"/>
      <c r="S522" s="53"/>
      <c r="T522" s="53"/>
      <c r="U522" s="53"/>
      <c r="V522" s="53"/>
      <c r="W522" s="53"/>
      <c r="X522" s="53"/>
      <c r="Y522" s="53"/>
      <c r="Z522" s="53"/>
      <c r="AA522" s="53"/>
      <c r="AB522" s="53"/>
      <c r="AC522" s="53"/>
      <c r="AD522" s="53"/>
      <c r="AE522" s="53"/>
      <c r="AF522" s="53"/>
      <c r="AG522" s="53"/>
      <c r="AH522" s="53"/>
      <c r="AI522" s="53"/>
      <c r="AJ522" s="53"/>
      <c r="AK522" s="53"/>
      <c r="AL522" s="53"/>
      <c r="AM522" s="53"/>
      <c r="AN522" s="53"/>
      <c r="AO522" s="53"/>
      <c r="AP522" s="53"/>
      <c r="AQ522" s="53"/>
      <c r="AR522" s="53"/>
      <c r="AS522" s="53"/>
      <c r="AT522" s="53"/>
      <c r="AU522" s="53"/>
      <c r="AV522" s="53"/>
      <c r="AW522" s="53"/>
      <c r="AX522" s="53"/>
      <c r="AY522" s="53"/>
      <c r="AZ522" s="53"/>
      <c r="BA522" s="53"/>
      <c r="BB522" s="53"/>
      <c r="BC522" s="53"/>
      <c r="BD522" s="53"/>
      <c r="BE522" s="53"/>
      <c r="BF522" s="53"/>
      <c r="BG522" s="53"/>
      <c r="BH522" s="53"/>
      <c r="BI522" s="53"/>
      <c r="BJ522" s="53"/>
      <c r="BK522" s="53"/>
      <c r="BL522" s="53"/>
      <c r="BM522" s="53"/>
      <c r="BN522" s="53"/>
      <c r="BO522" s="53"/>
      <c r="BP522" s="53"/>
      <c r="BQ522" s="53"/>
      <c r="BR522" s="53"/>
      <c r="BS522" s="53"/>
      <c r="BT522" s="53"/>
      <c r="BU522" s="53"/>
      <c r="BV522" s="53"/>
      <c r="BW522" s="53"/>
      <c r="BX522" s="53"/>
      <c r="BY522" s="53"/>
      <c r="BZ522" s="53"/>
      <c r="CA522" s="53"/>
      <c r="CB522" s="53"/>
      <c r="CC522" s="53"/>
      <c r="CD522" s="53"/>
      <c r="CE522" s="53"/>
      <c r="CF522" s="53"/>
      <c r="CG522" s="53"/>
      <c r="CH522" s="53"/>
      <c r="CI522" s="53"/>
      <c r="CJ522" s="53"/>
      <c r="CK522" s="53"/>
      <c r="CL522" s="53"/>
      <c r="CM522" s="53"/>
      <c r="CN522" s="53"/>
      <c r="CO522" s="53"/>
      <c r="CP522" s="53"/>
      <c r="CQ522" s="53"/>
      <c r="CR522" s="53"/>
      <c r="CS522" s="53"/>
      <c r="CT522" s="53"/>
      <c r="CU522" s="53"/>
      <c r="CV522" s="53"/>
      <c r="CW522" s="53"/>
      <c r="CX522" s="53"/>
      <c r="CY522" s="53"/>
      <c r="CZ522" s="53"/>
      <c r="DA522" s="53"/>
      <c r="DB522" s="53"/>
      <c r="DC522" s="53"/>
      <c r="DD522" s="53"/>
      <c r="DE522" s="53"/>
      <c r="DF522" s="53"/>
      <c r="DG522" s="53"/>
      <c r="DH522" s="53"/>
      <c r="DI522" s="53"/>
      <c r="DJ522" s="53"/>
      <c r="DK522" s="53"/>
      <c r="DL522" s="53"/>
      <c r="DM522" s="53"/>
      <c r="DN522" s="53"/>
      <c r="DO522" s="53"/>
      <c r="DP522" s="53"/>
      <c r="DQ522" s="53"/>
      <c r="DR522" s="53"/>
      <c r="DS522" s="53"/>
      <c r="DT522" s="53"/>
      <c r="DU522" s="53"/>
      <c r="DV522" s="53"/>
      <c r="DW522" s="53"/>
      <c r="DX522" s="53"/>
      <c r="DY522" s="53"/>
      <c r="DZ522" s="53"/>
      <c r="EA522" s="53"/>
      <c r="EB522" s="53"/>
      <c r="EC522" s="53"/>
      <c r="ED522" s="53"/>
      <c r="EE522" s="53"/>
      <c r="EF522" s="53"/>
      <c r="EG522" s="53"/>
      <c r="EH522" s="53"/>
      <c r="EI522" s="53"/>
      <c r="EJ522" s="53"/>
      <c r="EK522" s="53"/>
      <c r="EL522" s="53"/>
      <c r="EM522" s="53"/>
      <c r="EN522" s="53"/>
      <c r="EO522" s="53"/>
      <c r="EP522" s="53"/>
      <c r="EQ522" s="53"/>
      <c r="ER522" s="53"/>
      <c r="ES522" s="53"/>
      <c r="ET522" s="53"/>
      <c r="EU522" s="53"/>
      <c r="EV522" s="53"/>
      <c r="EW522" s="53"/>
      <c r="EX522" s="53"/>
      <c r="EY522" s="53"/>
      <c r="EZ522" s="53"/>
      <c r="FA522" s="53"/>
      <c r="FB522" s="53"/>
      <c r="FC522" s="53"/>
      <c r="FD522" s="53"/>
      <c r="FE522" s="53"/>
      <c r="FF522" s="53"/>
      <c r="FG522" s="53"/>
      <c r="FH522" s="53"/>
      <c r="FI522" s="53"/>
      <c r="FJ522" s="53"/>
      <c r="FK522" s="53"/>
      <c r="FL522" s="53"/>
      <c r="FM522" s="53"/>
      <c r="FN522" s="53"/>
      <c r="FO522" s="53"/>
      <c r="FP522" s="53"/>
      <c r="FQ522" s="53"/>
      <c r="FR522" s="53"/>
      <c r="FS522" s="53"/>
      <c r="FT522" s="53"/>
      <c r="FU522" s="53"/>
      <c r="FV522" s="53"/>
      <c r="FW522" s="53"/>
      <c r="FX522" s="53"/>
      <c r="FY522" s="53"/>
      <c r="FZ522" s="53"/>
      <c r="GA522" s="53"/>
      <c r="GB522" s="53"/>
      <c r="GC522" s="53"/>
      <c r="GD522" s="53"/>
      <c r="GE522" s="53"/>
      <c r="GF522" s="53"/>
      <c r="GG522" s="53"/>
      <c r="GH522" s="53"/>
      <c r="GI522" s="53"/>
      <c r="GJ522" s="53"/>
      <c r="GK522" s="53"/>
      <c r="GL522" s="53"/>
      <c r="GM522" s="53"/>
      <c r="GN522" s="53"/>
      <c r="GO522" s="53"/>
      <c r="GP522" s="53"/>
      <c r="GQ522" s="53"/>
      <c r="GR522" s="53"/>
      <c r="GS522" s="53"/>
      <c r="GT522" s="53"/>
      <c r="GU522" s="53"/>
      <c r="GV522" s="53"/>
      <c r="GW522" s="53"/>
      <c r="GX522" s="53"/>
      <c r="GY522" s="53"/>
      <c r="GZ522" s="53"/>
      <c r="HA522" s="53"/>
      <c r="HB522" s="53"/>
      <c r="HC522" s="53"/>
      <c r="HD522" s="53"/>
      <c r="HE522" s="53"/>
      <c r="HF522" s="53"/>
      <c r="HG522" s="53"/>
      <c r="HH522" s="53"/>
      <c r="HI522" s="53"/>
      <c r="HJ522" s="53"/>
      <c r="HK522" s="53"/>
      <c r="HL522" s="53"/>
      <c r="HM522" s="53"/>
      <c r="HN522" s="53"/>
      <c r="HO522" s="53"/>
      <c r="HP522" s="53"/>
      <c r="HQ522" s="53"/>
      <c r="HR522" s="53"/>
      <c r="HS522" s="53"/>
      <c r="HT522" s="53"/>
      <c r="HU522" s="53"/>
      <c r="HV522" s="53"/>
      <c r="HW522" s="53"/>
      <c r="HX522" s="53"/>
      <c r="HY522" s="53"/>
      <c r="HZ522" s="53"/>
      <c r="IA522" s="53"/>
    </row>
    <row r="523" spans="1:17" ht="24" customHeight="1">
      <c r="A523" s="34" t="s">
        <v>421</v>
      </c>
      <c r="B523" s="35"/>
      <c r="C523" s="35"/>
      <c r="D523" s="36"/>
      <c r="E523" s="36">
        <f>E525</f>
        <v>0</v>
      </c>
      <c r="F523" s="36">
        <f>F525</f>
        <v>0</v>
      </c>
      <c r="G523" s="36">
        <f>G525</f>
        <v>2300000</v>
      </c>
      <c r="H523" s="36"/>
      <c r="I523" s="36"/>
      <c r="J523" s="36">
        <f>J525</f>
        <v>2300000</v>
      </c>
      <c r="K523" s="36"/>
      <c r="L523" s="36"/>
      <c r="M523" s="36"/>
      <c r="N523" s="36"/>
      <c r="O523" s="36"/>
      <c r="P523" s="36"/>
      <c r="Q523" s="24"/>
    </row>
    <row r="524" spans="1:17" ht="11.25">
      <c r="A524" s="5" t="s">
        <v>4</v>
      </c>
      <c r="B524" s="6"/>
      <c r="C524" s="6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24"/>
    </row>
    <row r="525" spans="1:17" ht="11.25">
      <c r="A525" s="8" t="s">
        <v>43</v>
      </c>
      <c r="B525" s="6"/>
      <c r="C525" s="6"/>
      <c r="D525" s="7"/>
      <c r="E525" s="7">
        <f>E527*E529</f>
        <v>0</v>
      </c>
      <c r="F525" s="7">
        <f>F527*F529</f>
        <v>0</v>
      </c>
      <c r="G525" s="7">
        <f>G527*G529</f>
        <v>2300000</v>
      </c>
      <c r="H525" s="7"/>
      <c r="I525" s="7"/>
      <c r="J525" s="7">
        <f>G525</f>
        <v>2300000</v>
      </c>
      <c r="K525" s="7"/>
      <c r="L525" s="7"/>
      <c r="M525" s="7"/>
      <c r="N525" s="7"/>
      <c r="O525" s="7"/>
      <c r="P525" s="7"/>
      <c r="Q525" s="24"/>
    </row>
    <row r="526" spans="1:17" ht="11.25">
      <c r="A526" s="5" t="s">
        <v>5</v>
      </c>
      <c r="B526" s="6"/>
      <c r="C526" s="6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24"/>
    </row>
    <row r="527" spans="1:17" ht="22.5">
      <c r="A527" s="8" t="s">
        <v>197</v>
      </c>
      <c r="B527" s="6"/>
      <c r="C527" s="6"/>
      <c r="D527" s="7"/>
      <c r="E527" s="7">
        <v>0</v>
      </c>
      <c r="F527" s="7">
        <v>0</v>
      </c>
      <c r="G527" s="7">
        <v>1</v>
      </c>
      <c r="H527" s="7"/>
      <c r="I527" s="7"/>
      <c r="J527" s="7">
        <f>G527</f>
        <v>1</v>
      </c>
      <c r="K527" s="7"/>
      <c r="L527" s="7"/>
      <c r="M527" s="7"/>
      <c r="N527" s="7"/>
      <c r="O527" s="7"/>
      <c r="P527" s="7"/>
      <c r="Q527" s="24"/>
    </row>
    <row r="528" spans="1:17" ht="11.25">
      <c r="A528" s="5" t="s">
        <v>7</v>
      </c>
      <c r="B528" s="6"/>
      <c r="C528" s="6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24"/>
    </row>
    <row r="529" spans="1:235" ht="11.25">
      <c r="A529" s="8" t="s">
        <v>336</v>
      </c>
      <c r="B529" s="6"/>
      <c r="C529" s="6"/>
      <c r="D529" s="7"/>
      <c r="E529" s="7"/>
      <c r="F529" s="7">
        <v>0</v>
      </c>
      <c r="G529" s="7">
        <v>2300000</v>
      </c>
      <c r="H529" s="7"/>
      <c r="I529" s="7"/>
      <c r="J529" s="7">
        <f>G529</f>
        <v>2300000</v>
      </c>
      <c r="K529" s="7"/>
      <c r="L529" s="7"/>
      <c r="M529" s="7"/>
      <c r="N529" s="7"/>
      <c r="O529" s="7"/>
      <c r="P529" s="7"/>
      <c r="Q529" s="24"/>
      <c r="R529" s="53"/>
      <c r="S529" s="53"/>
      <c r="T529" s="53"/>
      <c r="U529" s="53"/>
      <c r="V529" s="53"/>
      <c r="W529" s="53"/>
      <c r="X529" s="53"/>
      <c r="Y529" s="53"/>
      <c r="Z529" s="53"/>
      <c r="AA529" s="53"/>
      <c r="AB529" s="53"/>
      <c r="AC529" s="53"/>
      <c r="AD529" s="53"/>
      <c r="AE529" s="53"/>
      <c r="AF529" s="53"/>
      <c r="AG529" s="53"/>
      <c r="AH529" s="53"/>
      <c r="AI529" s="53"/>
      <c r="AJ529" s="53"/>
      <c r="AK529" s="53"/>
      <c r="AL529" s="53"/>
      <c r="AM529" s="53"/>
      <c r="AN529" s="53"/>
      <c r="AO529" s="53"/>
      <c r="AP529" s="53"/>
      <c r="AQ529" s="53"/>
      <c r="AR529" s="53"/>
      <c r="AS529" s="53"/>
      <c r="AT529" s="53"/>
      <c r="AU529" s="53"/>
      <c r="AV529" s="53"/>
      <c r="AW529" s="53"/>
      <c r="AX529" s="53"/>
      <c r="AY529" s="53"/>
      <c r="AZ529" s="53"/>
      <c r="BA529" s="53"/>
      <c r="BB529" s="53"/>
      <c r="BC529" s="53"/>
      <c r="BD529" s="53"/>
      <c r="BE529" s="53"/>
      <c r="BF529" s="53"/>
      <c r="BG529" s="53"/>
      <c r="BH529" s="53"/>
      <c r="BI529" s="53"/>
      <c r="BJ529" s="53"/>
      <c r="BK529" s="53"/>
      <c r="BL529" s="53"/>
      <c r="BM529" s="53"/>
      <c r="BN529" s="53"/>
      <c r="BO529" s="53"/>
      <c r="BP529" s="53"/>
      <c r="BQ529" s="53"/>
      <c r="BR529" s="53"/>
      <c r="BS529" s="53"/>
      <c r="BT529" s="53"/>
      <c r="BU529" s="53"/>
      <c r="BV529" s="53"/>
      <c r="BW529" s="53"/>
      <c r="BX529" s="53"/>
      <c r="BY529" s="53"/>
      <c r="BZ529" s="53"/>
      <c r="CA529" s="53"/>
      <c r="CB529" s="53"/>
      <c r="CC529" s="53"/>
      <c r="CD529" s="53"/>
      <c r="CE529" s="53"/>
      <c r="CF529" s="53"/>
      <c r="CG529" s="53"/>
      <c r="CH529" s="53"/>
      <c r="CI529" s="53"/>
      <c r="CJ529" s="53"/>
      <c r="CK529" s="53"/>
      <c r="CL529" s="53"/>
      <c r="CM529" s="53"/>
      <c r="CN529" s="53"/>
      <c r="CO529" s="53"/>
      <c r="CP529" s="53"/>
      <c r="CQ529" s="53"/>
      <c r="CR529" s="53"/>
      <c r="CS529" s="53"/>
      <c r="CT529" s="53"/>
      <c r="CU529" s="53"/>
      <c r="CV529" s="53"/>
      <c r="CW529" s="53"/>
      <c r="CX529" s="53"/>
      <c r="CY529" s="53"/>
      <c r="CZ529" s="53"/>
      <c r="DA529" s="53"/>
      <c r="DB529" s="53"/>
      <c r="DC529" s="53"/>
      <c r="DD529" s="53"/>
      <c r="DE529" s="53"/>
      <c r="DF529" s="53"/>
      <c r="DG529" s="53"/>
      <c r="DH529" s="53"/>
      <c r="DI529" s="53"/>
      <c r="DJ529" s="53"/>
      <c r="DK529" s="53"/>
      <c r="DL529" s="53"/>
      <c r="DM529" s="53"/>
      <c r="DN529" s="53"/>
      <c r="DO529" s="53"/>
      <c r="DP529" s="53"/>
      <c r="DQ529" s="53"/>
      <c r="DR529" s="53"/>
      <c r="DS529" s="53"/>
      <c r="DT529" s="53"/>
      <c r="DU529" s="53"/>
      <c r="DV529" s="53"/>
      <c r="DW529" s="53"/>
      <c r="DX529" s="53"/>
      <c r="DY529" s="53"/>
      <c r="DZ529" s="53"/>
      <c r="EA529" s="53"/>
      <c r="EB529" s="53"/>
      <c r="EC529" s="53"/>
      <c r="ED529" s="53"/>
      <c r="EE529" s="53"/>
      <c r="EF529" s="53"/>
      <c r="EG529" s="53"/>
      <c r="EH529" s="53"/>
      <c r="EI529" s="53"/>
      <c r="EJ529" s="53"/>
      <c r="EK529" s="53"/>
      <c r="EL529" s="53"/>
      <c r="EM529" s="53"/>
      <c r="EN529" s="53"/>
      <c r="EO529" s="53"/>
      <c r="EP529" s="53"/>
      <c r="EQ529" s="53"/>
      <c r="ER529" s="53"/>
      <c r="ES529" s="53"/>
      <c r="ET529" s="53"/>
      <c r="EU529" s="53"/>
      <c r="EV529" s="53"/>
      <c r="EW529" s="53"/>
      <c r="EX529" s="53"/>
      <c r="EY529" s="53"/>
      <c r="EZ529" s="53"/>
      <c r="FA529" s="53"/>
      <c r="FB529" s="53"/>
      <c r="FC529" s="53"/>
      <c r="FD529" s="53"/>
      <c r="FE529" s="53"/>
      <c r="FF529" s="53"/>
      <c r="FG529" s="53"/>
      <c r="FH529" s="53"/>
      <c r="FI529" s="53"/>
      <c r="FJ529" s="53"/>
      <c r="FK529" s="53"/>
      <c r="FL529" s="53"/>
      <c r="FM529" s="53"/>
      <c r="FN529" s="53"/>
      <c r="FO529" s="53"/>
      <c r="FP529" s="53"/>
      <c r="FQ529" s="53"/>
      <c r="FR529" s="53"/>
      <c r="FS529" s="53"/>
      <c r="FT529" s="53"/>
      <c r="FU529" s="53"/>
      <c r="FV529" s="53"/>
      <c r="FW529" s="53"/>
      <c r="FX529" s="53"/>
      <c r="FY529" s="53"/>
      <c r="FZ529" s="53"/>
      <c r="GA529" s="53"/>
      <c r="GB529" s="53"/>
      <c r="GC529" s="53"/>
      <c r="GD529" s="53"/>
      <c r="GE529" s="53"/>
      <c r="GF529" s="53"/>
      <c r="GG529" s="53"/>
      <c r="GH529" s="53"/>
      <c r="GI529" s="53"/>
      <c r="GJ529" s="53"/>
      <c r="GK529" s="53"/>
      <c r="GL529" s="53"/>
      <c r="GM529" s="53"/>
      <c r="GN529" s="53"/>
      <c r="GO529" s="53"/>
      <c r="GP529" s="53"/>
      <c r="GQ529" s="53"/>
      <c r="GR529" s="53"/>
      <c r="GS529" s="53"/>
      <c r="GT529" s="53"/>
      <c r="GU529" s="53"/>
      <c r="GV529" s="53"/>
      <c r="GW529" s="53"/>
      <c r="GX529" s="53"/>
      <c r="GY529" s="53"/>
      <c r="GZ529" s="53"/>
      <c r="HA529" s="53"/>
      <c r="HB529" s="53"/>
      <c r="HC529" s="53"/>
      <c r="HD529" s="53"/>
      <c r="HE529" s="53"/>
      <c r="HF529" s="53"/>
      <c r="HG529" s="53"/>
      <c r="HH529" s="53"/>
      <c r="HI529" s="53"/>
      <c r="HJ529" s="53"/>
      <c r="HK529" s="53"/>
      <c r="HL529" s="53"/>
      <c r="HM529" s="53"/>
      <c r="HN529" s="53"/>
      <c r="HO529" s="53"/>
      <c r="HP529" s="53"/>
      <c r="HQ529" s="53"/>
      <c r="HR529" s="53"/>
      <c r="HS529" s="53"/>
      <c r="HT529" s="53"/>
      <c r="HU529" s="53"/>
      <c r="HV529" s="53"/>
      <c r="HW529" s="53"/>
      <c r="HX529" s="53"/>
      <c r="HY529" s="53"/>
      <c r="HZ529" s="53"/>
      <c r="IA529" s="53"/>
    </row>
    <row r="530" spans="1:17" s="139" customFormat="1" ht="11.25">
      <c r="A530" s="154" t="s">
        <v>259</v>
      </c>
      <c r="B530" s="136"/>
      <c r="C530" s="136"/>
      <c r="D530" s="145">
        <f>D532</f>
        <v>1500000</v>
      </c>
      <c r="E530" s="145">
        <v>0</v>
      </c>
      <c r="F530" s="145">
        <f>D530</f>
        <v>1500000</v>
      </c>
      <c r="G530" s="145">
        <f>G532</f>
        <v>1800000</v>
      </c>
      <c r="H530" s="145"/>
      <c r="I530" s="145">
        <f>I532</f>
        <v>0</v>
      </c>
      <c r="J530" s="145">
        <f>J532</f>
        <v>1800000</v>
      </c>
      <c r="K530" s="145"/>
      <c r="L530" s="145"/>
      <c r="M530" s="145"/>
      <c r="N530" s="145">
        <f>N532</f>
        <v>1500000</v>
      </c>
      <c r="O530" s="145"/>
      <c r="P530" s="145">
        <f>P532</f>
        <v>1500000</v>
      </c>
      <c r="Q530" s="156"/>
    </row>
    <row r="531" spans="1:235" ht="54.75" customHeight="1">
      <c r="A531" s="8" t="s">
        <v>165</v>
      </c>
      <c r="B531" s="6"/>
      <c r="C531" s="6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24"/>
      <c r="R531" s="53"/>
      <c r="S531" s="53"/>
      <c r="T531" s="53"/>
      <c r="U531" s="53"/>
      <c r="V531" s="53"/>
      <c r="W531" s="53"/>
      <c r="X531" s="53"/>
      <c r="Y531" s="53"/>
      <c r="Z531" s="53"/>
      <c r="AA531" s="53"/>
      <c r="AB531" s="53"/>
      <c r="AC531" s="53"/>
      <c r="AD531" s="53"/>
      <c r="AE531" s="53"/>
      <c r="AF531" s="53"/>
      <c r="AG531" s="53"/>
      <c r="AH531" s="53"/>
      <c r="AI531" s="53"/>
      <c r="AJ531" s="53"/>
      <c r="AK531" s="53"/>
      <c r="AL531" s="53"/>
      <c r="AM531" s="53"/>
      <c r="AN531" s="53"/>
      <c r="AO531" s="53"/>
      <c r="AP531" s="53"/>
      <c r="AQ531" s="53"/>
      <c r="AR531" s="53"/>
      <c r="AS531" s="53"/>
      <c r="AT531" s="53"/>
      <c r="AU531" s="53"/>
      <c r="AV531" s="53"/>
      <c r="AW531" s="53"/>
      <c r="AX531" s="53"/>
      <c r="AY531" s="53"/>
      <c r="AZ531" s="53"/>
      <c r="BA531" s="53"/>
      <c r="BB531" s="53"/>
      <c r="BC531" s="53"/>
      <c r="BD531" s="53"/>
      <c r="BE531" s="53"/>
      <c r="BF531" s="53"/>
      <c r="BG531" s="53"/>
      <c r="BH531" s="53"/>
      <c r="BI531" s="53"/>
      <c r="BJ531" s="53"/>
      <c r="BK531" s="53"/>
      <c r="BL531" s="53"/>
      <c r="BM531" s="53"/>
      <c r="BN531" s="53"/>
      <c r="BO531" s="53"/>
      <c r="BP531" s="53"/>
      <c r="BQ531" s="53"/>
      <c r="BR531" s="53"/>
      <c r="BS531" s="53"/>
      <c r="BT531" s="53"/>
      <c r="BU531" s="53"/>
      <c r="BV531" s="53"/>
      <c r="BW531" s="53"/>
      <c r="BX531" s="53"/>
      <c r="BY531" s="53"/>
      <c r="BZ531" s="53"/>
      <c r="CA531" s="53"/>
      <c r="CB531" s="53"/>
      <c r="CC531" s="53"/>
      <c r="CD531" s="53"/>
      <c r="CE531" s="53"/>
      <c r="CF531" s="53"/>
      <c r="CG531" s="53"/>
      <c r="CH531" s="53"/>
      <c r="CI531" s="53"/>
      <c r="CJ531" s="53"/>
      <c r="CK531" s="53"/>
      <c r="CL531" s="53"/>
      <c r="CM531" s="53"/>
      <c r="CN531" s="53"/>
      <c r="CO531" s="53"/>
      <c r="CP531" s="53"/>
      <c r="CQ531" s="53"/>
      <c r="CR531" s="53"/>
      <c r="CS531" s="53"/>
      <c r="CT531" s="53"/>
      <c r="CU531" s="53"/>
      <c r="CV531" s="53"/>
      <c r="CW531" s="53"/>
      <c r="CX531" s="53"/>
      <c r="CY531" s="53"/>
      <c r="CZ531" s="53"/>
      <c r="DA531" s="53"/>
      <c r="DB531" s="53"/>
      <c r="DC531" s="53"/>
      <c r="DD531" s="53"/>
      <c r="DE531" s="53"/>
      <c r="DF531" s="53"/>
      <c r="DG531" s="53"/>
      <c r="DH531" s="53"/>
      <c r="DI531" s="53"/>
      <c r="DJ531" s="53"/>
      <c r="DK531" s="53"/>
      <c r="DL531" s="53"/>
      <c r="DM531" s="53"/>
      <c r="DN531" s="53"/>
      <c r="DO531" s="53"/>
      <c r="DP531" s="53"/>
      <c r="DQ531" s="53"/>
      <c r="DR531" s="53"/>
      <c r="DS531" s="53"/>
      <c r="DT531" s="53"/>
      <c r="DU531" s="53"/>
      <c r="DV531" s="53"/>
      <c r="DW531" s="53"/>
      <c r="DX531" s="53"/>
      <c r="DY531" s="53"/>
      <c r="DZ531" s="53"/>
      <c r="EA531" s="53"/>
      <c r="EB531" s="53"/>
      <c r="EC531" s="53"/>
      <c r="ED531" s="53"/>
      <c r="EE531" s="53"/>
      <c r="EF531" s="53"/>
      <c r="EG531" s="53"/>
      <c r="EH531" s="53"/>
      <c r="EI531" s="53"/>
      <c r="EJ531" s="53"/>
      <c r="EK531" s="53"/>
      <c r="EL531" s="53"/>
      <c r="EM531" s="53"/>
      <c r="EN531" s="53"/>
      <c r="EO531" s="53"/>
      <c r="EP531" s="53"/>
      <c r="EQ531" s="53"/>
      <c r="ER531" s="53"/>
      <c r="ES531" s="53"/>
      <c r="ET531" s="53"/>
      <c r="EU531" s="53"/>
      <c r="EV531" s="53"/>
      <c r="EW531" s="53"/>
      <c r="EX531" s="53"/>
      <c r="EY531" s="53"/>
      <c r="EZ531" s="53"/>
      <c r="FA531" s="53"/>
      <c r="FB531" s="53"/>
      <c r="FC531" s="53"/>
      <c r="FD531" s="53"/>
      <c r="FE531" s="53"/>
      <c r="FF531" s="53"/>
      <c r="FG531" s="53"/>
      <c r="FH531" s="53"/>
      <c r="FI531" s="53"/>
      <c r="FJ531" s="53"/>
      <c r="FK531" s="53"/>
      <c r="FL531" s="53"/>
      <c r="FM531" s="53"/>
      <c r="FN531" s="53"/>
      <c r="FO531" s="53"/>
      <c r="FP531" s="53"/>
      <c r="FQ531" s="53"/>
      <c r="FR531" s="53"/>
      <c r="FS531" s="53"/>
      <c r="FT531" s="53"/>
      <c r="FU531" s="53"/>
      <c r="FV531" s="53"/>
      <c r="FW531" s="53"/>
      <c r="FX531" s="53"/>
      <c r="FY531" s="53"/>
      <c r="FZ531" s="53"/>
      <c r="GA531" s="53"/>
      <c r="GB531" s="53"/>
      <c r="GC531" s="53"/>
      <c r="GD531" s="53"/>
      <c r="GE531" s="53"/>
      <c r="GF531" s="53"/>
      <c r="GG531" s="53"/>
      <c r="GH531" s="53"/>
      <c r="GI531" s="53"/>
      <c r="GJ531" s="53"/>
      <c r="GK531" s="53"/>
      <c r="GL531" s="53"/>
      <c r="GM531" s="53"/>
      <c r="GN531" s="53"/>
      <c r="GO531" s="53"/>
      <c r="GP531" s="53"/>
      <c r="GQ531" s="53"/>
      <c r="GR531" s="53"/>
      <c r="GS531" s="53"/>
      <c r="GT531" s="53"/>
      <c r="GU531" s="53"/>
      <c r="GV531" s="53"/>
      <c r="GW531" s="53"/>
      <c r="GX531" s="53"/>
      <c r="GY531" s="53"/>
      <c r="GZ531" s="53"/>
      <c r="HA531" s="53"/>
      <c r="HB531" s="53"/>
      <c r="HC531" s="53"/>
      <c r="HD531" s="53"/>
      <c r="HE531" s="53"/>
      <c r="HF531" s="53"/>
      <c r="HG531" s="53"/>
      <c r="HH531" s="53"/>
      <c r="HI531" s="53"/>
      <c r="HJ531" s="53"/>
      <c r="HK531" s="53"/>
      <c r="HL531" s="53"/>
      <c r="HM531" s="53"/>
      <c r="HN531" s="53"/>
      <c r="HO531" s="53"/>
      <c r="HP531" s="53"/>
      <c r="HQ531" s="53"/>
      <c r="HR531" s="53"/>
      <c r="HS531" s="53"/>
      <c r="HT531" s="53"/>
      <c r="HU531" s="53"/>
      <c r="HV531" s="53"/>
      <c r="HW531" s="53"/>
      <c r="HX531" s="53"/>
      <c r="HY531" s="53"/>
      <c r="HZ531" s="53"/>
      <c r="IA531" s="53"/>
    </row>
    <row r="532" spans="1:17" s="76" customFormat="1" ht="22.5">
      <c r="A532" s="34" t="s">
        <v>422</v>
      </c>
      <c r="B532" s="37"/>
      <c r="C532" s="37"/>
      <c r="D532" s="57">
        <f>D533+D540</f>
        <v>1500000</v>
      </c>
      <c r="E532" s="57"/>
      <c r="F532" s="57">
        <f>D532</f>
        <v>1500000</v>
      </c>
      <c r="G532" s="30">
        <f>G533+G540</f>
        <v>1800000</v>
      </c>
      <c r="H532" s="30"/>
      <c r="I532" s="30"/>
      <c r="J532" s="30">
        <f>G532</f>
        <v>1800000</v>
      </c>
      <c r="K532" s="30"/>
      <c r="L532" s="30"/>
      <c r="M532" s="30"/>
      <c r="N532" s="30">
        <f>N533+N540</f>
        <v>1500000</v>
      </c>
      <c r="O532" s="30"/>
      <c r="P532" s="30">
        <f>N532</f>
        <v>1500000</v>
      </c>
      <c r="Q532" s="75"/>
    </row>
    <row r="533" spans="1:17" s="79" customFormat="1" ht="45">
      <c r="A533" s="77" t="s">
        <v>423</v>
      </c>
      <c r="B533" s="35"/>
      <c r="C533" s="35"/>
      <c r="D533" s="45">
        <f>D537*D539</f>
        <v>1300000</v>
      </c>
      <c r="E533" s="45"/>
      <c r="F533" s="45">
        <f>D533+E533</f>
        <v>1300000</v>
      </c>
      <c r="G533" s="36">
        <f>G537*G539</f>
        <v>1500000</v>
      </c>
      <c r="H533" s="36">
        <f aca="true" t="shared" si="61" ref="H533:O533">H537*H539</f>
        <v>0</v>
      </c>
      <c r="I533" s="36">
        <f t="shared" si="61"/>
        <v>0</v>
      </c>
      <c r="J533" s="36">
        <f>G533</f>
        <v>1500000</v>
      </c>
      <c r="K533" s="36">
        <f t="shared" si="61"/>
        <v>0</v>
      </c>
      <c r="L533" s="36">
        <f t="shared" si="61"/>
        <v>0</v>
      </c>
      <c r="M533" s="36">
        <f t="shared" si="61"/>
        <v>0</v>
      </c>
      <c r="N533" s="36">
        <f>N537*N539</f>
        <v>1300000</v>
      </c>
      <c r="O533" s="36">
        <f t="shared" si="61"/>
        <v>0</v>
      </c>
      <c r="P533" s="36">
        <f>N533</f>
        <v>1300000</v>
      </c>
      <c r="Q533" s="78"/>
    </row>
    <row r="534" spans="1:17" s="52" customFormat="1" ht="11.25">
      <c r="A534" s="5" t="s">
        <v>4</v>
      </c>
      <c r="B534" s="37"/>
      <c r="C534" s="37"/>
      <c r="D534" s="80"/>
      <c r="E534" s="80"/>
      <c r="F534" s="81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75"/>
    </row>
    <row r="535" spans="1:17" s="52" customFormat="1" ht="27.75" customHeight="1">
      <c r="A535" s="8" t="s">
        <v>166</v>
      </c>
      <c r="B535" s="37"/>
      <c r="C535" s="37"/>
      <c r="D535" s="49">
        <v>520</v>
      </c>
      <c r="E535" s="80"/>
      <c r="F535" s="81"/>
      <c r="G535" s="7">
        <v>500</v>
      </c>
      <c r="H535" s="30"/>
      <c r="I535" s="30"/>
      <c r="J535" s="7">
        <f>G535+H535</f>
        <v>500</v>
      </c>
      <c r="K535" s="30"/>
      <c r="L535" s="30"/>
      <c r="M535" s="30"/>
      <c r="N535" s="7">
        <v>520</v>
      </c>
      <c r="O535" s="7"/>
      <c r="P535" s="7">
        <f>N535+O535</f>
        <v>520</v>
      </c>
      <c r="Q535" s="75"/>
    </row>
    <row r="536" spans="1:17" s="52" customFormat="1" ht="11.25">
      <c r="A536" s="5" t="s">
        <v>5</v>
      </c>
      <c r="B536" s="37"/>
      <c r="C536" s="37"/>
      <c r="D536" s="80"/>
      <c r="E536" s="80"/>
      <c r="F536" s="81"/>
      <c r="G536" s="30"/>
      <c r="H536" s="30"/>
      <c r="I536" s="30"/>
      <c r="J536" s="7"/>
      <c r="K536" s="30"/>
      <c r="L536" s="30"/>
      <c r="M536" s="30"/>
      <c r="N536" s="30"/>
      <c r="O536" s="30"/>
      <c r="P536" s="7"/>
      <c r="Q536" s="75"/>
    </row>
    <row r="537" spans="1:17" s="52" customFormat="1" ht="22.5">
      <c r="A537" s="8" t="s">
        <v>167</v>
      </c>
      <c r="B537" s="37"/>
      <c r="C537" s="37"/>
      <c r="D537" s="49">
        <v>520</v>
      </c>
      <c r="E537" s="80"/>
      <c r="F537" s="81"/>
      <c r="G537" s="7">
        <f>G535</f>
        <v>500</v>
      </c>
      <c r="H537" s="7"/>
      <c r="I537" s="7"/>
      <c r="J537" s="7">
        <f>G537+H537</f>
        <v>500</v>
      </c>
      <c r="K537" s="7">
        <f>K535</f>
        <v>0</v>
      </c>
      <c r="L537" s="7">
        <f>L535</f>
        <v>0</v>
      </c>
      <c r="M537" s="7">
        <f>M535</f>
        <v>0</v>
      </c>
      <c r="N537" s="7">
        <v>520</v>
      </c>
      <c r="O537" s="7"/>
      <c r="P537" s="7">
        <f>N537+O537</f>
        <v>520</v>
      </c>
      <c r="Q537" s="75"/>
    </row>
    <row r="538" spans="1:17" s="52" customFormat="1" ht="11.25">
      <c r="A538" s="5" t="s">
        <v>7</v>
      </c>
      <c r="B538" s="37"/>
      <c r="C538" s="37"/>
      <c r="D538" s="80"/>
      <c r="E538" s="80"/>
      <c r="F538" s="81"/>
      <c r="G538" s="30"/>
      <c r="H538" s="30"/>
      <c r="I538" s="30"/>
      <c r="J538" s="7"/>
      <c r="K538" s="30"/>
      <c r="L538" s="30"/>
      <c r="M538" s="30"/>
      <c r="N538" s="30"/>
      <c r="O538" s="30"/>
      <c r="P538" s="7"/>
      <c r="Q538" s="75"/>
    </row>
    <row r="539" spans="1:17" s="52" customFormat="1" ht="17.25" customHeight="1">
      <c r="A539" s="8" t="s">
        <v>168</v>
      </c>
      <c r="B539" s="37"/>
      <c r="C539" s="37"/>
      <c r="D539" s="80">
        <v>2500</v>
      </c>
      <c r="E539" s="80"/>
      <c r="F539" s="81"/>
      <c r="G539" s="7">
        <v>3000</v>
      </c>
      <c r="H539" s="30"/>
      <c r="I539" s="30"/>
      <c r="J539" s="7">
        <f>G539+H539</f>
        <v>3000</v>
      </c>
      <c r="K539" s="30"/>
      <c r="L539" s="30"/>
      <c r="M539" s="30"/>
      <c r="N539" s="7">
        <v>2500</v>
      </c>
      <c r="O539" s="7"/>
      <c r="P539" s="7">
        <f>N539+O539</f>
        <v>2500</v>
      </c>
      <c r="Q539" s="75"/>
    </row>
    <row r="540" spans="1:17" s="83" customFormat="1" ht="65.25" customHeight="1">
      <c r="A540" s="77" t="s">
        <v>424</v>
      </c>
      <c r="B540" s="34"/>
      <c r="C540" s="34"/>
      <c r="D540" s="45">
        <f>D544*D547</f>
        <v>200000</v>
      </c>
      <c r="E540" s="45"/>
      <c r="F540" s="45">
        <f>D540+E540</f>
        <v>200000</v>
      </c>
      <c r="G540" s="36">
        <f>G544*G547</f>
        <v>300000</v>
      </c>
      <c r="H540" s="36">
        <f aca="true" t="shared" si="62" ref="H540:P540">H544*H547</f>
        <v>0</v>
      </c>
      <c r="I540" s="36">
        <f t="shared" si="62"/>
        <v>0</v>
      </c>
      <c r="J540" s="36">
        <f t="shared" si="62"/>
        <v>300000</v>
      </c>
      <c r="K540" s="36">
        <f t="shared" si="62"/>
        <v>0</v>
      </c>
      <c r="L540" s="36">
        <f t="shared" si="62"/>
        <v>0</v>
      </c>
      <c r="M540" s="36">
        <f t="shared" si="62"/>
        <v>0</v>
      </c>
      <c r="N540" s="36">
        <f t="shared" si="62"/>
        <v>200000</v>
      </c>
      <c r="O540" s="36">
        <f t="shared" si="62"/>
        <v>0</v>
      </c>
      <c r="P540" s="36">
        <f t="shared" si="62"/>
        <v>200000</v>
      </c>
      <c r="Q540" s="82"/>
    </row>
    <row r="541" spans="1:235" ht="11.25">
      <c r="A541" s="5" t="s">
        <v>4</v>
      </c>
      <c r="B541" s="6"/>
      <c r="C541" s="6"/>
      <c r="D541" s="84"/>
      <c r="E541" s="84"/>
      <c r="F541" s="84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24"/>
      <c r="R541" s="53"/>
      <c r="S541" s="53"/>
      <c r="T541" s="53"/>
      <c r="U541" s="53"/>
      <c r="V541" s="53"/>
      <c r="W541" s="53"/>
      <c r="X541" s="53"/>
      <c r="Y541" s="53"/>
      <c r="Z541" s="53"/>
      <c r="AA541" s="53"/>
      <c r="AB541" s="53"/>
      <c r="AC541" s="53"/>
      <c r="AD541" s="53"/>
      <c r="AE541" s="53"/>
      <c r="AF541" s="53"/>
      <c r="AG541" s="53"/>
      <c r="AH541" s="53"/>
      <c r="AI541" s="53"/>
      <c r="AJ541" s="53"/>
      <c r="AK541" s="53"/>
      <c r="AL541" s="53"/>
      <c r="AM541" s="53"/>
      <c r="AN541" s="53"/>
      <c r="AO541" s="53"/>
      <c r="AP541" s="53"/>
      <c r="AQ541" s="53"/>
      <c r="AR541" s="53"/>
      <c r="AS541" s="53"/>
      <c r="AT541" s="53"/>
      <c r="AU541" s="53"/>
      <c r="AV541" s="53"/>
      <c r="AW541" s="53"/>
      <c r="AX541" s="53"/>
      <c r="AY541" s="53"/>
      <c r="AZ541" s="53"/>
      <c r="BA541" s="53"/>
      <c r="BB541" s="53"/>
      <c r="BC541" s="53"/>
      <c r="BD541" s="53"/>
      <c r="BE541" s="53"/>
      <c r="BF541" s="53"/>
      <c r="BG541" s="53"/>
      <c r="BH541" s="53"/>
      <c r="BI541" s="53"/>
      <c r="BJ541" s="53"/>
      <c r="BK541" s="53"/>
      <c r="BL541" s="53"/>
      <c r="BM541" s="53"/>
      <c r="BN541" s="53"/>
      <c r="BO541" s="53"/>
      <c r="BP541" s="53"/>
      <c r="BQ541" s="53"/>
      <c r="BR541" s="53"/>
      <c r="BS541" s="53"/>
      <c r="BT541" s="53"/>
      <c r="BU541" s="53"/>
      <c r="BV541" s="53"/>
      <c r="BW541" s="53"/>
      <c r="BX541" s="53"/>
      <c r="BY541" s="53"/>
      <c r="BZ541" s="53"/>
      <c r="CA541" s="53"/>
      <c r="CB541" s="53"/>
      <c r="CC541" s="53"/>
      <c r="CD541" s="53"/>
      <c r="CE541" s="53"/>
      <c r="CF541" s="53"/>
      <c r="CG541" s="53"/>
      <c r="CH541" s="53"/>
      <c r="CI541" s="53"/>
      <c r="CJ541" s="53"/>
      <c r="CK541" s="53"/>
      <c r="CL541" s="53"/>
      <c r="CM541" s="53"/>
      <c r="CN541" s="53"/>
      <c r="CO541" s="53"/>
      <c r="CP541" s="53"/>
      <c r="CQ541" s="53"/>
      <c r="CR541" s="53"/>
      <c r="CS541" s="53"/>
      <c r="CT541" s="53"/>
      <c r="CU541" s="53"/>
      <c r="CV541" s="53"/>
      <c r="CW541" s="53"/>
      <c r="CX541" s="53"/>
      <c r="CY541" s="53"/>
      <c r="CZ541" s="53"/>
      <c r="DA541" s="53"/>
      <c r="DB541" s="53"/>
      <c r="DC541" s="53"/>
      <c r="DD541" s="53"/>
      <c r="DE541" s="53"/>
      <c r="DF541" s="53"/>
      <c r="DG541" s="53"/>
      <c r="DH541" s="53"/>
      <c r="DI541" s="53"/>
      <c r="DJ541" s="53"/>
      <c r="DK541" s="53"/>
      <c r="DL541" s="53"/>
      <c r="DM541" s="53"/>
      <c r="DN541" s="53"/>
      <c r="DO541" s="53"/>
      <c r="DP541" s="53"/>
      <c r="DQ541" s="53"/>
      <c r="DR541" s="53"/>
      <c r="DS541" s="53"/>
      <c r="DT541" s="53"/>
      <c r="DU541" s="53"/>
      <c r="DV541" s="53"/>
      <c r="DW541" s="53"/>
      <c r="DX541" s="53"/>
      <c r="DY541" s="53"/>
      <c r="DZ541" s="53"/>
      <c r="EA541" s="53"/>
      <c r="EB541" s="53"/>
      <c r="EC541" s="53"/>
      <c r="ED541" s="53"/>
      <c r="EE541" s="53"/>
      <c r="EF541" s="53"/>
      <c r="EG541" s="53"/>
      <c r="EH541" s="53"/>
      <c r="EI541" s="53"/>
      <c r="EJ541" s="53"/>
      <c r="EK541" s="53"/>
      <c r="EL541" s="53"/>
      <c r="EM541" s="53"/>
      <c r="EN541" s="53"/>
      <c r="EO541" s="53"/>
      <c r="EP541" s="53"/>
      <c r="EQ541" s="53"/>
      <c r="ER541" s="53"/>
      <c r="ES541" s="53"/>
      <c r="ET541" s="53"/>
      <c r="EU541" s="53"/>
      <c r="EV541" s="53"/>
      <c r="EW541" s="53"/>
      <c r="EX541" s="53"/>
      <c r="EY541" s="53"/>
      <c r="EZ541" s="53"/>
      <c r="FA541" s="53"/>
      <c r="FB541" s="53"/>
      <c r="FC541" s="53"/>
      <c r="FD541" s="53"/>
      <c r="FE541" s="53"/>
      <c r="FF541" s="53"/>
      <c r="FG541" s="53"/>
      <c r="FH541" s="53"/>
      <c r="FI541" s="53"/>
      <c r="FJ541" s="53"/>
      <c r="FK541" s="53"/>
      <c r="FL541" s="53"/>
      <c r="FM541" s="53"/>
      <c r="FN541" s="53"/>
      <c r="FO541" s="53"/>
      <c r="FP541" s="53"/>
      <c r="FQ541" s="53"/>
      <c r="FR541" s="53"/>
      <c r="FS541" s="53"/>
      <c r="FT541" s="53"/>
      <c r="FU541" s="53"/>
      <c r="FV541" s="53"/>
      <c r="FW541" s="53"/>
      <c r="FX541" s="53"/>
      <c r="FY541" s="53"/>
      <c r="FZ541" s="53"/>
      <c r="GA541" s="53"/>
      <c r="GB541" s="53"/>
      <c r="GC541" s="53"/>
      <c r="GD541" s="53"/>
      <c r="GE541" s="53"/>
      <c r="GF541" s="53"/>
      <c r="GG541" s="53"/>
      <c r="GH541" s="53"/>
      <c r="GI541" s="53"/>
      <c r="GJ541" s="53"/>
      <c r="GK541" s="53"/>
      <c r="GL541" s="53"/>
      <c r="GM541" s="53"/>
      <c r="GN541" s="53"/>
      <c r="GO541" s="53"/>
      <c r="GP541" s="53"/>
      <c r="GQ541" s="53"/>
      <c r="GR541" s="53"/>
      <c r="GS541" s="53"/>
      <c r="GT541" s="53"/>
      <c r="GU541" s="53"/>
      <c r="GV541" s="53"/>
      <c r="GW541" s="53"/>
      <c r="GX541" s="53"/>
      <c r="GY541" s="53"/>
      <c r="GZ541" s="53"/>
      <c r="HA541" s="53"/>
      <c r="HB541" s="53"/>
      <c r="HC541" s="53"/>
      <c r="HD541" s="53"/>
      <c r="HE541" s="53"/>
      <c r="HF541" s="53"/>
      <c r="HG541" s="53"/>
      <c r="HH541" s="53"/>
      <c r="HI541" s="53"/>
      <c r="HJ541" s="53"/>
      <c r="HK541" s="53"/>
      <c r="HL541" s="53"/>
      <c r="HM541" s="53"/>
      <c r="HN541" s="53"/>
      <c r="HO541" s="53"/>
      <c r="HP541" s="53"/>
      <c r="HQ541" s="53"/>
      <c r="HR541" s="53"/>
      <c r="HS541" s="53"/>
      <c r="HT541" s="53"/>
      <c r="HU541" s="53"/>
      <c r="HV541" s="53"/>
      <c r="HW541" s="53"/>
      <c r="HX541" s="53"/>
      <c r="HY541" s="53"/>
      <c r="HZ541" s="53"/>
      <c r="IA541" s="53"/>
    </row>
    <row r="542" spans="1:235" ht="33.75">
      <c r="A542" s="8" t="s">
        <v>166</v>
      </c>
      <c r="B542" s="6"/>
      <c r="C542" s="6"/>
      <c r="D542" s="44">
        <v>6</v>
      </c>
      <c r="E542" s="44"/>
      <c r="F542" s="44">
        <f>D542</f>
        <v>6</v>
      </c>
      <c r="G542" s="44">
        <v>6</v>
      </c>
      <c r="H542" s="44"/>
      <c r="I542" s="44"/>
      <c r="J542" s="7">
        <f>G542+H542</f>
        <v>6</v>
      </c>
      <c r="K542" s="44">
        <f>H542</f>
        <v>0</v>
      </c>
      <c r="L542" s="44">
        <f>J542</f>
        <v>6</v>
      </c>
      <c r="M542" s="44">
        <f>K542</f>
        <v>0</v>
      </c>
      <c r="N542" s="44">
        <v>4</v>
      </c>
      <c r="O542" s="44"/>
      <c r="P542" s="44">
        <f>N542</f>
        <v>4</v>
      </c>
      <c r="Q542" s="24"/>
      <c r="R542" s="53"/>
      <c r="S542" s="53"/>
      <c r="T542" s="53"/>
      <c r="U542" s="53"/>
      <c r="V542" s="53"/>
      <c r="W542" s="53"/>
      <c r="X542" s="53"/>
      <c r="Y542" s="53"/>
      <c r="Z542" s="53"/>
      <c r="AA542" s="53"/>
      <c r="AB542" s="53"/>
      <c r="AC542" s="53"/>
      <c r="AD542" s="53"/>
      <c r="AE542" s="53"/>
      <c r="AF542" s="53"/>
      <c r="AG542" s="53"/>
      <c r="AH542" s="53"/>
      <c r="AI542" s="53"/>
      <c r="AJ542" s="53"/>
      <c r="AK542" s="53"/>
      <c r="AL542" s="53"/>
      <c r="AM542" s="53"/>
      <c r="AN542" s="53"/>
      <c r="AO542" s="53"/>
      <c r="AP542" s="53"/>
      <c r="AQ542" s="53"/>
      <c r="AR542" s="53"/>
      <c r="AS542" s="53"/>
      <c r="AT542" s="53"/>
      <c r="AU542" s="53"/>
      <c r="AV542" s="53"/>
      <c r="AW542" s="53"/>
      <c r="AX542" s="53"/>
      <c r="AY542" s="53"/>
      <c r="AZ542" s="53"/>
      <c r="BA542" s="53"/>
      <c r="BB542" s="53"/>
      <c r="BC542" s="53"/>
      <c r="BD542" s="53"/>
      <c r="BE542" s="53"/>
      <c r="BF542" s="53"/>
      <c r="BG542" s="53"/>
      <c r="BH542" s="53"/>
      <c r="BI542" s="53"/>
      <c r="BJ542" s="53"/>
      <c r="BK542" s="53"/>
      <c r="BL542" s="53"/>
      <c r="BM542" s="53"/>
      <c r="BN542" s="53"/>
      <c r="BO542" s="53"/>
      <c r="BP542" s="53"/>
      <c r="BQ542" s="53"/>
      <c r="BR542" s="53"/>
      <c r="BS542" s="53"/>
      <c r="BT542" s="53"/>
      <c r="BU542" s="53"/>
      <c r="BV542" s="53"/>
      <c r="BW542" s="53"/>
      <c r="BX542" s="53"/>
      <c r="BY542" s="53"/>
      <c r="BZ542" s="53"/>
      <c r="CA542" s="53"/>
      <c r="CB542" s="53"/>
      <c r="CC542" s="53"/>
      <c r="CD542" s="53"/>
      <c r="CE542" s="53"/>
      <c r="CF542" s="53"/>
      <c r="CG542" s="53"/>
      <c r="CH542" s="53"/>
      <c r="CI542" s="53"/>
      <c r="CJ542" s="53"/>
      <c r="CK542" s="53"/>
      <c r="CL542" s="53"/>
      <c r="CM542" s="53"/>
      <c r="CN542" s="53"/>
      <c r="CO542" s="53"/>
      <c r="CP542" s="53"/>
      <c r="CQ542" s="53"/>
      <c r="CR542" s="53"/>
      <c r="CS542" s="53"/>
      <c r="CT542" s="53"/>
      <c r="CU542" s="53"/>
      <c r="CV542" s="53"/>
      <c r="CW542" s="53"/>
      <c r="CX542" s="53"/>
      <c r="CY542" s="53"/>
      <c r="CZ542" s="53"/>
      <c r="DA542" s="53"/>
      <c r="DB542" s="53"/>
      <c r="DC542" s="53"/>
      <c r="DD542" s="53"/>
      <c r="DE542" s="53"/>
      <c r="DF542" s="53"/>
      <c r="DG542" s="53"/>
      <c r="DH542" s="53"/>
      <c r="DI542" s="53"/>
      <c r="DJ542" s="53"/>
      <c r="DK542" s="53"/>
      <c r="DL542" s="53"/>
      <c r="DM542" s="53"/>
      <c r="DN542" s="53"/>
      <c r="DO542" s="53"/>
      <c r="DP542" s="53"/>
      <c r="DQ542" s="53"/>
      <c r="DR542" s="53"/>
      <c r="DS542" s="53"/>
      <c r="DT542" s="53"/>
      <c r="DU542" s="53"/>
      <c r="DV542" s="53"/>
      <c r="DW542" s="53"/>
      <c r="DX542" s="53"/>
      <c r="DY542" s="53"/>
      <c r="DZ542" s="53"/>
      <c r="EA542" s="53"/>
      <c r="EB542" s="53"/>
      <c r="EC542" s="53"/>
      <c r="ED542" s="53"/>
      <c r="EE542" s="53"/>
      <c r="EF542" s="53"/>
      <c r="EG542" s="53"/>
      <c r="EH542" s="53"/>
      <c r="EI542" s="53"/>
      <c r="EJ542" s="53"/>
      <c r="EK542" s="53"/>
      <c r="EL542" s="53"/>
      <c r="EM542" s="53"/>
      <c r="EN542" s="53"/>
      <c r="EO542" s="53"/>
      <c r="EP542" s="53"/>
      <c r="EQ542" s="53"/>
      <c r="ER542" s="53"/>
      <c r="ES542" s="53"/>
      <c r="ET542" s="53"/>
      <c r="EU542" s="53"/>
      <c r="EV542" s="53"/>
      <c r="EW542" s="53"/>
      <c r="EX542" s="53"/>
      <c r="EY542" s="53"/>
      <c r="EZ542" s="53"/>
      <c r="FA542" s="53"/>
      <c r="FB542" s="53"/>
      <c r="FC542" s="53"/>
      <c r="FD542" s="53"/>
      <c r="FE542" s="53"/>
      <c r="FF542" s="53"/>
      <c r="FG542" s="53"/>
      <c r="FH542" s="53"/>
      <c r="FI542" s="53"/>
      <c r="FJ542" s="53"/>
      <c r="FK542" s="53"/>
      <c r="FL542" s="53"/>
      <c r="FM542" s="53"/>
      <c r="FN542" s="53"/>
      <c r="FO542" s="53"/>
      <c r="FP542" s="53"/>
      <c r="FQ542" s="53"/>
      <c r="FR542" s="53"/>
      <c r="FS542" s="53"/>
      <c r="FT542" s="53"/>
      <c r="FU542" s="53"/>
      <c r="FV542" s="53"/>
      <c r="FW542" s="53"/>
      <c r="FX542" s="53"/>
      <c r="FY542" s="53"/>
      <c r="FZ542" s="53"/>
      <c r="GA542" s="53"/>
      <c r="GB542" s="53"/>
      <c r="GC542" s="53"/>
      <c r="GD542" s="53"/>
      <c r="GE542" s="53"/>
      <c r="GF542" s="53"/>
      <c r="GG542" s="53"/>
      <c r="GH542" s="53"/>
      <c r="GI542" s="53"/>
      <c r="GJ542" s="53"/>
      <c r="GK542" s="53"/>
      <c r="GL542" s="53"/>
      <c r="GM542" s="53"/>
      <c r="GN542" s="53"/>
      <c r="GO542" s="53"/>
      <c r="GP542" s="53"/>
      <c r="GQ542" s="53"/>
      <c r="GR542" s="53"/>
      <c r="GS542" s="53"/>
      <c r="GT542" s="53"/>
      <c r="GU542" s="53"/>
      <c r="GV542" s="53"/>
      <c r="GW542" s="53"/>
      <c r="GX542" s="53"/>
      <c r="GY542" s="53"/>
      <c r="GZ542" s="53"/>
      <c r="HA542" s="53"/>
      <c r="HB542" s="53"/>
      <c r="HC542" s="53"/>
      <c r="HD542" s="53"/>
      <c r="HE542" s="53"/>
      <c r="HF542" s="53"/>
      <c r="HG542" s="53"/>
      <c r="HH542" s="53"/>
      <c r="HI542" s="53"/>
      <c r="HJ542" s="53"/>
      <c r="HK542" s="53"/>
      <c r="HL542" s="53"/>
      <c r="HM542" s="53"/>
      <c r="HN542" s="53"/>
      <c r="HO542" s="53"/>
      <c r="HP542" s="53"/>
      <c r="HQ542" s="53"/>
      <c r="HR542" s="53"/>
      <c r="HS542" s="53"/>
      <c r="HT542" s="53"/>
      <c r="HU542" s="53"/>
      <c r="HV542" s="53"/>
      <c r="HW542" s="53"/>
      <c r="HX542" s="53"/>
      <c r="HY542" s="53"/>
      <c r="HZ542" s="53"/>
      <c r="IA542" s="53"/>
    </row>
    <row r="543" spans="1:235" ht="11.25">
      <c r="A543" s="5" t="s">
        <v>5</v>
      </c>
      <c r="B543" s="6"/>
      <c r="C543" s="6"/>
      <c r="D543" s="44"/>
      <c r="E543" s="44"/>
      <c r="F543" s="44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24"/>
      <c r="R543" s="53"/>
      <c r="S543" s="53"/>
      <c r="T543" s="53"/>
      <c r="U543" s="53"/>
      <c r="V543" s="53"/>
      <c r="W543" s="53"/>
      <c r="X543" s="53"/>
      <c r="Y543" s="53"/>
      <c r="Z543" s="53"/>
      <c r="AA543" s="53"/>
      <c r="AB543" s="53"/>
      <c r="AC543" s="53"/>
      <c r="AD543" s="53"/>
      <c r="AE543" s="53"/>
      <c r="AF543" s="53"/>
      <c r="AG543" s="53"/>
      <c r="AH543" s="53"/>
      <c r="AI543" s="53"/>
      <c r="AJ543" s="53"/>
      <c r="AK543" s="53"/>
      <c r="AL543" s="53"/>
      <c r="AM543" s="53"/>
      <c r="AN543" s="53"/>
      <c r="AO543" s="53"/>
      <c r="AP543" s="53"/>
      <c r="AQ543" s="53"/>
      <c r="AR543" s="53"/>
      <c r="AS543" s="53"/>
      <c r="AT543" s="53"/>
      <c r="AU543" s="53"/>
      <c r="AV543" s="53"/>
      <c r="AW543" s="53"/>
      <c r="AX543" s="53"/>
      <c r="AY543" s="53"/>
      <c r="AZ543" s="53"/>
      <c r="BA543" s="53"/>
      <c r="BB543" s="53"/>
      <c r="BC543" s="53"/>
      <c r="BD543" s="53"/>
      <c r="BE543" s="53"/>
      <c r="BF543" s="53"/>
      <c r="BG543" s="53"/>
      <c r="BH543" s="53"/>
      <c r="BI543" s="53"/>
      <c r="BJ543" s="53"/>
      <c r="BK543" s="53"/>
      <c r="BL543" s="53"/>
      <c r="BM543" s="53"/>
      <c r="BN543" s="53"/>
      <c r="BO543" s="53"/>
      <c r="BP543" s="53"/>
      <c r="BQ543" s="53"/>
      <c r="BR543" s="53"/>
      <c r="BS543" s="53"/>
      <c r="BT543" s="53"/>
      <c r="BU543" s="53"/>
      <c r="BV543" s="53"/>
      <c r="BW543" s="53"/>
      <c r="BX543" s="53"/>
      <c r="BY543" s="53"/>
      <c r="BZ543" s="53"/>
      <c r="CA543" s="53"/>
      <c r="CB543" s="53"/>
      <c r="CC543" s="53"/>
      <c r="CD543" s="53"/>
      <c r="CE543" s="53"/>
      <c r="CF543" s="53"/>
      <c r="CG543" s="53"/>
      <c r="CH543" s="53"/>
      <c r="CI543" s="53"/>
      <c r="CJ543" s="53"/>
      <c r="CK543" s="53"/>
      <c r="CL543" s="53"/>
      <c r="CM543" s="53"/>
      <c r="CN543" s="53"/>
      <c r="CO543" s="53"/>
      <c r="CP543" s="53"/>
      <c r="CQ543" s="53"/>
      <c r="CR543" s="53"/>
      <c r="CS543" s="53"/>
      <c r="CT543" s="53"/>
      <c r="CU543" s="53"/>
      <c r="CV543" s="53"/>
      <c r="CW543" s="53"/>
      <c r="CX543" s="53"/>
      <c r="CY543" s="53"/>
      <c r="CZ543" s="53"/>
      <c r="DA543" s="53"/>
      <c r="DB543" s="53"/>
      <c r="DC543" s="53"/>
      <c r="DD543" s="53"/>
      <c r="DE543" s="53"/>
      <c r="DF543" s="53"/>
      <c r="DG543" s="53"/>
      <c r="DH543" s="53"/>
      <c r="DI543" s="53"/>
      <c r="DJ543" s="53"/>
      <c r="DK543" s="53"/>
      <c r="DL543" s="53"/>
      <c r="DM543" s="53"/>
      <c r="DN543" s="53"/>
      <c r="DO543" s="53"/>
      <c r="DP543" s="53"/>
      <c r="DQ543" s="53"/>
      <c r="DR543" s="53"/>
      <c r="DS543" s="53"/>
      <c r="DT543" s="53"/>
      <c r="DU543" s="53"/>
      <c r="DV543" s="53"/>
      <c r="DW543" s="53"/>
      <c r="DX543" s="53"/>
      <c r="DY543" s="53"/>
      <c r="DZ543" s="53"/>
      <c r="EA543" s="53"/>
      <c r="EB543" s="53"/>
      <c r="EC543" s="53"/>
      <c r="ED543" s="53"/>
      <c r="EE543" s="53"/>
      <c r="EF543" s="53"/>
      <c r="EG543" s="53"/>
      <c r="EH543" s="53"/>
      <c r="EI543" s="53"/>
      <c r="EJ543" s="53"/>
      <c r="EK543" s="53"/>
      <c r="EL543" s="53"/>
      <c r="EM543" s="53"/>
      <c r="EN543" s="53"/>
      <c r="EO543" s="53"/>
      <c r="EP543" s="53"/>
      <c r="EQ543" s="53"/>
      <c r="ER543" s="53"/>
      <c r="ES543" s="53"/>
      <c r="ET543" s="53"/>
      <c r="EU543" s="53"/>
      <c r="EV543" s="53"/>
      <c r="EW543" s="53"/>
      <c r="EX543" s="53"/>
      <c r="EY543" s="53"/>
      <c r="EZ543" s="53"/>
      <c r="FA543" s="53"/>
      <c r="FB543" s="53"/>
      <c r="FC543" s="53"/>
      <c r="FD543" s="53"/>
      <c r="FE543" s="53"/>
      <c r="FF543" s="53"/>
      <c r="FG543" s="53"/>
      <c r="FH543" s="53"/>
      <c r="FI543" s="53"/>
      <c r="FJ543" s="53"/>
      <c r="FK543" s="53"/>
      <c r="FL543" s="53"/>
      <c r="FM543" s="53"/>
      <c r="FN543" s="53"/>
      <c r="FO543" s="53"/>
      <c r="FP543" s="53"/>
      <c r="FQ543" s="53"/>
      <c r="FR543" s="53"/>
      <c r="FS543" s="53"/>
      <c r="FT543" s="53"/>
      <c r="FU543" s="53"/>
      <c r="FV543" s="53"/>
      <c r="FW543" s="53"/>
      <c r="FX543" s="53"/>
      <c r="FY543" s="53"/>
      <c r="FZ543" s="53"/>
      <c r="GA543" s="53"/>
      <c r="GB543" s="53"/>
      <c r="GC543" s="53"/>
      <c r="GD543" s="53"/>
      <c r="GE543" s="53"/>
      <c r="GF543" s="53"/>
      <c r="GG543" s="53"/>
      <c r="GH543" s="53"/>
      <c r="GI543" s="53"/>
      <c r="GJ543" s="53"/>
      <c r="GK543" s="53"/>
      <c r="GL543" s="53"/>
      <c r="GM543" s="53"/>
      <c r="GN543" s="53"/>
      <c r="GO543" s="53"/>
      <c r="GP543" s="53"/>
      <c r="GQ543" s="53"/>
      <c r="GR543" s="53"/>
      <c r="GS543" s="53"/>
      <c r="GT543" s="53"/>
      <c r="GU543" s="53"/>
      <c r="GV543" s="53"/>
      <c r="GW543" s="53"/>
      <c r="GX543" s="53"/>
      <c r="GY543" s="53"/>
      <c r="GZ543" s="53"/>
      <c r="HA543" s="53"/>
      <c r="HB543" s="53"/>
      <c r="HC543" s="53"/>
      <c r="HD543" s="53"/>
      <c r="HE543" s="53"/>
      <c r="HF543" s="53"/>
      <c r="HG543" s="53"/>
      <c r="HH543" s="53"/>
      <c r="HI543" s="53"/>
      <c r="HJ543" s="53"/>
      <c r="HK543" s="53"/>
      <c r="HL543" s="53"/>
      <c r="HM543" s="53"/>
      <c r="HN543" s="53"/>
      <c r="HO543" s="53"/>
      <c r="HP543" s="53"/>
      <c r="HQ543" s="53"/>
      <c r="HR543" s="53"/>
      <c r="HS543" s="53"/>
      <c r="HT543" s="53"/>
      <c r="HU543" s="53"/>
      <c r="HV543" s="53"/>
      <c r="HW543" s="53"/>
      <c r="HX543" s="53"/>
      <c r="HY543" s="53"/>
      <c r="HZ543" s="53"/>
      <c r="IA543" s="53"/>
    </row>
    <row r="544" spans="1:235" ht="32.25" customHeight="1">
      <c r="A544" s="8" t="s">
        <v>167</v>
      </c>
      <c r="B544" s="6"/>
      <c r="C544" s="6"/>
      <c r="D544" s="44">
        <v>6</v>
      </c>
      <c r="E544" s="44"/>
      <c r="F544" s="44">
        <f>D544</f>
        <v>6</v>
      </c>
      <c r="G544" s="7">
        <v>6</v>
      </c>
      <c r="H544" s="7"/>
      <c r="I544" s="7"/>
      <c r="J544" s="7">
        <f>G544+H544</f>
        <v>6</v>
      </c>
      <c r="K544" s="7"/>
      <c r="L544" s="7"/>
      <c r="M544" s="7"/>
      <c r="N544" s="7">
        <v>4</v>
      </c>
      <c r="O544" s="7"/>
      <c r="P544" s="7">
        <f>N544</f>
        <v>4</v>
      </c>
      <c r="Q544" s="24"/>
      <c r="R544" s="53"/>
      <c r="S544" s="53"/>
      <c r="T544" s="53"/>
      <c r="U544" s="53"/>
      <c r="V544" s="53"/>
      <c r="W544" s="53"/>
      <c r="X544" s="53"/>
      <c r="Y544" s="53"/>
      <c r="Z544" s="53"/>
      <c r="AA544" s="53"/>
      <c r="AB544" s="53"/>
      <c r="AC544" s="53"/>
      <c r="AD544" s="53"/>
      <c r="AE544" s="53"/>
      <c r="AF544" s="53"/>
      <c r="AG544" s="53"/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  <c r="AS544" s="53"/>
      <c r="AT544" s="53"/>
      <c r="AU544" s="53"/>
      <c r="AV544" s="53"/>
      <c r="AW544" s="53"/>
      <c r="AX544" s="53"/>
      <c r="AY544" s="53"/>
      <c r="AZ544" s="53"/>
      <c r="BA544" s="53"/>
      <c r="BB544" s="53"/>
      <c r="BC544" s="53"/>
      <c r="BD544" s="53"/>
      <c r="BE544" s="53"/>
      <c r="BF544" s="53"/>
      <c r="BG544" s="53"/>
      <c r="BH544" s="53"/>
      <c r="BI544" s="53"/>
      <c r="BJ544" s="53"/>
      <c r="BK544" s="53"/>
      <c r="BL544" s="53"/>
      <c r="BM544" s="53"/>
      <c r="BN544" s="53"/>
      <c r="BO544" s="53"/>
      <c r="BP544" s="53"/>
      <c r="BQ544" s="53"/>
      <c r="BR544" s="53"/>
      <c r="BS544" s="53"/>
      <c r="BT544" s="53"/>
      <c r="BU544" s="53"/>
      <c r="BV544" s="53"/>
      <c r="BW544" s="53"/>
      <c r="BX544" s="53"/>
      <c r="BY544" s="53"/>
      <c r="BZ544" s="53"/>
      <c r="CA544" s="53"/>
      <c r="CB544" s="53"/>
      <c r="CC544" s="53"/>
      <c r="CD544" s="53"/>
      <c r="CE544" s="53"/>
      <c r="CF544" s="53"/>
      <c r="CG544" s="53"/>
      <c r="CH544" s="53"/>
      <c r="CI544" s="53"/>
      <c r="CJ544" s="53"/>
      <c r="CK544" s="53"/>
      <c r="CL544" s="53"/>
      <c r="CM544" s="53"/>
      <c r="CN544" s="53"/>
      <c r="CO544" s="53"/>
      <c r="CP544" s="53"/>
      <c r="CQ544" s="53"/>
      <c r="CR544" s="53"/>
      <c r="CS544" s="53"/>
      <c r="CT544" s="53"/>
      <c r="CU544" s="53"/>
      <c r="CV544" s="53"/>
      <c r="CW544" s="53"/>
      <c r="CX544" s="53"/>
      <c r="CY544" s="53"/>
      <c r="CZ544" s="53"/>
      <c r="DA544" s="53"/>
      <c r="DB544" s="53"/>
      <c r="DC544" s="53"/>
      <c r="DD544" s="53"/>
      <c r="DE544" s="53"/>
      <c r="DF544" s="53"/>
      <c r="DG544" s="53"/>
      <c r="DH544" s="53"/>
      <c r="DI544" s="53"/>
      <c r="DJ544" s="53"/>
      <c r="DK544" s="53"/>
      <c r="DL544" s="53"/>
      <c r="DM544" s="53"/>
      <c r="DN544" s="53"/>
      <c r="DO544" s="53"/>
      <c r="DP544" s="53"/>
      <c r="DQ544" s="53"/>
      <c r="DR544" s="53"/>
      <c r="DS544" s="53"/>
      <c r="DT544" s="53"/>
      <c r="DU544" s="53"/>
      <c r="DV544" s="53"/>
      <c r="DW544" s="53"/>
      <c r="DX544" s="53"/>
      <c r="DY544" s="53"/>
      <c r="DZ544" s="53"/>
      <c r="EA544" s="53"/>
      <c r="EB544" s="53"/>
      <c r="EC544" s="53"/>
      <c r="ED544" s="53"/>
      <c r="EE544" s="53"/>
      <c r="EF544" s="53"/>
      <c r="EG544" s="53"/>
      <c r="EH544" s="53"/>
      <c r="EI544" s="53"/>
      <c r="EJ544" s="53"/>
      <c r="EK544" s="53"/>
      <c r="EL544" s="53"/>
      <c r="EM544" s="53"/>
      <c r="EN544" s="53"/>
      <c r="EO544" s="53"/>
      <c r="EP544" s="53"/>
      <c r="EQ544" s="53"/>
      <c r="ER544" s="53"/>
      <c r="ES544" s="53"/>
      <c r="ET544" s="53"/>
      <c r="EU544" s="53"/>
      <c r="EV544" s="53"/>
      <c r="EW544" s="53"/>
      <c r="EX544" s="53"/>
      <c r="EY544" s="53"/>
      <c r="EZ544" s="53"/>
      <c r="FA544" s="53"/>
      <c r="FB544" s="53"/>
      <c r="FC544" s="53"/>
      <c r="FD544" s="53"/>
      <c r="FE544" s="53"/>
      <c r="FF544" s="53"/>
      <c r="FG544" s="53"/>
      <c r="FH544" s="53"/>
      <c r="FI544" s="53"/>
      <c r="FJ544" s="53"/>
      <c r="FK544" s="53"/>
      <c r="FL544" s="53"/>
      <c r="FM544" s="53"/>
      <c r="FN544" s="53"/>
      <c r="FO544" s="53"/>
      <c r="FP544" s="53"/>
      <c r="FQ544" s="53"/>
      <c r="FR544" s="53"/>
      <c r="FS544" s="53"/>
      <c r="FT544" s="53"/>
      <c r="FU544" s="53"/>
      <c r="FV544" s="53"/>
      <c r="FW544" s="53"/>
      <c r="FX544" s="53"/>
      <c r="FY544" s="53"/>
      <c r="FZ544" s="53"/>
      <c r="GA544" s="53"/>
      <c r="GB544" s="53"/>
      <c r="GC544" s="53"/>
      <c r="GD544" s="53"/>
      <c r="GE544" s="53"/>
      <c r="GF544" s="53"/>
      <c r="GG544" s="53"/>
      <c r="GH544" s="53"/>
      <c r="GI544" s="53"/>
      <c r="GJ544" s="53"/>
      <c r="GK544" s="53"/>
      <c r="GL544" s="53"/>
      <c r="GM544" s="53"/>
      <c r="GN544" s="53"/>
      <c r="GO544" s="53"/>
      <c r="GP544" s="53"/>
      <c r="GQ544" s="53"/>
      <c r="GR544" s="53"/>
      <c r="GS544" s="53"/>
      <c r="GT544" s="53"/>
      <c r="GU544" s="53"/>
      <c r="GV544" s="53"/>
      <c r="GW544" s="53"/>
      <c r="GX544" s="53"/>
      <c r="GY544" s="53"/>
      <c r="GZ544" s="53"/>
      <c r="HA544" s="53"/>
      <c r="HB544" s="53"/>
      <c r="HC544" s="53"/>
      <c r="HD544" s="53"/>
      <c r="HE544" s="53"/>
      <c r="HF544" s="53"/>
      <c r="HG544" s="53"/>
      <c r="HH544" s="53"/>
      <c r="HI544" s="53"/>
      <c r="HJ544" s="53"/>
      <c r="HK544" s="53"/>
      <c r="HL544" s="53"/>
      <c r="HM544" s="53"/>
      <c r="HN544" s="53"/>
      <c r="HO544" s="53"/>
      <c r="HP544" s="53"/>
      <c r="HQ544" s="53"/>
      <c r="HR544" s="53"/>
      <c r="HS544" s="53"/>
      <c r="HT544" s="53"/>
      <c r="HU544" s="53"/>
      <c r="HV544" s="53"/>
      <c r="HW544" s="53"/>
      <c r="HX544" s="53"/>
      <c r="HY544" s="53"/>
      <c r="HZ544" s="53"/>
      <c r="IA544" s="53"/>
    </row>
    <row r="545" spans="1:235" ht="22.5">
      <c r="A545" s="8" t="s">
        <v>164</v>
      </c>
      <c r="B545" s="6"/>
      <c r="C545" s="6"/>
      <c r="D545" s="44"/>
      <c r="E545" s="44"/>
      <c r="F545" s="44">
        <f>D545</f>
        <v>0</v>
      </c>
      <c r="G545" s="7"/>
      <c r="H545" s="7"/>
      <c r="I545" s="7"/>
      <c r="J545" s="7">
        <f>G545+H545</f>
        <v>0</v>
      </c>
      <c r="K545" s="7"/>
      <c r="L545" s="7"/>
      <c r="M545" s="7"/>
      <c r="N545" s="7"/>
      <c r="O545" s="7"/>
      <c r="P545" s="7"/>
      <c r="Q545" s="24"/>
      <c r="R545" s="53"/>
      <c r="S545" s="53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  <c r="AD545" s="53"/>
      <c r="AE545" s="53"/>
      <c r="AF545" s="53"/>
      <c r="AG545" s="53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53"/>
      <c r="AT545" s="53"/>
      <c r="AU545" s="53"/>
      <c r="AV545" s="53"/>
      <c r="AW545" s="53"/>
      <c r="AX545" s="53"/>
      <c r="AY545" s="53"/>
      <c r="AZ545" s="53"/>
      <c r="BA545" s="53"/>
      <c r="BB545" s="53"/>
      <c r="BC545" s="53"/>
      <c r="BD545" s="53"/>
      <c r="BE545" s="53"/>
      <c r="BF545" s="53"/>
      <c r="BG545" s="53"/>
      <c r="BH545" s="53"/>
      <c r="BI545" s="53"/>
      <c r="BJ545" s="53"/>
      <c r="BK545" s="53"/>
      <c r="BL545" s="53"/>
      <c r="BM545" s="53"/>
      <c r="BN545" s="53"/>
      <c r="BO545" s="53"/>
      <c r="BP545" s="53"/>
      <c r="BQ545" s="53"/>
      <c r="BR545" s="53"/>
      <c r="BS545" s="53"/>
      <c r="BT545" s="53"/>
      <c r="BU545" s="53"/>
      <c r="BV545" s="53"/>
      <c r="BW545" s="53"/>
      <c r="BX545" s="53"/>
      <c r="BY545" s="53"/>
      <c r="BZ545" s="53"/>
      <c r="CA545" s="53"/>
      <c r="CB545" s="53"/>
      <c r="CC545" s="53"/>
      <c r="CD545" s="53"/>
      <c r="CE545" s="53"/>
      <c r="CF545" s="53"/>
      <c r="CG545" s="53"/>
      <c r="CH545" s="53"/>
      <c r="CI545" s="53"/>
      <c r="CJ545" s="53"/>
      <c r="CK545" s="53"/>
      <c r="CL545" s="53"/>
      <c r="CM545" s="53"/>
      <c r="CN545" s="53"/>
      <c r="CO545" s="53"/>
      <c r="CP545" s="53"/>
      <c r="CQ545" s="53"/>
      <c r="CR545" s="53"/>
      <c r="CS545" s="53"/>
      <c r="CT545" s="53"/>
      <c r="CU545" s="53"/>
      <c r="CV545" s="53"/>
      <c r="CW545" s="53"/>
      <c r="CX545" s="53"/>
      <c r="CY545" s="53"/>
      <c r="CZ545" s="53"/>
      <c r="DA545" s="53"/>
      <c r="DB545" s="53"/>
      <c r="DC545" s="53"/>
      <c r="DD545" s="53"/>
      <c r="DE545" s="53"/>
      <c r="DF545" s="53"/>
      <c r="DG545" s="53"/>
      <c r="DH545" s="53"/>
      <c r="DI545" s="53"/>
      <c r="DJ545" s="53"/>
      <c r="DK545" s="53"/>
      <c r="DL545" s="53"/>
      <c r="DM545" s="53"/>
      <c r="DN545" s="53"/>
      <c r="DO545" s="53"/>
      <c r="DP545" s="53"/>
      <c r="DQ545" s="53"/>
      <c r="DR545" s="53"/>
      <c r="DS545" s="53"/>
      <c r="DT545" s="53"/>
      <c r="DU545" s="53"/>
      <c r="DV545" s="53"/>
      <c r="DW545" s="53"/>
      <c r="DX545" s="53"/>
      <c r="DY545" s="53"/>
      <c r="DZ545" s="53"/>
      <c r="EA545" s="53"/>
      <c r="EB545" s="53"/>
      <c r="EC545" s="53"/>
      <c r="ED545" s="53"/>
      <c r="EE545" s="53"/>
      <c r="EF545" s="53"/>
      <c r="EG545" s="53"/>
      <c r="EH545" s="53"/>
      <c r="EI545" s="53"/>
      <c r="EJ545" s="53"/>
      <c r="EK545" s="53"/>
      <c r="EL545" s="53"/>
      <c r="EM545" s="53"/>
      <c r="EN545" s="53"/>
      <c r="EO545" s="53"/>
      <c r="EP545" s="53"/>
      <c r="EQ545" s="53"/>
      <c r="ER545" s="53"/>
      <c r="ES545" s="53"/>
      <c r="ET545" s="53"/>
      <c r="EU545" s="53"/>
      <c r="EV545" s="53"/>
      <c r="EW545" s="53"/>
      <c r="EX545" s="53"/>
      <c r="EY545" s="53"/>
      <c r="EZ545" s="53"/>
      <c r="FA545" s="53"/>
      <c r="FB545" s="53"/>
      <c r="FC545" s="53"/>
      <c r="FD545" s="53"/>
      <c r="FE545" s="53"/>
      <c r="FF545" s="53"/>
      <c r="FG545" s="53"/>
      <c r="FH545" s="53"/>
      <c r="FI545" s="53"/>
      <c r="FJ545" s="53"/>
      <c r="FK545" s="53"/>
      <c r="FL545" s="53"/>
      <c r="FM545" s="53"/>
      <c r="FN545" s="53"/>
      <c r="FO545" s="53"/>
      <c r="FP545" s="53"/>
      <c r="FQ545" s="53"/>
      <c r="FR545" s="53"/>
      <c r="FS545" s="53"/>
      <c r="FT545" s="53"/>
      <c r="FU545" s="53"/>
      <c r="FV545" s="53"/>
      <c r="FW545" s="53"/>
      <c r="FX545" s="53"/>
      <c r="FY545" s="53"/>
      <c r="FZ545" s="53"/>
      <c r="GA545" s="53"/>
      <c r="GB545" s="53"/>
      <c r="GC545" s="53"/>
      <c r="GD545" s="53"/>
      <c r="GE545" s="53"/>
      <c r="GF545" s="53"/>
      <c r="GG545" s="53"/>
      <c r="GH545" s="53"/>
      <c r="GI545" s="53"/>
      <c r="GJ545" s="53"/>
      <c r="GK545" s="53"/>
      <c r="GL545" s="53"/>
      <c r="GM545" s="53"/>
      <c r="GN545" s="53"/>
      <c r="GO545" s="53"/>
      <c r="GP545" s="53"/>
      <c r="GQ545" s="53"/>
      <c r="GR545" s="53"/>
      <c r="GS545" s="53"/>
      <c r="GT545" s="53"/>
      <c r="GU545" s="53"/>
      <c r="GV545" s="53"/>
      <c r="GW545" s="53"/>
      <c r="GX545" s="53"/>
      <c r="GY545" s="53"/>
      <c r="GZ545" s="53"/>
      <c r="HA545" s="53"/>
      <c r="HB545" s="53"/>
      <c r="HC545" s="53"/>
      <c r="HD545" s="53"/>
      <c r="HE545" s="53"/>
      <c r="HF545" s="53"/>
      <c r="HG545" s="53"/>
      <c r="HH545" s="53"/>
      <c r="HI545" s="53"/>
      <c r="HJ545" s="53"/>
      <c r="HK545" s="53"/>
      <c r="HL545" s="53"/>
      <c r="HM545" s="53"/>
      <c r="HN545" s="53"/>
      <c r="HO545" s="53"/>
      <c r="HP545" s="53"/>
      <c r="HQ545" s="53"/>
      <c r="HR545" s="53"/>
      <c r="HS545" s="53"/>
      <c r="HT545" s="53"/>
      <c r="HU545" s="53"/>
      <c r="HV545" s="53"/>
      <c r="HW545" s="53"/>
      <c r="HX545" s="53"/>
      <c r="HY545" s="53"/>
      <c r="HZ545" s="53"/>
      <c r="IA545" s="53"/>
    </row>
    <row r="546" spans="1:235" ht="11.25">
      <c r="A546" s="5" t="s">
        <v>7</v>
      </c>
      <c r="B546" s="6"/>
      <c r="C546" s="6"/>
      <c r="D546" s="44"/>
      <c r="E546" s="44"/>
      <c r="F546" s="44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24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  <c r="AD546" s="53"/>
      <c r="AE546" s="53"/>
      <c r="AF546" s="53"/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3"/>
      <c r="AV546" s="53"/>
      <c r="AW546" s="53"/>
      <c r="AX546" s="53"/>
      <c r="AY546" s="53"/>
      <c r="AZ546" s="53"/>
      <c r="BA546" s="53"/>
      <c r="BB546" s="53"/>
      <c r="BC546" s="53"/>
      <c r="BD546" s="53"/>
      <c r="BE546" s="53"/>
      <c r="BF546" s="53"/>
      <c r="BG546" s="53"/>
      <c r="BH546" s="53"/>
      <c r="BI546" s="53"/>
      <c r="BJ546" s="53"/>
      <c r="BK546" s="53"/>
      <c r="BL546" s="53"/>
      <c r="BM546" s="53"/>
      <c r="BN546" s="53"/>
      <c r="BO546" s="53"/>
      <c r="BP546" s="53"/>
      <c r="BQ546" s="53"/>
      <c r="BR546" s="53"/>
      <c r="BS546" s="53"/>
      <c r="BT546" s="53"/>
      <c r="BU546" s="53"/>
      <c r="BV546" s="53"/>
      <c r="BW546" s="53"/>
      <c r="BX546" s="53"/>
      <c r="BY546" s="53"/>
      <c r="BZ546" s="53"/>
      <c r="CA546" s="53"/>
      <c r="CB546" s="53"/>
      <c r="CC546" s="53"/>
      <c r="CD546" s="53"/>
      <c r="CE546" s="53"/>
      <c r="CF546" s="53"/>
      <c r="CG546" s="53"/>
      <c r="CH546" s="53"/>
      <c r="CI546" s="53"/>
      <c r="CJ546" s="53"/>
      <c r="CK546" s="53"/>
      <c r="CL546" s="53"/>
      <c r="CM546" s="53"/>
      <c r="CN546" s="53"/>
      <c r="CO546" s="53"/>
      <c r="CP546" s="53"/>
      <c r="CQ546" s="53"/>
      <c r="CR546" s="53"/>
      <c r="CS546" s="53"/>
      <c r="CT546" s="53"/>
      <c r="CU546" s="53"/>
      <c r="CV546" s="53"/>
      <c r="CW546" s="53"/>
      <c r="CX546" s="53"/>
      <c r="CY546" s="53"/>
      <c r="CZ546" s="53"/>
      <c r="DA546" s="53"/>
      <c r="DB546" s="53"/>
      <c r="DC546" s="53"/>
      <c r="DD546" s="53"/>
      <c r="DE546" s="53"/>
      <c r="DF546" s="53"/>
      <c r="DG546" s="53"/>
      <c r="DH546" s="53"/>
      <c r="DI546" s="53"/>
      <c r="DJ546" s="53"/>
      <c r="DK546" s="53"/>
      <c r="DL546" s="53"/>
      <c r="DM546" s="53"/>
      <c r="DN546" s="53"/>
      <c r="DO546" s="53"/>
      <c r="DP546" s="53"/>
      <c r="DQ546" s="53"/>
      <c r="DR546" s="53"/>
      <c r="DS546" s="53"/>
      <c r="DT546" s="53"/>
      <c r="DU546" s="53"/>
      <c r="DV546" s="53"/>
      <c r="DW546" s="53"/>
      <c r="DX546" s="53"/>
      <c r="DY546" s="53"/>
      <c r="DZ546" s="53"/>
      <c r="EA546" s="53"/>
      <c r="EB546" s="53"/>
      <c r="EC546" s="53"/>
      <c r="ED546" s="53"/>
      <c r="EE546" s="53"/>
      <c r="EF546" s="53"/>
      <c r="EG546" s="53"/>
      <c r="EH546" s="53"/>
      <c r="EI546" s="53"/>
      <c r="EJ546" s="53"/>
      <c r="EK546" s="53"/>
      <c r="EL546" s="53"/>
      <c r="EM546" s="53"/>
      <c r="EN546" s="53"/>
      <c r="EO546" s="53"/>
      <c r="EP546" s="53"/>
      <c r="EQ546" s="53"/>
      <c r="ER546" s="53"/>
      <c r="ES546" s="53"/>
      <c r="ET546" s="53"/>
      <c r="EU546" s="53"/>
      <c r="EV546" s="53"/>
      <c r="EW546" s="53"/>
      <c r="EX546" s="53"/>
      <c r="EY546" s="53"/>
      <c r="EZ546" s="53"/>
      <c r="FA546" s="53"/>
      <c r="FB546" s="53"/>
      <c r="FC546" s="53"/>
      <c r="FD546" s="53"/>
      <c r="FE546" s="53"/>
      <c r="FF546" s="53"/>
      <c r="FG546" s="53"/>
      <c r="FH546" s="53"/>
      <c r="FI546" s="53"/>
      <c r="FJ546" s="53"/>
      <c r="FK546" s="53"/>
      <c r="FL546" s="53"/>
      <c r="FM546" s="53"/>
      <c r="FN546" s="53"/>
      <c r="FO546" s="53"/>
      <c r="FP546" s="53"/>
      <c r="FQ546" s="53"/>
      <c r="FR546" s="53"/>
      <c r="FS546" s="53"/>
      <c r="FT546" s="53"/>
      <c r="FU546" s="53"/>
      <c r="FV546" s="53"/>
      <c r="FW546" s="53"/>
      <c r="FX546" s="53"/>
      <c r="FY546" s="53"/>
      <c r="FZ546" s="53"/>
      <c r="GA546" s="53"/>
      <c r="GB546" s="53"/>
      <c r="GC546" s="53"/>
      <c r="GD546" s="53"/>
      <c r="GE546" s="53"/>
      <c r="GF546" s="53"/>
      <c r="GG546" s="53"/>
      <c r="GH546" s="53"/>
      <c r="GI546" s="53"/>
      <c r="GJ546" s="53"/>
      <c r="GK546" s="53"/>
      <c r="GL546" s="53"/>
      <c r="GM546" s="53"/>
      <c r="GN546" s="53"/>
      <c r="GO546" s="53"/>
      <c r="GP546" s="53"/>
      <c r="GQ546" s="53"/>
      <c r="GR546" s="53"/>
      <c r="GS546" s="53"/>
      <c r="GT546" s="53"/>
      <c r="GU546" s="53"/>
      <c r="GV546" s="53"/>
      <c r="GW546" s="53"/>
      <c r="GX546" s="53"/>
      <c r="GY546" s="53"/>
      <c r="GZ546" s="53"/>
      <c r="HA546" s="53"/>
      <c r="HB546" s="53"/>
      <c r="HC546" s="53"/>
      <c r="HD546" s="53"/>
      <c r="HE546" s="53"/>
      <c r="HF546" s="53"/>
      <c r="HG546" s="53"/>
      <c r="HH546" s="53"/>
      <c r="HI546" s="53"/>
      <c r="HJ546" s="53"/>
      <c r="HK546" s="53"/>
      <c r="HL546" s="53"/>
      <c r="HM546" s="53"/>
      <c r="HN546" s="53"/>
      <c r="HO546" s="53"/>
      <c r="HP546" s="53"/>
      <c r="HQ546" s="53"/>
      <c r="HR546" s="53"/>
      <c r="HS546" s="53"/>
      <c r="HT546" s="53"/>
      <c r="HU546" s="53"/>
      <c r="HV546" s="53"/>
      <c r="HW546" s="53"/>
      <c r="HX546" s="53"/>
      <c r="HY546" s="53"/>
      <c r="HZ546" s="53"/>
      <c r="IA546" s="53"/>
    </row>
    <row r="547" spans="1:235" ht="22.5">
      <c r="A547" s="8" t="s">
        <v>168</v>
      </c>
      <c r="B547" s="6"/>
      <c r="C547" s="6"/>
      <c r="D547" s="44">
        <f>200000/6</f>
        <v>33333.333333333336</v>
      </c>
      <c r="E547" s="44"/>
      <c r="F547" s="44">
        <f>D547</f>
        <v>33333.333333333336</v>
      </c>
      <c r="G547" s="7">
        <v>50000</v>
      </c>
      <c r="H547" s="7"/>
      <c r="I547" s="7"/>
      <c r="J547" s="7">
        <f>G547+H547</f>
        <v>50000</v>
      </c>
      <c r="K547" s="7"/>
      <c r="L547" s="7"/>
      <c r="M547" s="7"/>
      <c r="N547" s="7">
        <v>50000</v>
      </c>
      <c r="O547" s="7"/>
      <c r="P547" s="7">
        <f>N547</f>
        <v>50000</v>
      </c>
      <c r="Q547" s="24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3"/>
      <c r="AW547" s="53"/>
      <c r="AX547" s="53"/>
      <c r="AY547" s="53"/>
      <c r="AZ547" s="53"/>
      <c r="BA547" s="53"/>
      <c r="BB547" s="53"/>
      <c r="BC547" s="53"/>
      <c r="BD547" s="53"/>
      <c r="BE547" s="53"/>
      <c r="BF547" s="53"/>
      <c r="BG547" s="53"/>
      <c r="BH547" s="53"/>
      <c r="BI547" s="53"/>
      <c r="BJ547" s="53"/>
      <c r="BK547" s="53"/>
      <c r="BL547" s="53"/>
      <c r="BM547" s="53"/>
      <c r="BN547" s="53"/>
      <c r="BO547" s="53"/>
      <c r="BP547" s="53"/>
      <c r="BQ547" s="53"/>
      <c r="BR547" s="53"/>
      <c r="BS547" s="53"/>
      <c r="BT547" s="53"/>
      <c r="BU547" s="53"/>
      <c r="BV547" s="53"/>
      <c r="BW547" s="53"/>
      <c r="BX547" s="53"/>
      <c r="BY547" s="53"/>
      <c r="BZ547" s="53"/>
      <c r="CA547" s="53"/>
      <c r="CB547" s="53"/>
      <c r="CC547" s="53"/>
      <c r="CD547" s="53"/>
      <c r="CE547" s="53"/>
      <c r="CF547" s="53"/>
      <c r="CG547" s="53"/>
      <c r="CH547" s="53"/>
      <c r="CI547" s="53"/>
      <c r="CJ547" s="53"/>
      <c r="CK547" s="53"/>
      <c r="CL547" s="53"/>
      <c r="CM547" s="53"/>
      <c r="CN547" s="53"/>
      <c r="CO547" s="53"/>
      <c r="CP547" s="53"/>
      <c r="CQ547" s="53"/>
      <c r="CR547" s="53"/>
      <c r="CS547" s="53"/>
      <c r="CT547" s="53"/>
      <c r="CU547" s="53"/>
      <c r="CV547" s="53"/>
      <c r="CW547" s="53"/>
      <c r="CX547" s="53"/>
      <c r="CY547" s="53"/>
      <c r="CZ547" s="53"/>
      <c r="DA547" s="53"/>
      <c r="DB547" s="53"/>
      <c r="DC547" s="53"/>
      <c r="DD547" s="53"/>
      <c r="DE547" s="53"/>
      <c r="DF547" s="53"/>
      <c r="DG547" s="53"/>
      <c r="DH547" s="53"/>
      <c r="DI547" s="53"/>
      <c r="DJ547" s="53"/>
      <c r="DK547" s="53"/>
      <c r="DL547" s="53"/>
      <c r="DM547" s="53"/>
      <c r="DN547" s="53"/>
      <c r="DO547" s="53"/>
      <c r="DP547" s="53"/>
      <c r="DQ547" s="53"/>
      <c r="DR547" s="53"/>
      <c r="DS547" s="53"/>
      <c r="DT547" s="53"/>
      <c r="DU547" s="53"/>
      <c r="DV547" s="53"/>
      <c r="DW547" s="53"/>
      <c r="DX547" s="53"/>
      <c r="DY547" s="53"/>
      <c r="DZ547" s="53"/>
      <c r="EA547" s="53"/>
      <c r="EB547" s="53"/>
      <c r="EC547" s="53"/>
      <c r="ED547" s="53"/>
      <c r="EE547" s="53"/>
      <c r="EF547" s="53"/>
      <c r="EG547" s="53"/>
      <c r="EH547" s="53"/>
      <c r="EI547" s="53"/>
      <c r="EJ547" s="53"/>
      <c r="EK547" s="53"/>
      <c r="EL547" s="53"/>
      <c r="EM547" s="53"/>
      <c r="EN547" s="53"/>
      <c r="EO547" s="53"/>
      <c r="EP547" s="53"/>
      <c r="EQ547" s="53"/>
      <c r="ER547" s="53"/>
      <c r="ES547" s="53"/>
      <c r="ET547" s="53"/>
      <c r="EU547" s="53"/>
      <c r="EV547" s="53"/>
      <c r="EW547" s="53"/>
      <c r="EX547" s="53"/>
      <c r="EY547" s="53"/>
      <c r="EZ547" s="53"/>
      <c r="FA547" s="53"/>
      <c r="FB547" s="53"/>
      <c r="FC547" s="53"/>
      <c r="FD547" s="53"/>
      <c r="FE547" s="53"/>
      <c r="FF547" s="53"/>
      <c r="FG547" s="53"/>
      <c r="FH547" s="53"/>
      <c r="FI547" s="53"/>
      <c r="FJ547" s="53"/>
      <c r="FK547" s="53"/>
      <c r="FL547" s="53"/>
      <c r="FM547" s="53"/>
      <c r="FN547" s="53"/>
      <c r="FO547" s="53"/>
      <c r="FP547" s="53"/>
      <c r="FQ547" s="53"/>
      <c r="FR547" s="53"/>
      <c r="FS547" s="53"/>
      <c r="FT547" s="53"/>
      <c r="FU547" s="53"/>
      <c r="FV547" s="53"/>
      <c r="FW547" s="53"/>
      <c r="FX547" s="53"/>
      <c r="FY547" s="53"/>
      <c r="FZ547" s="53"/>
      <c r="GA547" s="53"/>
      <c r="GB547" s="53"/>
      <c r="GC547" s="53"/>
      <c r="GD547" s="53"/>
      <c r="GE547" s="53"/>
      <c r="GF547" s="53"/>
      <c r="GG547" s="53"/>
      <c r="GH547" s="53"/>
      <c r="GI547" s="53"/>
      <c r="GJ547" s="53"/>
      <c r="GK547" s="53"/>
      <c r="GL547" s="53"/>
      <c r="GM547" s="53"/>
      <c r="GN547" s="53"/>
      <c r="GO547" s="53"/>
      <c r="GP547" s="53"/>
      <c r="GQ547" s="53"/>
      <c r="GR547" s="53"/>
      <c r="GS547" s="53"/>
      <c r="GT547" s="53"/>
      <c r="GU547" s="53"/>
      <c r="GV547" s="53"/>
      <c r="GW547" s="53"/>
      <c r="GX547" s="53"/>
      <c r="GY547" s="53"/>
      <c r="GZ547" s="53"/>
      <c r="HA547" s="53"/>
      <c r="HB547" s="53"/>
      <c r="HC547" s="53"/>
      <c r="HD547" s="53"/>
      <c r="HE547" s="53"/>
      <c r="HF547" s="53"/>
      <c r="HG547" s="53"/>
      <c r="HH547" s="53"/>
      <c r="HI547" s="53"/>
      <c r="HJ547" s="53"/>
      <c r="HK547" s="53"/>
      <c r="HL547" s="53"/>
      <c r="HM547" s="53"/>
      <c r="HN547" s="53"/>
      <c r="HO547" s="53"/>
      <c r="HP547" s="53"/>
      <c r="HQ547" s="53"/>
      <c r="HR547" s="53"/>
      <c r="HS547" s="53"/>
      <c r="HT547" s="53"/>
      <c r="HU547" s="53"/>
      <c r="HV547" s="53"/>
      <c r="HW547" s="53"/>
      <c r="HX547" s="53"/>
      <c r="HY547" s="53"/>
      <c r="HZ547" s="53"/>
      <c r="IA547" s="53"/>
    </row>
    <row r="548" spans="1:235" ht="11.25">
      <c r="A548" s="37" t="s">
        <v>260</v>
      </c>
      <c r="B548" s="6"/>
      <c r="C548" s="6"/>
      <c r="D548" s="36">
        <f>D550</f>
        <v>0</v>
      </c>
      <c r="E548" s="36">
        <f aca="true" t="shared" si="63" ref="E548:P548">E550</f>
        <v>127784300</v>
      </c>
      <c r="F548" s="36">
        <f t="shared" si="63"/>
        <v>127784300</v>
      </c>
      <c r="G548" s="36">
        <f t="shared" si="63"/>
        <v>0</v>
      </c>
      <c r="H548" s="36">
        <f t="shared" si="63"/>
        <v>68207872</v>
      </c>
      <c r="I548" s="36">
        <f t="shared" si="63"/>
        <v>0</v>
      </c>
      <c r="J548" s="36">
        <f t="shared" si="63"/>
        <v>68207872</v>
      </c>
      <c r="K548" s="36">
        <f t="shared" si="63"/>
        <v>0</v>
      </c>
      <c r="L548" s="36">
        <f t="shared" si="63"/>
        <v>0</v>
      </c>
      <c r="M548" s="36">
        <f t="shared" si="63"/>
        <v>0</v>
      </c>
      <c r="N548" s="36">
        <f t="shared" si="63"/>
        <v>0</v>
      </c>
      <c r="O548" s="36">
        <f t="shared" si="63"/>
        <v>0</v>
      </c>
      <c r="P548" s="36">
        <f t="shared" si="63"/>
        <v>0</v>
      </c>
      <c r="Q548" s="24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  <c r="AE548" s="53"/>
      <c r="AF548" s="53"/>
      <c r="AG548" s="53"/>
      <c r="AH548" s="53"/>
      <c r="AI548" s="53"/>
      <c r="AJ548" s="53"/>
      <c r="AK548" s="53"/>
      <c r="AL548" s="53"/>
      <c r="AM548" s="53"/>
      <c r="AN548" s="53"/>
      <c r="AO548" s="53"/>
      <c r="AP548" s="53"/>
      <c r="AQ548" s="53"/>
      <c r="AR548" s="53"/>
      <c r="AS548" s="53"/>
      <c r="AT548" s="53"/>
      <c r="AU548" s="53"/>
      <c r="AV548" s="53"/>
      <c r="AW548" s="53"/>
      <c r="AX548" s="53"/>
      <c r="AY548" s="53"/>
      <c r="AZ548" s="53"/>
      <c r="BA548" s="53"/>
      <c r="BB548" s="53"/>
      <c r="BC548" s="53"/>
      <c r="BD548" s="53"/>
      <c r="BE548" s="53"/>
      <c r="BF548" s="53"/>
      <c r="BG548" s="53"/>
      <c r="BH548" s="53"/>
      <c r="BI548" s="53"/>
      <c r="BJ548" s="53"/>
      <c r="BK548" s="53"/>
      <c r="BL548" s="53"/>
      <c r="BM548" s="53"/>
      <c r="BN548" s="53"/>
      <c r="BO548" s="53"/>
      <c r="BP548" s="53"/>
      <c r="BQ548" s="53"/>
      <c r="BR548" s="53"/>
      <c r="BS548" s="53"/>
      <c r="BT548" s="53"/>
      <c r="BU548" s="53"/>
      <c r="BV548" s="53"/>
      <c r="BW548" s="53"/>
      <c r="BX548" s="53"/>
      <c r="BY548" s="53"/>
      <c r="BZ548" s="53"/>
      <c r="CA548" s="53"/>
      <c r="CB548" s="53"/>
      <c r="CC548" s="53"/>
      <c r="CD548" s="53"/>
      <c r="CE548" s="53"/>
      <c r="CF548" s="53"/>
      <c r="CG548" s="53"/>
      <c r="CH548" s="53"/>
      <c r="CI548" s="53"/>
      <c r="CJ548" s="53"/>
      <c r="CK548" s="53"/>
      <c r="CL548" s="53"/>
      <c r="CM548" s="53"/>
      <c r="CN548" s="53"/>
      <c r="CO548" s="53"/>
      <c r="CP548" s="53"/>
      <c r="CQ548" s="53"/>
      <c r="CR548" s="53"/>
      <c r="CS548" s="53"/>
      <c r="CT548" s="53"/>
      <c r="CU548" s="53"/>
      <c r="CV548" s="53"/>
      <c r="CW548" s="53"/>
      <c r="CX548" s="53"/>
      <c r="CY548" s="53"/>
      <c r="CZ548" s="53"/>
      <c r="DA548" s="53"/>
      <c r="DB548" s="53"/>
      <c r="DC548" s="53"/>
      <c r="DD548" s="53"/>
      <c r="DE548" s="53"/>
      <c r="DF548" s="53"/>
      <c r="DG548" s="53"/>
      <c r="DH548" s="53"/>
      <c r="DI548" s="53"/>
      <c r="DJ548" s="53"/>
      <c r="DK548" s="53"/>
      <c r="DL548" s="53"/>
      <c r="DM548" s="53"/>
      <c r="DN548" s="53"/>
      <c r="DO548" s="53"/>
      <c r="DP548" s="53"/>
      <c r="DQ548" s="53"/>
      <c r="DR548" s="53"/>
      <c r="DS548" s="53"/>
      <c r="DT548" s="53"/>
      <c r="DU548" s="53"/>
      <c r="DV548" s="53"/>
      <c r="DW548" s="53"/>
      <c r="DX548" s="53"/>
      <c r="DY548" s="53"/>
      <c r="DZ548" s="53"/>
      <c r="EA548" s="53"/>
      <c r="EB548" s="53"/>
      <c r="EC548" s="53"/>
      <c r="ED548" s="53"/>
      <c r="EE548" s="53"/>
      <c r="EF548" s="53"/>
      <c r="EG548" s="53"/>
      <c r="EH548" s="53"/>
      <c r="EI548" s="53"/>
      <c r="EJ548" s="53"/>
      <c r="EK548" s="53"/>
      <c r="EL548" s="53"/>
      <c r="EM548" s="53"/>
      <c r="EN548" s="53"/>
      <c r="EO548" s="53"/>
      <c r="EP548" s="53"/>
      <c r="EQ548" s="53"/>
      <c r="ER548" s="53"/>
      <c r="ES548" s="53"/>
      <c r="ET548" s="53"/>
      <c r="EU548" s="53"/>
      <c r="EV548" s="53"/>
      <c r="EW548" s="53"/>
      <c r="EX548" s="53"/>
      <c r="EY548" s="53"/>
      <c r="EZ548" s="53"/>
      <c r="FA548" s="53"/>
      <c r="FB548" s="53"/>
      <c r="FC548" s="53"/>
      <c r="FD548" s="53"/>
      <c r="FE548" s="53"/>
      <c r="FF548" s="53"/>
      <c r="FG548" s="53"/>
      <c r="FH548" s="53"/>
      <c r="FI548" s="53"/>
      <c r="FJ548" s="53"/>
      <c r="FK548" s="53"/>
      <c r="FL548" s="53"/>
      <c r="FM548" s="53"/>
      <c r="FN548" s="53"/>
      <c r="FO548" s="53"/>
      <c r="FP548" s="53"/>
      <c r="FQ548" s="53"/>
      <c r="FR548" s="53"/>
      <c r="FS548" s="53"/>
      <c r="FT548" s="53"/>
      <c r="FU548" s="53"/>
      <c r="FV548" s="53"/>
      <c r="FW548" s="53"/>
      <c r="FX548" s="53"/>
      <c r="FY548" s="53"/>
      <c r="FZ548" s="53"/>
      <c r="GA548" s="53"/>
      <c r="GB548" s="53"/>
      <c r="GC548" s="53"/>
      <c r="GD548" s="53"/>
      <c r="GE548" s="53"/>
      <c r="GF548" s="53"/>
      <c r="GG548" s="53"/>
      <c r="GH548" s="53"/>
      <c r="GI548" s="53"/>
      <c r="GJ548" s="53"/>
      <c r="GK548" s="53"/>
      <c r="GL548" s="53"/>
      <c r="GM548" s="53"/>
      <c r="GN548" s="53"/>
      <c r="GO548" s="53"/>
      <c r="GP548" s="53"/>
      <c r="GQ548" s="53"/>
      <c r="GR548" s="53"/>
      <c r="GS548" s="53"/>
      <c r="GT548" s="53"/>
      <c r="GU548" s="53"/>
      <c r="GV548" s="53"/>
      <c r="GW548" s="53"/>
      <c r="GX548" s="53"/>
      <c r="GY548" s="53"/>
      <c r="GZ548" s="53"/>
      <c r="HA548" s="53"/>
      <c r="HB548" s="53"/>
      <c r="HC548" s="53"/>
      <c r="HD548" s="53"/>
      <c r="HE548" s="53"/>
      <c r="HF548" s="53"/>
      <c r="HG548" s="53"/>
      <c r="HH548" s="53"/>
      <c r="HI548" s="53"/>
      <c r="HJ548" s="53"/>
      <c r="HK548" s="53"/>
      <c r="HL548" s="53"/>
      <c r="HM548" s="53"/>
      <c r="HN548" s="53"/>
      <c r="HO548" s="53"/>
      <c r="HP548" s="53"/>
      <c r="HQ548" s="53"/>
      <c r="HR548" s="53"/>
      <c r="HS548" s="53"/>
      <c r="HT548" s="53"/>
      <c r="HU548" s="53"/>
      <c r="HV548" s="53"/>
      <c r="HW548" s="53"/>
      <c r="HX548" s="53"/>
      <c r="HY548" s="53"/>
      <c r="HZ548" s="53"/>
      <c r="IA548" s="53"/>
    </row>
    <row r="549" spans="1:235" ht="22.5">
      <c r="A549" s="8" t="s">
        <v>170</v>
      </c>
      <c r="B549" s="6"/>
      <c r="C549" s="6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24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53"/>
      <c r="AF549" s="53"/>
      <c r="AG549" s="53"/>
      <c r="AH549" s="53"/>
      <c r="AI549" s="53"/>
      <c r="AJ549" s="53"/>
      <c r="AK549" s="53"/>
      <c r="AL549" s="53"/>
      <c r="AM549" s="53"/>
      <c r="AN549" s="53"/>
      <c r="AO549" s="53"/>
      <c r="AP549" s="53"/>
      <c r="AQ549" s="53"/>
      <c r="AR549" s="53"/>
      <c r="AS549" s="53"/>
      <c r="AT549" s="53"/>
      <c r="AU549" s="53"/>
      <c r="AV549" s="53"/>
      <c r="AW549" s="53"/>
      <c r="AX549" s="53"/>
      <c r="AY549" s="53"/>
      <c r="AZ549" s="53"/>
      <c r="BA549" s="53"/>
      <c r="BB549" s="53"/>
      <c r="BC549" s="53"/>
      <c r="BD549" s="53"/>
      <c r="BE549" s="53"/>
      <c r="BF549" s="53"/>
      <c r="BG549" s="53"/>
      <c r="BH549" s="53"/>
      <c r="BI549" s="53"/>
      <c r="BJ549" s="53"/>
      <c r="BK549" s="53"/>
      <c r="BL549" s="53"/>
      <c r="BM549" s="53"/>
      <c r="BN549" s="53"/>
      <c r="BO549" s="53"/>
      <c r="BP549" s="53"/>
      <c r="BQ549" s="53"/>
      <c r="BR549" s="53"/>
      <c r="BS549" s="53"/>
      <c r="BT549" s="53"/>
      <c r="BU549" s="53"/>
      <c r="BV549" s="53"/>
      <c r="BW549" s="53"/>
      <c r="BX549" s="53"/>
      <c r="BY549" s="53"/>
      <c r="BZ549" s="53"/>
      <c r="CA549" s="53"/>
      <c r="CB549" s="53"/>
      <c r="CC549" s="53"/>
      <c r="CD549" s="53"/>
      <c r="CE549" s="53"/>
      <c r="CF549" s="53"/>
      <c r="CG549" s="53"/>
      <c r="CH549" s="53"/>
      <c r="CI549" s="53"/>
      <c r="CJ549" s="53"/>
      <c r="CK549" s="53"/>
      <c r="CL549" s="53"/>
      <c r="CM549" s="53"/>
      <c r="CN549" s="53"/>
      <c r="CO549" s="53"/>
      <c r="CP549" s="53"/>
      <c r="CQ549" s="53"/>
      <c r="CR549" s="53"/>
      <c r="CS549" s="53"/>
      <c r="CT549" s="53"/>
      <c r="CU549" s="53"/>
      <c r="CV549" s="53"/>
      <c r="CW549" s="53"/>
      <c r="CX549" s="53"/>
      <c r="CY549" s="53"/>
      <c r="CZ549" s="53"/>
      <c r="DA549" s="53"/>
      <c r="DB549" s="53"/>
      <c r="DC549" s="53"/>
      <c r="DD549" s="53"/>
      <c r="DE549" s="53"/>
      <c r="DF549" s="53"/>
      <c r="DG549" s="53"/>
      <c r="DH549" s="53"/>
      <c r="DI549" s="53"/>
      <c r="DJ549" s="53"/>
      <c r="DK549" s="53"/>
      <c r="DL549" s="53"/>
      <c r="DM549" s="53"/>
      <c r="DN549" s="53"/>
      <c r="DO549" s="53"/>
      <c r="DP549" s="53"/>
      <c r="DQ549" s="53"/>
      <c r="DR549" s="53"/>
      <c r="DS549" s="53"/>
      <c r="DT549" s="53"/>
      <c r="DU549" s="53"/>
      <c r="DV549" s="53"/>
      <c r="DW549" s="53"/>
      <c r="DX549" s="53"/>
      <c r="DY549" s="53"/>
      <c r="DZ549" s="53"/>
      <c r="EA549" s="53"/>
      <c r="EB549" s="53"/>
      <c r="EC549" s="53"/>
      <c r="ED549" s="53"/>
      <c r="EE549" s="53"/>
      <c r="EF549" s="53"/>
      <c r="EG549" s="53"/>
      <c r="EH549" s="53"/>
      <c r="EI549" s="53"/>
      <c r="EJ549" s="53"/>
      <c r="EK549" s="53"/>
      <c r="EL549" s="53"/>
      <c r="EM549" s="53"/>
      <c r="EN549" s="53"/>
      <c r="EO549" s="53"/>
      <c r="EP549" s="53"/>
      <c r="EQ549" s="53"/>
      <c r="ER549" s="53"/>
      <c r="ES549" s="53"/>
      <c r="ET549" s="53"/>
      <c r="EU549" s="53"/>
      <c r="EV549" s="53"/>
      <c r="EW549" s="53"/>
      <c r="EX549" s="53"/>
      <c r="EY549" s="53"/>
      <c r="EZ549" s="53"/>
      <c r="FA549" s="53"/>
      <c r="FB549" s="53"/>
      <c r="FC549" s="53"/>
      <c r="FD549" s="53"/>
      <c r="FE549" s="53"/>
      <c r="FF549" s="53"/>
      <c r="FG549" s="53"/>
      <c r="FH549" s="53"/>
      <c r="FI549" s="53"/>
      <c r="FJ549" s="53"/>
      <c r="FK549" s="53"/>
      <c r="FL549" s="53"/>
      <c r="FM549" s="53"/>
      <c r="FN549" s="53"/>
      <c r="FO549" s="53"/>
      <c r="FP549" s="53"/>
      <c r="FQ549" s="53"/>
      <c r="FR549" s="53"/>
      <c r="FS549" s="53"/>
      <c r="FT549" s="53"/>
      <c r="FU549" s="53"/>
      <c r="FV549" s="53"/>
      <c r="FW549" s="53"/>
      <c r="FX549" s="53"/>
      <c r="FY549" s="53"/>
      <c r="FZ549" s="53"/>
      <c r="GA549" s="53"/>
      <c r="GB549" s="53"/>
      <c r="GC549" s="53"/>
      <c r="GD549" s="53"/>
      <c r="GE549" s="53"/>
      <c r="GF549" s="53"/>
      <c r="GG549" s="53"/>
      <c r="GH549" s="53"/>
      <c r="GI549" s="53"/>
      <c r="GJ549" s="53"/>
      <c r="GK549" s="53"/>
      <c r="GL549" s="53"/>
      <c r="GM549" s="53"/>
      <c r="GN549" s="53"/>
      <c r="GO549" s="53"/>
      <c r="GP549" s="53"/>
      <c r="GQ549" s="53"/>
      <c r="GR549" s="53"/>
      <c r="GS549" s="53"/>
      <c r="GT549" s="53"/>
      <c r="GU549" s="53"/>
      <c r="GV549" s="53"/>
      <c r="GW549" s="53"/>
      <c r="GX549" s="53"/>
      <c r="GY549" s="53"/>
      <c r="GZ549" s="53"/>
      <c r="HA549" s="53"/>
      <c r="HB549" s="53"/>
      <c r="HC549" s="53"/>
      <c r="HD549" s="53"/>
      <c r="HE549" s="53"/>
      <c r="HF549" s="53"/>
      <c r="HG549" s="53"/>
      <c r="HH549" s="53"/>
      <c r="HI549" s="53"/>
      <c r="HJ549" s="53"/>
      <c r="HK549" s="53"/>
      <c r="HL549" s="53"/>
      <c r="HM549" s="53"/>
      <c r="HN549" s="53"/>
      <c r="HO549" s="53"/>
      <c r="HP549" s="53"/>
      <c r="HQ549" s="53"/>
      <c r="HR549" s="53"/>
      <c r="HS549" s="53"/>
      <c r="HT549" s="53"/>
      <c r="HU549" s="53"/>
      <c r="HV549" s="53"/>
      <c r="HW549" s="53"/>
      <c r="HX549" s="53"/>
      <c r="HY549" s="53"/>
      <c r="HZ549" s="53"/>
      <c r="IA549" s="53"/>
    </row>
    <row r="550" spans="1:17" s="159" customFormat="1" ht="33.75">
      <c r="A550" s="157" t="s">
        <v>425</v>
      </c>
      <c r="B550" s="141"/>
      <c r="C550" s="141"/>
      <c r="D550" s="145"/>
      <c r="E550" s="145">
        <f>E552</f>
        <v>127784300</v>
      </c>
      <c r="F550" s="145">
        <f>D550+E550</f>
        <v>127784300</v>
      </c>
      <c r="G550" s="145"/>
      <c r="H550" s="145">
        <f>H554*H556</f>
        <v>68207872</v>
      </c>
      <c r="I550" s="145">
        <f>I552</f>
        <v>0</v>
      </c>
      <c r="J550" s="145">
        <f>H550+I550</f>
        <v>68207872</v>
      </c>
      <c r="K550" s="145"/>
      <c r="L550" s="145"/>
      <c r="M550" s="145"/>
      <c r="N550" s="145"/>
      <c r="O550" s="145">
        <f>O554*O556</f>
        <v>0</v>
      </c>
      <c r="P550" s="145">
        <f>O550</f>
        <v>0</v>
      </c>
      <c r="Q550" s="158"/>
    </row>
    <row r="551" spans="1:235" ht="11.25">
      <c r="A551" s="5" t="s">
        <v>4</v>
      </c>
      <c r="B551" s="6"/>
      <c r="C551" s="6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24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53"/>
      <c r="AH551" s="53"/>
      <c r="AI551" s="53"/>
      <c r="AJ551" s="53"/>
      <c r="AK551" s="53"/>
      <c r="AL551" s="53"/>
      <c r="AM551" s="53"/>
      <c r="AN551" s="53"/>
      <c r="AO551" s="53"/>
      <c r="AP551" s="53"/>
      <c r="AQ551" s="53"/>
      <c r="AR551" s="53"/>
      <c r="AS551" s="53"/>
      <c r="AT551" s="53"/>
      <c r="AU551" s="53"/>
      <c r="AV551" s="53"/>
      <c r="AW551" s="53"/>
      <c r="AX551" s="53"/>
      <c r="AY551" s="53"/>
      <c r="AZ551" s="53"/>
      <c r="BA551" s="53"/>
      <c r="BB551" s="53"/>
      <c r="BC551" s="53"/>
      <c r="BD551" s="53"/>
      <c r="BE551" s="53"/>
      <c r="BF551" s="53"/>
      <c r="BG551" s="53"/>
      <c r="BH551" s="53"/>
      <c r="BI551" s="53"/>
      <c r="BJ551" s="53"/>
      <c r="BK551" s="53"/>
      <c r="BL551" s="53"/>
      <c r="BM551" s="53"/>
      <c r="BN551" s="53"/>
      <c r="BO551" s="53"/>
      <c r="BP551" s="53"/>
      <c r="BQ551" s="53"/>
      <c r="BR551" s="53"/>
      <c r="BS551" s="53"/>
      <c r="BT551" s="53"/>
      <c r="BU551" s="53"/>
      <c r="BV551" s="53"/>
      <c r="BW551" s="53"/>
      <c r="BX551" s="53"/>
      <c r="BY551" s="53"/>
      <c r="BZ551" s="53"/>
      <c r="CA551" s="53"/>
      <c r="CB551" s="53"/>
      <c r="CC551" s="53"/>
      <c r="CD551" s="53"/>
      <c r="CE551" s="53"/>
      <c r="CF551" s="53"/>
      <c r="CG551" s="53"/>
      <c r="CH551" s="53"/>
      <c r="CI551" s="53"/>
      <c r="CJ551" s="53"/>
      <c r="CK551" s="53"/>
      <c r="CL551" s="53"/>
      <c r="CM551" s="53"/>
      <c r="CN551" s="53"/>
      <c r="CO551" s="53"/>
      <c r="CP551" s="53"/>
      <c r="CQ551" s="53"/>
      <c r="CR551" s="53"/>
      <c r="CS551" s="53"/>
      <c r="CT551" s="53"/>
      <c r="CU551" s="53"/>
      <c r="CV551" s="53"/>
      <c r="CW551" s="53"/>
      <c r="CX551" s="53"/>
      <c r="CY551" s="53"/>
      <c r="CZ551" s="53"/>
      <c r="DA551" s="53"/>
      <c r="DB551" s="53"/>
      <c r="DC551" s="53"/>
      <c r="DD551" s="53"/>
      <c r="DE551" s="53"/>
      <c r="DF551" s="53"/>
      <c r="DG551" s="53"/>
      <c r="DH551" s="53"/>
      <c r="DI551" s="53"/>
      <c r="DJ551" s="53"/>
      <c r="DK551" s="53"/>
      <c r="DL551" s="53"/>
      <c r="DM551" s="53"/>
      <c r="DN551" s="53"/>
      <c r="DO551" s="53"/>
      <c r="DP551" s="53"/>
      <c r="DQ551" s="53"/>
      <c r="DR551" s="53"/>
      <c r="DS551" s="53"/>
      <c r="DT551" s="53"/>
      <c r="DU551" s="53"/>
      <c r="DV551" s="53"/>
      <c r="DW551" s="53"/>
      <c r="DX551" s="53"/>
      <c r="DY551" s="53"/>
      <c r="DZ551" s="53"/>
      <c r="EA551" s="53"/>
      <c r="EB551" s="53"/>
      <c r="EC551" s="53"/>
      <c r="ED551" s="53"/>
      <c r="EE551" s="53"/>
      <c r="EF551" s="53"/>
      <c r="EG551" s="53"/>
      <c r="EH551" s="53"/>
      <c r="EI551" s="53"/>
      <c r="EJ551" s="53"/>
      <c r="EK551" s="53"/>
      <c r="EL551" s="53"/>
      <c r="EM551" s="53"/>
      <c r="EN551" s="53"/>
      <c r="EO551" s="53"/>
      <c r="EP551" s="53"/>
      <c r="EQ551" s="53"/>
      <c r="ER551" s="53"/>
      <c r="ES551" s="53"/>
      <c r="ET551" s="53"/>
      <c r="EU551" s="53"/>
      <c r="EV551" s="53"/>
      <c r="EW551" s="53"/>
      <c r="EX551" s="53"/>
      <c r="EY551" s="53"/>
      <c r="EZ551" s="53"/>
      <c r="FA551" s="53"/>
      <c r="FB551" s="53"/>
      <c r="FC551" s="53"/>
      <c r="FD551" s="53"/>
      <c r="FE551" s="53"/>
      <c r="FF551" s="53"/>
      <c r="FG551" s="53"/>
      <c r="FH551" s="53"/>
      <c r="FI551" s="53"/>
      <c r="FJ551" s="53"/>
      <c r="FK551" s="53"/>
      <c r="FL551" s="53"/>
      <c r="FM551" s="53"/>
      <c r="FN551" s="53"/>
      <c r="FO551" s="53"/>
      <c r="FP551" s="53"/>
      <c r="FQ551" s="53"/>
      <c r="FR551" s="53"/>
      <c r="FS551" s="53"/>
      <c r="FT551" s="53"/>
      <c r="FU551" s="53"/>
      <c r="FV551" s="53"/>
      <c r="FW551" s="53"/>
      <c r="FX551" s="53"/>
      <c r="FY551" s="53"/>
      <c r="FZ551" s="53"/>
      <c r="GA551" s="53"/>
      <c r="GB551" s="53"/>
      <c r="GC551" s="53"/>
      <c r="GD551" s="53"/>
      <c r="GE551" s="53"/>
      <c r="GF551" s="53"/>
      <c r="GG551" s="53"/>
      <c r="GH551" s="53"/>
      <c r="GI551" s="53"/>
      <c r="GJ551" s="53"/>
      <c r="GK551" s="53"/>
      <c r="GL551" s="53"/>
      <c r="GM551" s="53"/>
      <c r="GN551" s="53"/>
      <c r="GO551" s="53"/>
      <c r="GP551" s="53"/>
      <c r="GQ551" s="53"/>
      <c r="GR551" s="53"/>
      <c r="GS551" s="53"/>
      <c r="GT551" s="53"/>
      <c r="GU551" s="53"/>
      <c r="GV551" s="53"/>
      <c r="GW551" s="53"/>
      <c r="GX551" s="53"/>
      <c r="GY551" s="53"/>
      <c r="GZ551" s="53"/>
      <c r="HA551" s="53"/>
      <c r="HB551" s="53"/>
      <c r="HC551" s="53"/>
      <c r="HD551" s="53"/>
      <c r="HE551" s="53"/>
      <c r="HF551" s="53"/>
      <c r="HG551" s="53"/>
      <c r="HH551" s="53"/>
      <c r="HI551" s="53"/>
      <c r="HJ551" s="53"/>
      <c r="HK551" s="53"/>
      <c r="HL551" s="53"/>
      <c r="HM551" s="53"/>
      <c r="HN551" s="53"/>
      <c r="HO551" s="53"/>
      <c r="HP551" s="53"/>
      <c r="HQ551" s="53"/>
      <c r="HR551" s="53"/>
      <c r="HS551" s="53"/>
      <c r="HT551" s="53"/>
      <c r="HU551" s="53"/>
      <c r="HV551" s="53"/>
      <c r="HW551" s="53"/>
      <c r="HX551" s="53"/>
      <c r="HY551" s="53"/>
      <c r="HZ551" s="53"/>
      <c r="IA551" s="53"/>
    </row>
    <row r="552" spans="1:235" ht="11.25">
      <c r="A552" s="8" t="s">
        <v>43</v>
      </c>
      <c r="B552" s="6"/>
      <c r="C552" s="6"/>
      <c r="D552" s="7"/>
      <c r="E552" s="7">
        <v>127784300</v>
      </c>
      <c r="F552" s="7">
        <f>D552+E552</f>
        <v>127784300</v>
      </c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24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  <c r="AD552" s="53"/>
      <c r="AE552" s="53"/>
      <c r="AF552" s="53"/>
      <c r="AG552" s="53"/>
      <c r="AH552" s="53"/>
      <c r="AI552" s="53"/>
      <c r="AJ552" s="53"/>
      <c r="AK552" s="53"/>
      <c r="AL552" s="53"/>
      <c r="AM552" s="53"/>
      <c r="AN552" s="53"/>
      <c r="AO552" s="53"/>
      <c r="AP552" s="53"/>
      <c r="AQ552" s="53"/>
      <c r="AR552" s="53"/>
      <c r="AS552" s="53"/>
      <c r="AT552" s="53"/>
      <c r="AU552" s="53"/>
      <c r="AV552" s="53"/>
      <c r="AW552" s="53"/>
      <c r="AX552" s="53"/>
      <c r="AY552" s="53"/>
      <c r="AZ552" s="53"/>
      <c r="BA552" s="53"/>
      <c r="BB552" s="53"/>
      <c r="BC552" s="53"/>
      <c r="BD552" s="53"/>
      <c r="BE552" s="53"/>
      <c r="BF552" s="53"/>
      <c r="BG552" s="53"/>
      <c r="BH552" s="53"/>
      <c r="BI552" s="53"/>
      <c r="BJ552" s="53"/>
      <c r="BK552" s="53"/>
      <c r="BL552" s="53"/>
      <c r="BM552" s="53"/>
      <c r="BN552" s="53"/>
      <c r="BO552" s="53"/>
      <c r="BP552" s="53"/>
      <c r="BQ552" s="53"/>
      <c r="BR552" s="53"/>
      <c r="BS552" s="53"/>
      <c r="BT552" s="53"/>
      <c r="BU552" s="53"/>
      <c r="BV552" s="53"/>
      <c r="BW552" s="53"/>
      <c r="BX552" s="53"/>
      <c r="BY552" s="53"/>
      <c r="BZ552" s="53"/>
      <c r="CA552" s="53"/>
      <c r="CB552" s="53"/>
      <c r="CC552" s="53"/>
      <c r="CD552" s="53"/>
      <c r="CE552" s="53"/>
      <c r="CF552" s="53"/>
      <c r="CG552" s="53"/>
      <c r="CH552" s="53"/>
      <c r="CI552" s="53"/>
      <c r="CJ552" s="53"/>
      <c r="CK552" s="53"/>
      <c r="CL552" s="53"/>
      <c r="CM552" s="53"/>
      <c r="CN552" s="53"/>
      <c r="CO552" s="53"/>
      <c r="CP552" s="53"/>
      <c r="CQ552" s="53"/>
      <c r="CR552" s="53"/>
      <c r="CS552" s="53"/>
      <c r="CT552" s="53"/>
      <c r="CU552" s="53"/>
      <c r="CV552" s="53"/>
      <c r="CW552" s="53"/>
      <c r="CX552" s="53"/>
      <c r="CY552" s="53"/>
      <c r="CZ552" s="53"/>
      <c r="DA552" s="53"/>
      <c r="DB552" s="53"/>
      <c r="DC552" s="53"/>
      <c r="DD552" s="53"/>
      <c r="DE552" s="53"/>
      <c r="DF552" s="53"/>
      <c r="DG552" s="53"/>
      <c r="DH552" s="53"/>
      <c r="DI552" s="53"/>
      <c r="DJ552" s="53"/>
      <c r="DK552" s="53"/>
      <c r="DL552" s="53"/>
      <c r="DM552" s="53"/>
      <c r="DN552" s="53"/>
      <c r="DO552" s="53"/>
      <c r="DP552" s="53"/>
      <c r="DQ552" s="53"/>
      <c r="DR552" s="53"/>
      <c r="DS552" s="53"/>
      <c r="DT552" s="53"/>
      <c r="DU552" s="53"/>
      <c r="DV552" s="53"/>
      <c r="DW552" s="53"/>
      <c r="DX552" s="53"/>
      <c r="DY552" s="53"/>
      <c r="DZ552" s="53"/>
      <c r="EA552" s="53"/>
      <c r="EB552" s="53"/>
      <c r="EC552" s="53"/>
      <c r="ED552" s="53"/>
      <c r="EE552" s="53"/>
      <c r="EF552" s="53"/>
      <c r="EG552" s="53"/>
      <c r="EH552" s="53"/>
      <c r="EI552" s="53"/>
      <c r="EJ552" s="53"/>
      <c r="EK552" s="53"/>
      <c r="EL552" s="53"/>
      <c r="EM552" s="53"/>
      <c r="EN552" s="53"/>
      <c r="EO552" s="53"/>
      <c r="EP552" s="53"/>
      <c r="EQ552" s="53"/>
      <c r="ER552" s="53"/>
      <c r="ES552" s="53"/>
      <c r="ET552" s="53"/>
      <c r="EU552" s="53"/>
      <c r="EV552" s="53"/>
      <c r="EW552" s="53"/>
      <c r="EX552" s="53"/>
      <c r="EY552" s="53"/>
      <c r="EZ552" s="53"/>
      <c r="FA552" s="53"/>
      <c r="FB552" s="53"/>
      <c r="FC552" s="53"/>
      <c r="FD552" s="53"/>
      <c r="FE552" s="53"/>
      <c r="FF552" s="53"/>
      <c r="FG552" s="53"/>
      <c r="FH552" s="53"/>
      <c r="FI552" s="53"/>
      <c r="FJ552" s="53"/>
      <c r="FK552" s="53"/>
      <c r="FL552" s="53"/>
      <c r="FM552" s="53"/>
      <c r="FN552" s="53"/>
      <c r="FO552" s="53"/>
      <c r="FP552" s="53"/>
      <c r="FQ552" s="53"/>
      <c r="FR552" s="53"/>
      <c r="FS552" s="53"/>
      <c r="FT552" s="53"/>
      <c r="FU552" s="53"/>
      <c r="FV552" s="53"/>
      <c r="FW552" s="53"/>
      <c r="FX552" s="53"/>
      <c r="FY552" s="53"/>
      <c r="FZ552" s="53"/>
      <c r="GA552" s="53"/>
      <c r="GB552" s="53"/>
      <c r="GC552" s="53"/>
      <c r="GD552" s="53"/>
      <c r="GE552" s="53"/>
      <c r="GF552" s="53"/>
      <c r="GG552" s="53"/>
      <c r="GH552" s="53"/>
      <c r="GI552" s="53"/>
      <c r="GJ552" s="53"/>
      <c r="GK552" s="53"/>
      <c r="GL552" s="53"/>
      <c r="GM552" s="53"/>
      <c r="GN552" s="53"/>
      <c r="GO552" s="53"/>
      <c r="GP552" s="53"/>
      <c r="GQ552" s="53"/>
      <c r="GR552" s="53"/>
      <c r="GS552" s="53"/>
      <c r="GT552" s="53"/>
      <c r="GU552" s="53"/>
      <c r="GV552" s="53"/>
      <c r="GW552" s="53"/>
      <c r="GX552" s="53"/>
      <c r="GY552" s="53"/>
      <c r="GZ552" s="53"/>
      <c r="HA552" s="53"/>
      <c r="HB552" s="53"/>
      <c r="HC552" s="53"/>
      <c r="HD552" s="53"/>
      <c r="HE552" s="53"/>
      <c r="HF552" s="53"/>
      <c r="HG552" s="53"/>
      <c r="HH552" s="53"/>
      <c r="HI552" s="53"/>
      <c r="HJ552" s="53"/>
      <c r="HK552" s="53"/>
      <c r="HL552" s="53"/>
      <c r="HM552" s="53"/>
      <c r="HN552" s="53"/>
      <c r="HO552" s="53"/>
      <c r="HP552" s="53"/>
      <c r="HQ552" s="53"/>
      <c r="HR552" s="53"/>
      <c r="HS552" s="53"/>
      <c r="HT552" s="53"/>
      <c r="HU552" s="53"/>
      <c r="HV552" s="53"/>
      <c r="HW552" s="53"/>
      <c r="HX552" s="53"/>
      <c r="HY552" s="53"/>
      <c r="HZ552" s="53"/>
      <c r="IA552" s="53"/>
    </row>
    <row r="553" spans="1:235" ht="11.25">
      <c r="A553" s="5" t="s">
        <v>5</v>
      </c>
      <c r="B553" s="6"/>
      <c r="C553" s="6"/>
      <c r="D553" s="7"/>
      <c r="E553" s="7"/>
      <c r="F553" s="7">
        <f>D553+E553</f>
        <v>0</v>
      </c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24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3"/>
      <c r="AK553" s="53"/>
      <c r="AL553" s="53"/>
      <c r="AM553" s="53"/>
      <c r="AN553" s="53"/>
      <c r="AO553" s="53"/>
      <c r="AP553" s="53"/>
      <c r="AQ553" s="53"/>
      <c r="AR553" s="53"/>
      <c r="AS553" s="53"/>
      <c r="AT553" s="53"/>
      <c r="AU553" s="53"/>
      <c r="AV553" s="53"/>
      <c r="AW553" s="53"/>
      <c r="AX553" s="53"/>
      <c r="AY553" s="53"/>
      <c r="AZ553" s="53"/>
      <c r="BA553" s="53"/>
      <c r="BB553" s="53"/>
      <c r="BC553" s="53"/>
      <c r="BD553" s="53"/>
      <c r="BE553" s="53"/>
      <c r="BF553" s="53"/>
      <c r="BG553" s="53"/>
      <c r="BH553" s="53"/>
      <c r="BI553" s="53"/>
      <c r="BJ553" s="53"/>
      <c r="BK553" s="53"/>
      <c r="BL553" s="53"/>
      <c r="BM553" s="53"/>
      <c r="BN553" s="53"/>
      <c r="BO553" s="53"/>
      <c r="BP553" s="53"/>
      <c r="BQ553" s="53"/>
      <c r="BR553" s="53"/>
      <c r="BS553" s="53"/>
      <c r="BT553" s="53"/>
      <c r="BU553" s="53"/>
      <c r="BV553" s="53"/>
      <c r="BW553" s="53"/>
      <c r="BX553" s="53"/>
      <c r="BY553" s="53"/>
      <c r="BZ553" s="53"/>
      <c r="CA553" s="53"/>
      <c r="CB553" s="53"/>
      <c r="CC553" s="53"/>
      <c r="CD553" s="53"/>
      <c r="CE553" s="53"/>
      <c r="CF553" s="53"/>
      <c r="CG553" s="53"/>
      <c r="CH553" s="53"/>
      <c r="CI553" s="53"/>
      <c r="CJ553" s="53"/>
      <c r="CK553" s="53"/>
      <c r="CL553" s="53"/>
      <c r="CM553" s="53"/>
      <c r="CN553" s="53"/>
      <c r="CO553" s="53"/>
      <c r="CP553" s="53"/>
      <c r="CQ553" s="53"/>
      <c r="CR553" s="53"/>
      <c r="CS553" s="53"/>
      <c r="CT553" s="53"/>
      <c r="CU553" s="53"/>
      <c r="CV553" s="53"/>
      <c r="CW553" s="53"/>
      <c r="CX553" s="53"/>
      <c r="CY553" s="53"/>
      <c r="CZ553" s="53"/>
      <c r="DA553" s="53"/>
      <c r="DB553" s="53"/>
      <c r="DC553" s="53"/>
      <c r="DD553" s="53"/>
      <c r="DE553" s="53"/>
      <c r="DF553" s="53"/>
      <c r="DG553" s="53"/>
      <c r="DH553" s="53"/>
      <c r="DI553" s="53"/>
      <c r="DJ553" s="53"/>
      <c r="DK553" s="53"/>
      <c r="DL553" s="53"/>
      <c r="DM553" s="53"/>
      <c r="DN553" s="53"/>
      <c r="DO553" s="53"/>
      <c r="DP553" s="53"/>
      <c r="DQ553" s="53"/>
      <c r="DR553" s="53"/>
      <c r="DS553" s="53"/>
      <c r="DT553" s="53"/>
      <c r="DU553" s="53"/>
      <c r="DV553" s="53"/>
      <c r="DW553" s="53"/>
      <c r="DX553" s="53"/>
      <c r="DY553" s="53"/>
      <c r="DZ553" s="53"/>
      <c r="EA553" s="53"/>
      <c r="EB553" s="53"/>
      <c r="EC553" s="53"/>
      <c r="ED553" s="53"/>
      <c r="EE553" s="53"/>
      <c r="EF553" s="53"/>
      <c r="EG553" s="53"/>
      <c r="EH553" s="53"/>
      <c r="EI553" s="53"/>
      <c r="EJ553" s="53"/>
      <c r="EK553" s="53"/>
      <c r="EL553" s="53"/>
      <c r="EM553" s="53"/>
      <c r="EN553" s="53"/>
      <c r="EO553" s="53"/>
      <c r="EP553" s="53"/>
      <c r="EQ553" s="53"/>
      <c r="ER553" s="53"/>
      <c r="ES553" s="53"/>
      <c r="ET553" s="53"/>
      <c r="EU553" s="53"/>
      <c r="EV553" s="53"/>
      <c r="EW553" s="53"/>
      <c r="EX553" s="53"/>
      <c r="EY553" s="53"/>
      <c r="EZ553" s="53"/>
      <c r="FA553" s="53"/>
      <c r="FB553" s="53"/>
      <c r="FC553" s="53"/>
      <c r="FD553" s="53"/>
      <c r="FE553" s="53"/>
      <c r="FF553" s="53"/>
      <c r="FG553" s="53"/>
      <c r="FH553" s="53"/>
      <c r="FI553" s="53"/>
      <c r="FJ553" s="53"/>
      <c r="FK553" s="53"/>
      <c r="FL553" s="53"/>
      <c r="FM553" s="53"/>
      <c r="FN553" s="53"/>
      <c r="FO553" s="53"/>
      <c r="FP553" s="53"/>
      <c r="FQ553" s="53"/>
      <c r="FR553" s="53"/>
      <c r="FS553" s="53"/>
      <c r="FT553" s="53"/>
      <c r="FU553" s="53"/>
      <c r="FV553" s="53"/>
      <c r="FW553" s="53"/>
      <c r="FX553" s="53"/>
      <c r="FY553" s="53"/>
      <c r="FZ553" s="53"/>
      <c r="GA553" s="53"/>
      <c r="GB553" s="53"/>
      <c r="GC553" s="53"/>
      <c r="GD553" s="53"/>
      <c r="GE553" s="53"/>
      <c r="GF553" s="53"/>
      <c r="GG553" s="53"/>
      <c r="GH553" s="53"/>
      <c r="GI553" s="53"/>
      <c r="GJ553" s="53"/>
      <c r="GK553" s="53"/>
      <c r="GL553" s="53"/>
      <c r="GM553" s="53"/>
      <c r="GN553" s="53"/>
      <c r="GO553" s="53"/>
      <c r="GP553" s="53"/>
      <c r="GQ553" s="53"/>
      <c r="GR553" s="53"/>
      <c r="GS553" s="53"/>
      <c r="GT553" s="53"/>
      <c r="GU553" s="53"/>
      <c r="GV553" s="53"/>
      <c r="GW553" s="53"/>
      <c r="GX553" s="53"/>
      <c r="GY553" s="53"/>
      <c r="GZ553" s="53"/>
      <c r="HA553" s="53"/>
      <c r="HB553" s="53"/>
      <c r="HC553" s="53"/>
      <c r="HD553" s="53"/>
      <c r="HE553" s="53"/>
      <c r="HF553" s="53"/>
      <c r="HG553" s="53"/>
      <c r="HH553" s="53"/>
      <c r="HI553" s="53"/>
      <c r="HJ553" s="53"/>
      <c r="HK553" s="53"/>
      <c r="HL553" s="53"/>
      <c r="HM553" s="53"/>
      <c r="HN553" s="53"/>
      <c r="HO553" s="53"/>
      <c r="HP553" s="53"/>
      <c r="HQ553" s="53"/>
      <c r="HR553" s="53"/>
      <c r="HS553" s="53"/>
      <c r="HT553" s="53"/>
      <c r="HU553" s="53"/>
      <c r="HV553" s="53"/>
      <c r="HW553" s="53"/>
      <c r="HX553" s="53"/>
      <c r="HY553" s="53"/>
      <c r="HZ553" s="53"/>
      <c r="IA553" s="53"/>
    </row>
    <row r="554" spans="1:235" ht="33.75">
      <c r="A554" s="8" t="s">
        <v>171</v>
      </c>
      <c r="B554" s="6"/>
      <c r="C554" s="6"/>
      <c r="D554" s="7"/>
      <c r="E554" s="7">
        <v>10</v>
      </c>
      <c r="F554" s="7">
        <f>D554+E554</f>
        <v>10</v>
      </c>
      <c r="G554" s="7"/>
      <c r="H554" s="7">
        <v>4</v>
      </c>
      <c r="I554" s="7"/>
      <c r="J554" s="7">
        <v>4</v>
      </c>
      <c r="K554" s="7"/>
      <c r="L554" s="7"/>
      <c r="M554" s="7"/>
      <c r="N554" s="7"/>
      <c r="O554" s="7"/>
      <c r="P554" s="7"/>
      <c r="Q554" s="24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AD554" s="53"/>
      <c r="AE554" s="53"/>
      <c r="AF554" s="53"/>
      <c r="AG554" s="53"/>
      <c r="AH554" s="53"/>
      <c r="AI554" s="53"/>
      <c r="AJ554" s="53"/>
      <c r="AK554" s="53"/>
      <c r="AL554" s="53"/>
      <c r="AM554" s="53"/>
      <c r="AN554" s="53"/>
      <c r="AO554" s="53"/>
      <c r="AP554" s="53"/>
      <c r="AQ554" s="53"/>
      <c r="AR554" s="53"/>
      <c r="AS554" s="53"/>
      <c r="AT554" s="53"/>
      <c r="AU554" s="53"/>
      <c r="AV554" s="53"/>
      <c r="AW554" s="53"/>
      <c r="AX554" s="53"/>
      <c r="AY554" s="53"/>
      <c r="AZ554" s="53"/>
      <c r="BA554" s="53"/>
      <c r="BB554" s="53"/>
      <c r="BC554" s="53"/>
      <c r="BD554" s="53"/>
      <c r="BE554" s="53"/>
      <c r="BF554" s="53"/>
      <c r="BG554" s="53"/>
      <c r="BH554" s="53"/>
      <c r="BI554" s="53"/>
      <c r="BJ554" s="53"/>
      <c r="BK554" s="53"/>
      <c r="BL554" s="53"/>
      <c r="BM554" s="53"/>
      <c r="BN554" s="53"/>
      <c r="BO554" s="53"/>
      <c r="BP554" s="53"/>
      <c r="BQ554" s="53"/>
      <c r="BR554" s="53"/>
      <c r="BS554" s="53"/>
      <c r="BT554" s="53"/>
      <c r="BU554" s="53"/>
      <c r="BV554" s="53"/>
      <c r="BW554" s="53"/>
      <c r="BX554" s="53"/>
      <c r="BY554" s="53"/>
      <c r="BZ554" s="53"/>
      <c r="CA554" s="53"/>
      <c r="CB554" s="53"/>
      <c r="CC554" s="53"/>
      <c r="CD554" s="53"/>
      <c r="CE554" s="53"/>
      <c r="CF554" s="53"/>
      <c r="CG554" s="53"/>
      <c r="CH554" s="53"/>
      <c r="CI554" s="53"/>
      <c r="CJ554" s="53"/>
      <c r="CK554" s="53"/>
      <c r="CL554" s="53"/>
      <c r="CM554" s="53"/>
      <c r="CN554" s="53"/>
      <c r="CO554" s="53"/>
      <c r="CP554" s="53"/>
      <c r="CQ554" s="53"/>
      <c r="CR554" s="53"/>
      <c r="CS554" s="53"/>
      <c r="CT554" s="53"/>
      <c r="CU554" s="53"/>
      <c r="CV554" s="53"/>
      <c r="CW554" s="53"/>
      <c r="CX554" s="53"/>
      <c r="CY554" s="53"/>
      <c r="CZ554" s="53"/>
      <c r="DA554" s="53"/>
      <c r="DB554" s="53"/>
      <c r="DC554" s="53"/>
      <c r="DD554" s="53"/>
      <c r="DE554" s="53"/>
      <c r="DF554" s="53"/>
      <c r="DG554" s="53"/>
      <c r="DH554" s="53"/>
      <c r="DI554" s="53"/>
      <c r="DJ554" s="53"/>
      <c r="DK554" s="53"/>
      <c r="DL554" s="53"/>
      <c r="DM554" s="53"/>
      <c r="DN554" s="53"/>
      <c r="DO554" s="53"/>
      <c r="DP554" s="53"/>
      <c r="DQ554" s="53"/>
      <c r="DR554" s="53"/>
      <c r="DS554" s="53"/>
      <c r="DT554" s="53"/>
      <c r="DU554" s="53"/>
      <c r="DV554" s="53"/>
      <c r="DW554" s="53"/>
      <c r="DX554" s="53"/>
      <c r="DY554" s="53"/>
      <c r="DZ554" s="53"/>
      <c r="EA554" s="53"/>
      <c r="EB554" s="53"/>
      <c r="EC554" s="53"/>
      <c r="ED554" s="53"/>
      <c r="EE554" s="53"/>
      <c r="EF554" s="53"/>
      <c r="EG554" s="53"/>
      <c r="EH554" s="53"/>
      <c r="EI554" s="53"/>
      <c r="EJ554" s="53"/>
      <c r="EK554" s="53"/>
      <c r="EL554" s="53"/>
      <c r="EM554" s="53"/>
      <c r="EN554" s="53"/>
      <c r="EO554" s="53"/>
      <c r="EP554" s="53"/>
      <c r="EQ554" s="53"/>
      <c r="ER554" s="53"/>
      <c r="ES554" s="53"/>
      <c r="ET554" s="53"/>
      <c r="EU554" s="53"/>
      <c r="EV554" s="53"/>
      <c r="EW554" s="53"/>
      <c r="EX554" s="53"/>
      <c r="EY554" s="53"/>
      <c r="EZ554" s="53"/>
      <c r="FA554" s="53"/>
      <c r="FB554" s="53"/>
      <c r="FC554" s="53"/>
      <c r="FD554" s="53"/>
      <c r="FE554" s="53"/>
      <c r="FF554" s="53"/>
      <c r="FG554" s="53"/>
      <c r="FH554" s="53"/>
      <c r="FI554" s="53"/>
      <c r="FJ554" s="53"/>
      <c r="FK554" s="53"/>
      <c r="FL554" s="53"/>
      <c r="FM554" s="53"/>
      <c r="FN554" s="53"/>
      <c r="FO554" s="53"/>
      <c r="FP554" s="53"/>
      <c r="FQ554" s="53"/>
      <c r="FR554" s="53"/>
      <c r="FS554" s="53"/>
      <c r="FT554" s="53"/>
      <c r="FU554" s="53"/>
      <c r="FV554" s="53"/>
      <c r="FW554" s="53"/>
      <c r="FX554" s="53"/>
      <c r="FY554" s="53"/>
      <c r="FZ554" s="53"/>
      <c r="GA554" s="53"/>
      <c r="GB554" s="53"/>
      <c r="GC554" s="53"/>
      <c r="GD554" s="53"/>
      <c r="GE554" s="53"/>
      <c r="GF554" s="53"/>
      <c r="GG554" s="53"/>
      <c r="GH554" s="53"/>
      <c r="GI554" s="53"/>
      <c r="GJ554" s="53"/>
      <c r="GK554" s="53"/>
      <c r="GL554" s="53"/>
      <c r="GM554" s="53"/>
      <c r="GN554" s="53"/>
      <c r="GO554" s="53"/>
      <c r="GP554" s="53"/>
      <c r="GQ554" s="53"/>
      <c r="GR554" s="53"/>
      <c r="GS554" s="53"/>
      <c r="GT554" s="53"/>
      <c r="GU554" s="53"/>
      <c r="GV554" s="53"/>
      <c r="GW554" s="53"/>
      <c r="GX554" s="53"/>
      <c r="GY554" s="53"/>
      <c r="GZ554" s="53"/>
      <c r="HA554" s="53"/>
      <c r="HB554" s="53"/>
      <c r="HC554" s="53"/>
      <c r="HD554" s="53"/>
      <c r="HE554" s="53"/>
      <c r="HF554" s="53"/>
      <c r="HG554" s="53"/>
      <c r="HH554" s="53"/>
      <c r="HI554" s="53"/>
      <c r="HJ554" s="53"/>
      <c r="HK554" s="53"/>
      <c r="HL554" s="53"/>
      <c r="HM554" s="53"/>
      <c r="HN554" s="53"/>
      <c r="HO554" s="53"/>
      <c r="HP554" s="53"/>
      <c r="HQ554" s="53"/>
      <c r="HR554" s="53"/>
      <c r="HS554" s="53"/>
      <c r="HT554" s="53"/>
      <c r="HU554" s="53"/>
      <c r="HV554" s="53"/>
      <c r="HW554" s="53"/>
      <c r="HX554" s="53"/>
      <c r="HY554" s="53"/>
      <c r="HZ554" s="53"/>
      <c r="IA554" s="53"/>
    </row>
    <row r="555" spans="1:235" ht="11.25">
      <c r="A555" s="5" t="s">
        <v>7</v>
      </c>
      <c r="B555" s="6"/>
      <c r="C555" s="6"/>
      <c r="D555" s="7"/>
      <c r="E555" s="7"/>
      <c r="F555" s="7">
        <f>D555+E555</f>
        <v>0</v>
      </c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24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3"/>
      <c r="AM555" s="53"/>
      <c r="AN555" s="53"/>
      <c r="AO555" s="53"/>
      <c r="AP555" s="53"/>
      <c r="AQ555" s="53"/>
      <c r="AR555" s="53"/>
      <c r="AS555" s="53"/>
      <c r="AT555" s="53"/>
      <c r="AU555" s="53"/>
      <c r="AV555" s="53"/>
      <c r="AW555" s="53"/>
      <c r="AX555" s="53"/>
      <c r="AY555" s="53"/>
      <c r="AZ555" s="53"/>
      <c r="BA555" s="53"/>
      <c r="BB555" s="53"/>
      <c r="BC555" s="53"/>
      <c r="BD555" s="53"/>
      <c r="BE555" s="53"/>
      <c r="BF555" s="53"/>
      <c r="BG555" s="53"/>
      <c r="BH555" s="53"/>
      <c r="BI555" s="53"/>
      <c r="BJ555" s="53"/>
      <c r="BK555" s="53"/>
      <c r="BL555" s="53"/>
      <c r="BM555" s="53"/>
      <c r="BN555" s="53"/>
      <c r="BO555" s="53"/>
      <c r="BP555" s="53"/>
      <c r="BQ555" s="53"/>
      <c r="BR555" s="53"/>
      <c r="BS555" s="53"/>
      <c r="BT555" s="53"/>
      <c r="BU555" s="53"/>
      <c r="BV555" s="53"/>
      <c r="BW555" s="53"/>
      <c r="BX555" s="53"/>
      <c r="BY555" s="53"/>
      <c r="BZ555" s="53"/>
      <c r="CA555" s="53"/>
      <c r="CB555" s="53"/>
      <c r="CC555" s="53"/>
      <c r="CD555" s="53"/>
      <c r="CE555" s="53"/>
      <c r="CF555" s="53"/>
      <c r="CG555" s="53"/>
      <c r="CH555" s="53"/>
      <c r="CI555" s="53"/>
      <c r="CJ555" s="53"/>
      <c r="CK555" s="53"/>
      <c r="CL555" s="53"/>
      <c r="CM555" s="53"/>
      <c r="CN555" s="53"/>
      <c r="CO555" s="53"/>
      <c r="CP555" s="53"/>
      <c r="CQ555" s="53"/>
      <c r="CR555" s="53"/>
      <c r="CS555" s="53"/>
      <c r="CT555" s="53"/>
      <c r="CU555" s="53"/>
      <c r="CV555" s="53"/>
      <c r="CW555" s="53"/>
      <c r="CX555" s="53"/>
      <c r="CY555" s="53"/>
      <c r="CZ555" s="53"/>
      <c r="DA555" s="53"/>
      <c r="DB555" s="53"/>
      <c r="DC555" s="53"/>
      <c r="DD555" s="53"/>
      <c r="DE555" s="53"/>
      <c r="DF555" s="53"/>
      <c r="DG555" s="53"/>
      <c r="DH555" s="53"/>
      <c r="DI555" s="53"/>
      <c r="DJ555" s="53"/>
      <c r="DK555" s="53"/>
      <c r="DL555" s="53"/>
      <c r="DM555" s="53"/>
      <c r="DN555" s="53"/>
      <c r="DO555" s="53"/>
      <c r="DP555" s="53"/>
      <c r="DQ555" s="53"/>
      <c r="DR555" s="53"/>
      <c r="DS555" s="53"/>
      <c r="DT555" s="53"/>
      <c r="DU555" s="53"/>
      <c r="DV555" s="53"/>
      <c r="DW555" s="53"/>
      <c r="DX555" s="53"/>
      <c r="DY555" s="53"/>
      <c r="DZ555" s="53"/>
      <c r="EA555" s="53"/>
      <c r="EB555" s="53"/>
      <c r="EC555" s="53"/>
      <c r="ED555" s="53"/>
      <c r="EE555" s="53"/>
      <c r="EF555" s="53"/>
      <c r="EG555" s="53"/>
      <c r="EH555" s="53"/>
      <c r="EI555" s="53"/>
      <c r="EJ555" s="53"/>
      <c r="EK555" s="53"/>
      <c r="EL555" s="53"/>
      <c r="EM555" s="53"/>
      <c r="EN555" s="53"/>
      <c r="EO555" s="53"/>
      <c r="EP555" s="53"/>
      <c r="EQ555" s="53"/>
      <c r="ER555" s="53"/>
      <c r="ES555" s="53"/>
      <c r="ET555" s="53"/>
      <c r="EU555" s="53"/>
      <c r="EV555" s="53"/>
      <c r="EW555" s="53"/>
      <c r="EX555" s="53"/>
      <c r="EY555" s="53"/>
      <c r="EZ555" s="53"/>
      <c r="FA555" s="53"/>
      <c r="FB555" s="53"/>
      <c r="FC555" s="53"/>
      <c r="FD555" s="53"/>
      <c r="FE555" s="53"/>
      <c r="FF555" s="53"/>
      <c r="FG555" s="53"/>
      <c r="FH555" s="53"/>
      <c r="FI555" s="53"/>
      <c r="FJ555" s="53"/>
      <c r="FK555" s="53"/>
      <c r="FL555" s="53"/>
      <c r="FM555" s="53"/>
      <c r="FN555" s="53"/>
      <c r="FO555" s="53"/>
      <c r="FP555" s="53"/>
      <c r="FQ555" s="53"/>
      <c r="FR555" s="53"/>
      <c r="FS555" s="53"/>
      <c r="FT555" s="53"/>
      <c r="FU555" s="53"/>
      <c r="FV555" s="53"/>
      <c r="FW555" s="53"/>
      <c r="FX555" s="53"/>
      <c r="FY555" s="53"/>
      <c r="FZ555" s="53"/>
      <c r="GA555" s="53"/>
      <c r="GB555" s="53"/>
      <c r="GC555" s="53"/>
      <c r="GD555" s="53"/>
      <c r="GE555" s="53"/>
      <c r="GF555" s="53"/>
      <c r="GG555" s="53"/>
      <c r="GH555" s="53"/>
      <c r="GI555" s="53"/>
      <c r="GJ555" s="53"/>
      <c r="GK555" s="53"/>
      <c r="GL555" s="53"/>
      <c r="GM555" s="53"/>
      <c r="GN555" s="53"/>
      <c r="GO555" s="53"/>
      <c r="GP555" s="53"/>
      <c r="GQ555" s="53"/>
      <c r="GR555" s="53"/>
      <c r="GS555" s="53"/>
      <c r="GT555" s="53"/>
      <c r="GU555" s="53"/>
      <c r="GV555" s="53"/>
      <c r="GW555" s="53"/>
      <c r="GX555" s="53"/>
      <c r="GY555" s="53"/>
      <c r="GZ555" s="53"/>
      <c r="HA555" s="53"/>
      <c r="HB555" s="53"/>
      <c r="HC555" s="53"/>
      <c r="HD555" s="53"/>
      <c r="HE555" s="53"/>
      <c r="HF555" s="53"/>
      <c r="HG555" s="53"/>
      <c r="HH555" s="53"/>
      <c r="HI555" s="53"/>
      <c r="HJ555" s="53"/>
      <c r="HK555" s="53"/>
      <c r="HL555" s="53"/>
      <c r="HM555" s="53"/>
      <c r="HN555" s="53"/>
      <c r="HO555" s="53"/>
      <c r="HP555" s="53"/>
      <c r="HQ555" s="53"/>
      <c r="HR555" s="53"/>
      <c r="HS555" s="53"/>
      <c r="HT555" s="53"/>
      <c r="HU555" s="53"/>
      <c r="HV555" s="53"/>
      <c r="HW555" s="53"/>
      <c r="HX555" s="53"/>
      <c r="HY555" s="53"/>
      <c r="HZ555" s="53"/>
      <c r="IA555" s="53"/>
    </row>
    <row r="556" spans="1:235" ht="24.75" customHeight="1">
      <c r="A556" s="8" t="s">
        <v>172</v>
      </c>
      <c r="B556" s="6"/>
      <c r="C556" s="6"/>
      <c r="D556" s="7"/>
      <c r="E556" s="7">
        <f>399355600/9</f>
        <v>44372844.44444445</v>
      </c>
      <c r="F556" s="7">
        <f>D556+E556</f>
        <v>44372844.44444445</v>
      </c>
      <c r="G556" s="7"/>
      <c r="H556" s="7">
        <v>17051968</v>
      </c>
      <c r="I556" s="7"/>
      <c r="J556" s="7">
        <v>17051968</v>
      </c>
      <c r="K556" s="7"/>
      <c r="L556" s="7"/>
      <c r="M556" s="7"/>
      <c r="N556" s="7"/>
      <c r="O556" s="7"/>
      <c r="P556" s="85"/>
      <c r="Q556" s="24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3"/>
      <c r="AK556" s="53"/>
      <c r="AL556" s="53"/>
      <c r="AM556" s="53"/>
      <c r="AN556" s="53"/>
      <c r="AO556" s="53"/>
      <c r="AP556" s="53"/>
      <c r="AQ556" s="53"/>
      <c r="AR556" s="53"/>
      <c r="AS556" s="53"/>
      <c r="AT556" s="53"/>
      <c r="AU556" s="53"/>
      <c r="AV556" s="53"/>
      <c r="AW556" s="53"/>
      <c r="AX556" s="53"/>
      <c r="AY556" s="53"/>
      <c r="AZ556" s="53"/>
      <c r="BA556" s="53"/>
      <c r="BB556" s="53"/>
      <c r="BC556" s="53"/>
      <c r="BD556" s="53"/>
      <c r="BE556" s="53"/>
      <c r="BF556" s="53"/>
      <c r="BG556" s="53"/>
      <c r="BH556" s="53"/>
      <c r="BI556" s="53"/>
      <c r="BJ556" s="53"/>
      <c r="BK556" s="53"/>
      <c r="BL556" s="53"/>
      <c r="BM556" s="53"/>
      <c r="BN556" s="53"/>
      <c r="BO556" s="53"/>
      <c r="BP556" s="53"/>
      <c r="BQ556" s="53"/>
      <c r="BR556" s="53"/>
      <c r="BS556" s="53"/>
      <c r="BT556" s="53"/>
      <c r="BU556" s="53"/>
      <c r="BV556" s="53"/>
      <c r="BW556" s="53"/>
      <c r="BX556" s="53"/>
      <c r="BY556" s="53"/>
      <c r="BZ556" s="53"/>
      <c r="CA556" s="53"/>
      <c r="CB556" s="53"/>
      <c r="CC556" s="53"/>
      <c r="CD556" s="53"/>
      <c r="CE556" s="53"/>
      <c r="CF556" s="53"/>
      <c r="CG556" s="53"/>
      <c r="CH556" s="53"/>
      <c r="CI556" s="53"/>
      <c r="CJ556" s="53"/>
      <c r="CK556" s="53"/>
      <c r="CL556" s="53"/>
      <c r="CM556" s="53"/>
      <c r="CN556" s="53"/>
      <c r="CO556" s="53"/>
      <c r="CP556" s="53"/>
      <c r="CQ556" s="53"/>
      <c r="CR556" s="53"/>
      <c r="CS556" s="53"/>
      <c r="CT556" s="53"/>
      <c r="CU556" s="53"/>
      <c r="CV556" s="53"/>
      <c r="CW556" s="53"/>
      <c r="CX556" s="53"/>
      <c r="CY556" s="53"/>
      <c r="CZ556" s="53"/>
      <c r="DA556" s="53"/>
      <c r="DB556" s="53"/>
      <c r="DC556" s="53"/>
      <c r="DD556" s="53"/>
      <c r="DE556" s="53"/>
      <c r="DF556" s="53"/>
      <c r="DG556" s="53"/>
      <c r="DH556" s="53"/>
      <c r="DI556" s="53"/>
      <c r="DJ556" s="53"/>
      <c r="DK556" s="53"/>
      <c r="DL556" s="53"/>
      <c r="DM556" s="53"/>
      <c r="DN556" s="53"/>
      <c r="DO556" s="53"/>
      <c r="DP556" s="53"/>
      <c r="DQ556" s="53"/>
      <c r="DR556" s="53"/>
      <c r="DS556" s="53"/>
      <c r="DT556" s="53"/>
      <c r="DU556" s="53"/>
      <c r="DV556" s="53"/>
      <c r="DW556" s="53"/>
      <c r="DX556" s="53"/>
      <c r="DY556" s="53"/>
      <c r="DZ556" s="53"/>
      <c r="EA556" s="53"/>
      <c r="EB556" s="53"/>
      <c r="EC556" s="53"/>
      <c r="ED556" s="53"/>
      <c r="EE556" s="53"/>
      <c r="EF556" s="53"/>
      <c r="EG556" s="53"/>
      <c r="EH556" s="53"/>
      <c r="EI556" s="53"/>
      <c r="EJ556" s="53"/>
      <c r="EK556" s="53"/>
      <c r="EL556" s="53"/>
      <c r="EM556" s="53"/>
      <c r="EN556" s="53"/>
      <c r="EO556" s="53"/>
      <c r="EP556" s="53"/>
      <c r="EQ556" s="53"/>
      <c r="ER556" s="53"/>
      <c r="ES556" s="53"/>
      <c r="ET556" s="53"/>
      <c r="EU556" s="53"/>
      <c r="EV556" s="53"/>
      <c r="EW556" s="53"/>
      <c r="EX556" s="53"/>
      <c r="EY556" s="53"/>
      <c r="EZ556" s="53"/>
      <c r="FA556" s="53"/>
      <c r="FB556" s="53"/>
      <c r="FC556" s="53"/>
      <c r="FD556" s="53"/>
      <c r="FE556" s="53"/>
      <c r="FF556" s="53"/>
      <c r="FG556" s="53"/>
      <c r="FH556" s="53"/>
      <c r="FI556" s="53"/>
      <c r="FJ556" s="53"/>
      <c r="FK556" s="53"/>
      <c r="FL556" s="53"/>
      <c r="FM556" s="53"/>
      <c r="FN556" s="53"/>
      <c r="FO556" s="53"/>
      <c r="FP556" s="53"/>
      <c r="FQ556" s="53"/>
      <c r="FR556" s="53"/>
      <c r="FS556" s="53"/>
      <c r="FT556" s="53"/>
      <c r="FU556" s="53"/>
      <c r="FV556" s="53"/>
      <c r="FW556" s="53"/>
      <c r="FX556" s="53"/>
      <c r="FY556" s="53"/>
      <c r="FZ556" s="53"/>
      <c r="GA556" s="53"/>
      <c r="GB556" s="53"/>
      <c r="GC556" s="53"/>
      <c r="GD556" s="53"/>
      <c r="GE556" s="53"/>
      <c r="GF556" s="53"/>
      <c r="GG556" s="53"/>
      <c r="GH556" s="53"/>
      <c r="GI556" s="53"/>
      <c r="GJ556" s="53"/>
      <c r="GK556" s="53"/>
      <c r="GL556" s="53"/>
      <c r="GM556" s="53"/>
      <c r="GN556" s="53"/>
      <c r="GO556" s="53"/>
      <c r="GP556" s="53"/>
      <c r="GQ556" s="53"/>
      <c r="GR556" s="53"/>
      <c r="GS556" s="53"/>
      <c r="GT556" s="53"/>
      <c r="GU556" s="53"/>
      <c r="GV556" s="53"/>
      <c r="GW556" s="53"/>
      <c r="GX556" s="53"/>
      <c r="GY556" s="53"/>
      <c r="GZ556" s="53"/>
      <c r="HA556" s="53"/>
      <c r="HB556" s="53"/>
      <c r="HC556" s="53"/>
      <c r="HD556" s="53"/>
      <c r="HE556" s="53"/>
      <c r="HF556" s="53"/>
      <c r="HG556" s="53"/>
      <c r="HH556" s="53"/>
      <c r="HI556" s="53"/>
      <c r="HJ556" s="53"/>
      <c r="HK556" s="53"/>
      <c r="HL556" s="53"/>
      <c r="HM556" s="53"/>
      <c r="HN556" s="53"/>
      <c r="HO556" s="53"/>
      <c r="HP556" s="53"/>
      <c r="HQ556" s="53"/>
      <c r="HR556" s="53"/>
      <c r="HS556" s="53"/>
      <c r="HT556" s="53"/>
      <c r="HU556" s="53"/>
      <c r="HV556" s="53"/>
      <c r="HW556" s="53"/>
      <c r="HX556" s="53"/>
      <c r="HY556" s="53"/>
      <c r="HZ556" s="53"/>
      <c r="IA556" s="53"/>
    </row>
    <row r="557" spans="1:235" ht="11.25">
      <c r="A557" s="37" t="s">
        <v>261</v>
      </c>
      <c r="B557" s="6"/>
      <c r="C557" s="6"/>
      <c r="D557" s="36">
        <f>D559</f>
        <v>760000</v>
      </c>
      <c r="E557" s="36">
        <f aca="true" t="shared" si="64" ref="E557:P557">E559</f>
        <v>1220000</v>
      </c>
      <c r="F557" s="36">
        <f t="shared" si="64"/>
        <v>1980000</v>
      </c>
      <c r="G557" s="36">
        <f t="shared" si="64"/>
        <v>3840000</v>
      </c>
      <c r="H557" s="36">
        <f t="shared" si="64"/>
        <v>6160000</v>
      </c>
      <c r="I557" s="36">
        <f t="shared" si="64"/>
        <v>10000000</v>
      </c>
      <c r="J557" s="36">
        <f t="shared" si="64"/>
        <v>10000000</v>
      </c>
      <c r="K557" s="36">
        <f t="shared" si="64"/>
        <v>0</v>
      </c>
      <c r="L557" s="36">
        <f t="shared" si="64"/>
        <v>0</v>
      </c>
      <c r="M557" s="36">
        <f t="shared" si="64"/>
        <v>0</v>
      </c>
      <c r="N557" s="36">
        <f t="shared" si="64"/>
        <v>760000</v>
      </c>
      <c r="O557" s="36">
        <f t="shared" si="64"/>
        <v>1220000</v>
      </c>
      <c r="P557" s="36">
        <f t="shared" si="64"/>
        <v>1980000</v>
      </c>
      <c r="Q557" s="24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53"/>
      <c r="AF557" s="53"/>
      <c r="AG557" s="53"/>
      <c r="AH557" s="53"/>
      <c r="AI557" s="53"/>
      <c r="AJ557" s="53"/>
      <c r="AK557" s="53"/>
      <c r="AL557" s="53"/>
      <c r="AM557" s="53"/>
      <c r="AN557" s="53"/>
      <c r="AO557" s="53"/>
      <c r="AP557" s="53"/>
      <c r="AQ557" s="53"/>
      <c r="AR557" s="53"/>
      <c r="AS557" s="53"/>
      <c r="AT557" s="53"/>
      <c r="AU557" s="53"/>
      <c r="AV557" s="53"/>
      <c r="AW557" s="53"/>
      <c r="AX557" s="53"/>
      <c r="AY557" s="53"/>
      <c r="AZ557" s="53"/>
      <c r="BA557" s="53"/>
      <c r="BB557" s="53"/>
      <c r="BC557" s="53"/>
      <c r="BD557" s="53"/>
      <c r="BE557" s="53"/>
      <c r="BF557" s="53"/>
      <c r="BG557" s="53"/>
      <c r="BH557" s="53"/>
      <c r="BI557" s="53"/>
      <c r="BJ557" s="53"/>
      <c r="BK557" s="53"/>
      <c r="BL557" s="53"/>
      <c r="BM557" s="53"/>
      <c r="BN557" s="53"/>
      <c r="BO557" s="53"/>
      <c r="BP557" s="53"/>
      <c r="BQ557" s="53"/>
      <c r="BR557" s="53"/>
      <c r="BS557" s="53"/>
      <c r="BT557" s="53"/>
      <c r="BU557" s="53"/>
      <c r="BV557" s="53"/>
      <c r="BW557" s="53"/>
      <c r="BX557" s="53"/>
      <c r="BY557" s="53"/>
      <c r="BZ557" s="53"/>
      <c r="CA557" s="53"/>
      <c r="CB557" s="53"/>
      <c r="CC557" s="53"/>
      <c r="CD557" s="53"/>
      <c r="CE557" s="53"/>
      <c r="CF557" s="53"/>
      <c r="CG557" s="53"/>
      <c r="CH557" s="53"/>
      <c r="CI557" s="53"/>
      <c r="CJ557" s="53"/>
      <c r="CK557" s="53"/>
      <c r="CL557" s="53"/>
      <c r="CM557" s="53"/>
      <c r="CN557" s="53"/>
      <c r="CO557" s="53"/>
      <c r="CP557" s="53"/>
      <c r="CQ557" s="53"/>
      <c r="CR557" s="53"/>
      <c r="CS557" s="53"/>
      <c r="CT557" s="53"/>
      <c r="CU557" s="53"/>
      <c r="CV557" s="53"/>
      <c r="CW557" s="53"/>
      <c r="CX557" s="53"/>
      <c r="CY557" s="53"/>
      <c r="CZ557" s="53"/>
      <c r="DA557" s="53"/>
      <c r="DB557" s="53"/>
      <c r="DC557" s="53"/>
      <c r="DD557" s="53"/>
      <c r="DE557" s="53"/>
      <c r="DF557" s="53"/>
      <c r="DG557" s="53"/>
      <c r="DH557" s="53"/>
      <c r="DI557" s="53"/>
      <c r="DJ557" s="53"/>
      <c r="DK557" s="53"/>
      <c r="DL557" s="53"/>
      <c r="DM557" s="53"/>
      <c r="DN557" s="53"/>
      <c r="DO557" s="53"/>
      <c r="DP557" s="53"/>
      <c r="DQ557" s="53"/>
      <c r="DR557" s="53"/>
      <c r="DS557" s="53"/>
      <c r="DT557" s="53"/>
      <c r="DU557" s="53"/>
      <c r="DV557" s="53"/>
      <c r="DW557" s="53"/>
      <c r="DX557" s="53"/>
      <c r="DY557" s="53"/>
      <c r="DZ557" s="53"/>
      <c r="EA557" s="53"/>
      <c r="EB557" s="53"/>
      <c r="EC557" s="53"/>
      <c r="ED557" s="53"/>
      <c r="EE557" s="53"/>
      <c r="EF557" s="53"/>
      <c r="EG557" s="53"/>
      <c r="EH557" s="53"/>
      <c r="EI557" s="53"/>
      <c r="EJ557" s="53"/>
      <c r="EK557" s="53"/>
      <c r="EL557" s="53"/>
      <c r="EM557" s="53"/>
      <c r="EN557" s="53"/>
      <c r="EO557" s="53"/>
      <c r="EP557" s="53"/>
      <c r="EQ557" s="53"/>
      <c r="ER557" s="53"/>
      <c r="ES557" s="53"/>
      <c r="ET557" s="53"/>
      <c r="EU557" s="53"/>
      <c r="EV557" s="53"/>
      <c r="EW557" s="53"/>
      <c r="EX557" s="53"/>
      <c r="EY557" s="53"/>
      <c r="EZ557" s="53"/>
      <c r="FA557" s="53"/>
      <c r="FB557" s="53"/>
      <c r="FC557" s="53"/>
      <c r="FD557" s="53"/>
      <c r="FE557" s="53"/>
      <c r="FF557" s="53"/>
      <c r="FG557" s="53"/>
      <c r="FH557" s="53"/>
      <c r="FI557" s="53"/>
      <c r="FJ557" s="53"/>
      <c r="FK557" s="53"/>
      <c r="FL557" s="53"/>
      <c r="FM557" s="53"/>
      <c r="FN557" s="53"/>
      <c r="FO557" s="53"/>
      <c r="FP557" s="53"/>
      <c r="FQ557" s="53"/>
      <c r="FR557" s="53"/>
      <c r="FS557" s="53"/>
      <c r="FT557" s="53"/>
      <c r="FU557" s="53"/>
      <c r="FV557" s="53"/>
      <c r="FW557" s="53"/>
      <c r="FX557" s="53"/>
      <c r="FY557" s="53"/>
      <c r="FZ557" s="53"/>
      <c r="GA557" s="53"/>
      <c r="GB557" s="53"/>
      <c r="GC557" s="53"/>
      <c r="GD557" s="53"/>
      <c r="GE557" s="53"/>
      <c r="GF557" s="53"/>
      <c r="GG557" s="53"/>
      <c r="GH557" s="53"/>
      <c r="GI557" s="53"/>
      <c r="GJ557" s="53"/>
      <c r="GK557" s="53"/>
      <c r="GL557" s="53"/>
      <c r="GM557" s="53"/>
      <c r="GN557" s="53"/>
      <c r="GO557" s="53"/>
      <c r="GP557" s="53"/>
      <c r="GQ557" s="53"/>
      <c r="GR557" s="53"/>
      <c r="GS557" s="53"/>
      <c r="GT557" s="53"/>
      <c r="GU557" s="53"/>
      <c r="GV557" s="53"/>
      <c r="GW557" s="53"/>
      <c r="GX557" s="53"/>
      <c r="GY557" s="53"/>
      <c r="GZ557" s="53"/>
      <c r="HA557" s="53"/>
      <c r="HB557" s="53"/>
      <c r="HC557" s="53"/>
      <c r="HD557" s="53"/>
      <c r="HE557" s="53"/>
      <c r="HF557" s="53"/>
      <c r="HG557" s="53"/>
      <c r="HH557" s="53"/>
      <c r="HI557" s="53"/>
      <c r="HJ557" s="53"/>
      <c r="HK557" s="53"/>
      <c r="HL557" s="53"/>
      <c r="HM557" s="53"/>
      <c r="HN557" s="53"/>
      <c r="HO557" s="53"/>
      <c r="HP557" s="53"/>
      <c r="HQ557" s="53"/>
      <c r="HR557" s="53"/>
      <c r="HS557" s="53"/>
      <c r="HT557" s="53"/>
      <c r="HU557" s="53"/>
      <c r="HV557" s="53"/>
      <c r="HW557" s="53"/>
      <c r="HX557" s="53"/>
      <c r="HY557" s="53"/>
      <c r="HZ557" s="53"/>
      <c r="IA557" s="53"/>
    </row>
    <row r="558" spans="1:235" ht="56.25">
      <c r="A558" s="8" t="s">
        <v>181</v>
      </c>
      <c r="B558" s="6"/>
      <c r="C558" s="6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24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53"/>
      <c r="AK558" s="53"/>
      <c r="AL558" s="53"/>
      <c r="AM558" s="53"/>
      <c r="AN558" s="53"/>
      <c r="AO558" s="53"/>
      <c r="AP558" s="53"/>
      <c r="AQ558" s="53"/>
      <c r="AR558" s="53"/>
      <c r="AS558" s="53"/>
      <c r="AT558" s="53"/>
      <c r="AU558" s="53"/>
      <c r="AV558" s="53"/>
      <c r="AW558" s="53"/>
      <c r="AX558" s="53"/>
      <c r="AY558" s="53"/>
      <c r="AZ558" s="53"/>
      <c r="BA558" s="53"/>
      <c r="BB558" s="53"/>
      <c r="BC558" s="53"/>
      <c r="BD558" s="53"/>
      <c r="BE558" s="53"/>
      <c r="BF558" s="53"/>
      <c r="BG558" s="53"/>
      <c r="BH558" s="53"/>
      <c r="BI558" s="53"/>
      <c r="BJ558" s="53"/>
      <c r="BK558" s="53"/>
      <c r="BL558" s="53"/>
      <c r="BM558" s="53"/>
      <c r="BN558" s="53"/>
      <c r="BO558" s="53"/>
      <c r="BP558" s="53"/>
      <c r="BQ558" s="53"/>
      <c r="BR558" s="53"/>
      <c r="BS558" s="53"/>
      <c r="BT558" s="53"/>
      <c r="BU558" s="53"/>
      <c r="BV558" s="53"/>
      <c r="BW558" s="53"/>
      <c r="BX558" s="53"/>
      <c r="BY558" s="53"/>
      <c r="BZ558" s="53"/>
      <c r="CA558" s="53"/>
      <c r="CB558" s="53"/>
      <c r="CC558" s="53"/>
      <c r="CD558" s="53"/>
      <c r="CE558" s="53"/>
      <c r="CF558" s="53"/>
      <c r="CG558" s="53"/>
      <c r="CH558" s="53"/>
      <c r="CI558" s="53"/>
      <c r="CJ558" s="53"/>
      <c r="CK558" s="53"/>
      <c r="CL558" s="53"/>
      <c r="CM558" s="53"/>
      <c r="CN558" s="53"/>
      <c r="CO558" s="53"/>
      <c r="CP558" s="53"/>
      <c r="CQ558" s="53"/>
      <c r="CR558" s="53"/>
      <c r="CS558" s="53"/>
      <c r="CT558" s="53"/>
      <c r="CU558" s="53"/>
      <c r="CV558" s="53"/>
      <c r="CW558" s="53"/>
      <c r="CX558" s="53"/>
      <c r="CY558" s="53"/>
      <c r="CZ558" s="53"/>
      <c r="DA558" s="53"/>
      <c r="DB558" s="53"/>
      <c r="DC558" s="53"/>
      <c r="DD558" s="53"/>
      <c r="DE558" s="53"/>
      <c r="DF558" s="53"/>
      <c r="DG558" s="53"/>
      <c r="DH558" s="53"/>
      <c r="DI558" s="53"/>
      <c r="DJ558" s="53"/>
      <c r="DK558" s="53"/>
      <c r="DL558" s="53"/>
      <c r="DM558" s="53"/>
      <c r="DN558" s="53"/>
      <c r="DO558" s="53"/>
      <c r="DP558" s="53"/>
      <c r="DQ558" s="53"/>
      <c r="DR558" s="53"/>
      <c r="DS558" s="53"/>
      <c r="DT558" s="53"/>
      <c r="DU558" s="53"/>
      <c r="DV558" s="53"/>
      <c r="DW558" s="53"/>
      <c r="DX558" s="53"/>
      <c r="DY558" s="53"/>
      <c r="DZ558" s="53"/>
      <c r="EA558" s="53"/>
      <c r="EB558" s="53"/>
      <c r="EC558" s="53"/>
      <c r="ED558" s="53"/>
      <c r="EE558" s="53"/>
      <c r="EF558" s="53"/>
      <c r="EG558" s="53"/>
      <c r="EH558" s="53"/>
      <c r="EI558" s="53"/>
      <c r="EJ558" s="53"/>
      <c r="EK558" s="53"/>
      <c r="EL558" s="53"/>
      <c r="EM558" s="53"/>
      <c r="EN558" s="53"/>
      <c r="EO558" s="53"/>
      <c r="EP558" s="53"/>
      <c r="EQ558" s="53"/>
      <c r="ER558" s="53"/>
      <c r="ES558" s="53"/>
      <c r="ET558" s="53"/>
      <c r="EU558" s="53"/>
      <c r="EV558" s="53"/>
      <c r="EW558" s="53"/>
      <c r="EX558" s="53"/>
      <c r="EY558" s="53"/>
      <c r="EZ558" s="53"/>
      <c r="FA558" s="53"/>
      <c r="FB558" s="53"/>
      <c r="FC558" s="53"/>
      <c r="FD558" s="53"/>
      <c r="FE558" s="53"/>
      <c r="FF558" s="53"/>
      <c r="FG558" s="53"/>
      <c r="FH558" s="53"/>
      <c r="FI558" s="53"/>
      <c r="FJ558" s="53"/>
      <c r="FK558" s="53"/>
      <c r="FL558" s="53"/>
      <c r="FM558" s="53"/>
      <c r="FN558" s="53"/>
      <c r="FO558" s="53"/>
      <c r="FP558" s="53"/>
      <c r="FQ558" s="53"/>
      <c r="FR558" s="53"/>
      <c r="FS558" s="53"/>
      <c r="FT558" s="53"/>
      <c r="FU558" s="53"/>
      <c r="FV558" s="53"/>
      <c r="FW558" s="53"/>
      <c r="FX558" s="53"/>
      <c r="FY558" s="53"/>
      <c r="FZ558" s="53"/>
      <c r="GA558" s="53"/>
      <c r="GB558" s="53"/>
      <c r="GC558" s="53"/>
      <c r="GD558" s="53"/>
      <c r="GE558" s="53"/>
      <c r="GF558" s="53"/>
      <c r="GG558" s="53"/>
      <c r="GH558" s="53"/>
      <c r="GI558" s="53"/>
      <c r="GJ558" s="53"/>
      <c r="GK558" s="53"/>
      <c r="GL558" s="53"/>
      <c r="GM558" s="53"/>
      <c r="GN558" s="53"/>
      <c r="GO558" s="53"/>
      <c r="GP558" s="53"/>
      <c r="GQ558" s="53"/>
      <c r="GR558" s="53"/>
      <c r="GS558" s="53"/>
      <c r="GT558" s="53"/>
      <c r="GU558" s="53"/>
      <c r="GV558" s="53"/>
      <c r="GW558" s="53"/>
      <c r="GX558" s="53"/>
      <c r="GY558" s="53"/>
      <c r="GZ558" s="53"/>
      <c r="HA558" s="53"/>
      <c r="HB558" s="53"/>
      <c r="HC558" s="53"/>
      <c r="HD558" s="53"/>
      <c r="HE558" s="53"/>
      <c r="HF558" s="53"/>
      <c r="HG558" s="53"/>
      <c r="HH558" s="53"/>
      <c r="HI558" s="53"/>
      <c r="HJ558" s="53"/>
      <c r="HK558" s="53"/>
      <c r="HL558" s="53"/>
      <c r="HM558" s="53"/>
      <c r="HN558" s="53"/>
      <c r="HO558" s="53"/>
      <c r="HP558" s="53"/>
      <c r="HQ558" s="53"/>
      <c r="HR558" s="53"/>
      <c r="HS558" s="53"/>
      <c r="HT558" s="53"/>
      <c r="HU558" s="53"/>
      <c r="HV558" s="53"/>
      <c r="HW558" s="53"/>
      <c r="HX558" s="53"/>
      <c r="HY558" s="53"/>
      <c r="HZ558" s="53"/>
      <c r="IA558" s="53"/>
    </row>
    <row r="559" spans="1:17" s="39" customFormat="1" ht="36" customHeight="1">
      <c r="A559" s="34" t="s">
        <v>426</v>
      </c>
      <c r="B559" s="35"/>
      <c r="C559" s="35"/>
      <c r="D559" s="36">
        <f>D561</f>
        <v>760000</v>
      </c>
      <c r="E559" s="36">
        <f>E561</f>
        <v>1220000</v>
      </c>
      <c r="F559" s="36">
        <f>D559+E559</f>
        <v>1980000</v>
      </c>
      <c r="G559" s="36">
        <f>G561</f>
        <v>3840000</v>
      </c>
      <c r="H559" s="36">
        <f>H561</f>
        <v>6160000</v>
      </c>
      <c r="I559" s="36">
        <f>G559+H559</f>
        <v>10000000</v>
      </c>
      <c r="J559" s="36">
        <f>G559+H559</f>
        <v>10000000</v>
      </c>
      <c r="K559" s="36"/>
      <c r="L559" s="36"/>
      <c r="M559" s="36"/>
      <c r="N559" s="36">
        <f>N563*N565</f>
        <v>760000</v>
      </c>
      <c r="O559" s="36">
        <f>O563*O565</f>
        <v>1220000</v>
      </c>
      <c r="P559" s="36">
        <f>N559+O559</f>
        <v>1980000</v>
      </c>
      <c r="Q559" s="78"/>
    </row>
    <row r="560" spans="1:235" ht="11.25">
      <c r="A560" s="5" t="s">
        <v>4</v>
      </c>
      <c r="B560" s="6"/>
      <c r="C560" s="6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24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  <c r="AD560" s="53"/>
      <c r="AE560" s="53"/>
      <c r="AF560" s="53"/>
      <c r="AG560" s="53"/>
      <c r="AH560" s="53"/>
      <c r="AI560" s="53"/>
      <c r="AJ560" s="53"/>
      <c r="AK560" s="53"/>
      <c r="AL560" s="53"/>
      <c r="AM560" s="53"/>
      <c r="AN560" s="53"/>
      <c r="AO560" s="53"/>
      <c r="AP560" s="53"/>
      <c r="AQ560" s="53"/>
      <c r="AR560" s="53"/>
      <c r="AS560" s="53"/>
      <c r="AT560" s="53"/>
      <c r="AU560" s="53"/>
      <c r="AV560" s="53"/>
      <c r="AW560" s="53"/>
      <c r="AX560" s="53"/>
      <c r="AY560" s="53"/>
      <c r="AZ560" s="53"/>
      <c r="BA560" s="53"/>
      <c r="BB560" s="53"/>
      <c r="BC560" s="53"/>
      <c r="BD560" s="53"/>
      <c r="BE560" s="53"/>
      <c r="BF560" s="53"/>
      <c r="BG560" s="53"/>
      <c r="BH560" s="53"/>
      <c r="BI560" s="53"/>
      <c r="BJ560" s="53"/>
      <c r="BK560" s="53"/>
      <c r="BL560" s="53"/>
      <c r="BM560" s="53"/>
      <c r="BN560" s="53"/>
      <c r="BO560" s="53"/>
      <c r="BP560" s="53"/>
      <c r="BQ560" s="53"/>
      <c r="BR560" s="53"/>
      <c r="BS560" s="53"/>
      <c r="BT560" s="53"/>
      <c r="BU560" s="53"/>
      <c r="BV560" s="53"/>
      <c r="BW560" s="53"/>
      <c r="BX560" s="53"/>
      <c r="BY560" s="53"/>
      <c r="BZ560" s="53"/>
      <c r="CA560" s="53"/>
      <c r="CB560" s="53"/>
      <c r="CC560" s="53"/>
      <c r="CD560" s="53"/>
      <c r="CE560" s="53"/>
      <c r="CF560" s="53"/>
      <c r="CG560" s="53"/>
      <c r="CH560" s="53"/>
      <c r="CI560" s="53"/>
      <c r="CJ560" s="53"/>
      <c r="CK560" s="53"/>
      <c r="CL560" s="53"/>
      <c r="CM560" s="53"/>
      <c r="CN560" s="53"/>
      <c r="CO560" s="53"/>
      <c r="CP560" s="53"/>
      <c r="CQ560" s="53"/>
      <c r="CR560" s="53"/>
      <c r="CS560" s="53"/>
      <c r="CT560" s="53"/>
      <c r="CU560" s="53"/>
      <c r="CV560" s="53"/>
      <c r="CW560" s="53"/>
      <c r="CX560" s="53"/>
      <c r="CY560" s="53"/>
      <c r="CZ560" s="53"/>
      <c r="DA560" s="53"/>
      <c r="DB560" s="53"/>
      <c r="DC560" s="53"/>
      <c r="DD560" s="53"/>
      <c r="DE560" s="53"/>
      <c r="DF560" s="53"/>
      <c r="DG560" s="53"/>
      <c r="DH560" s="53"/>
      <c r="DI560" s="53"/>
      <c r="DJ560" s="53"/>
      <c r="DK560" s="53"/>
      <c r="DL560" s="53"/>
      <c r="DM560" s="53"/>
      <c r="DN560" s="53"/>
      <c r="DO560" s="53"/>
      <c r="DP560" s="53"/>
      <c r="DQ560" s="53"/>
      <c r="DR560" s="53"/>
      <c r="DS560" s="53"/>
      <c r="DT560" s="53"/>
      <c r="DU560" s="53"/>
      <c r="DV560" s="53"/>
      <c r="DW560" s="53"/>
      <c r="DX560" s="53"/>
      <c r="DY560" s="53"/>
      <c r="DZ560" s="53"/>
      <c r="EA560" s="53"/>
      <c r="EB560" s="53"/>
      <c r="EC560" s="53"/>
      <c r="ED560" s="53"/>
      <c r="EE560" s="53"/>
      <c r="EF560" s="53"/>
      <c r="EG560" s="53"/>
      <c r="EH560" s="53"/>
      <c r="EI560" s="53"/>
      <c r="EJ560" s="53"/>
      <c r="EK560" s="53"/>
      <c r="EL560" s="53"/>
      <c r="EM560" s="53"/>
      <c r="EN560" s="53"/>
      <c r="EO560" s="53"/>
      <c r="EP560" s="53"/>
      <c r="EQ560" s="53"/>
      <c r="ER560" s="53"/>
      <c r="ES560" s="53"/>
      <c r="ET560" s="53"/>
      <c r="EU560" s="53"/>
      <c r="EV560" s="53"/>
      <c r="EW560" s="53"/>
      <c r="EX560" s="53"/>
      <c r="EY560" s="53"/>
      <c r="EZ560" s="53"/>
      <c r="FA560" s="53"/>
      <c r="FB560" s="53"/>
      <c r="FC560" s="53"/>
      <c r="FD560" s="53"/>
      <c r="FE560" s="53"/>
      <c r="FF560" s="53"/>
      <c r="FG560" s="53"/>
      <c r="FH560" s="53"/>
      <c r="FI560" s="53"/>
      <c r="FJ560" s="53"/>
      <c r="FK560" s="53"/>
      <c r="FL560" s="53"/>
      <c r="FM560" s="53"/>
      <c r="FN560" s="53"/>
      <c r="FO560" s="53"/>
      <c r="FP560" s="53"/>
      <c r="FQ560" s="53"/>
      <c r="FR560" s="53"/>
      <c r="FS560" s="53"/>
      <c r="FT560" s="53"/>
      <c r="FU560" s="53"/>
      <c r="FV560" s="53"/>
      <c r="FW560" s="53"/>
      <c r="FX560" s="53"/>
      <c r="FY560" s="53"/>
      <c r="FZ560" s="53"/>
      <c r="GA560" s="53"/>
      <c r="GB560" s="53"/>
      <c r="GC560" s="53"/>
      <c r="GD560" s="53"/>
      <c r="GE560" s="53"/>
      <c r="GF560" s="53"/>
      <c r="GG560" s="53"/>
      <c r="GH560" s="53"/>
      <c r="GI560" s="53"/>
      <c r="GJ560" s="53"/>
      <c r="GK560" s="53"/>
      <c r="GL560" s="53"/>
      <c r="GM560" s="53"/>
      <c r="GN560" s="53"/>
      <c r="GO560" s="53"/>
      <c r="GP560" s="53"/>
      <c r="GQ560" s="53"/>
      <c r="GR560" s="53"/>
      <c r="GS560" s="53"/>
      <c r="GT560" s="53"/>
      <c r="GU560" s="53"/>
      <c r="GV560" s="53"/>
      <c r="GW560" s="53"/>
      <c r="GX560" s="53"/>
      <c r="GY560" s="53"/>
      <c r="GZ560" s="53"/>
      <c r="HA560" s="53"/>
      <c r="HB560" s="53"/>
      <c r="HC560" s="53"/>
      <c r="HD560" s="53"/>
      <c r="HE560" s="53"/>
      <c r="HF560" s="53"/>
      <c r="HG560" s="53"/>
      <c r="HH560" s="53"/>
      <c r="HI560" s="53"/>
      <c r="HJ560" s="53"/>
      <c r="HK560" s="53"/>
      <c r="HL560" s="53"/>
      <c r="HM560" s="53"/>
      <c r="HN560" s="53"/>
      <c r="HO560" s="53"/>
      <c r="HP560" s="53"/>
      <c r="HQ560" s="53"/>
      <c r="HR560" s="53"/>
      <c r="HS560" s="53"/>
      <c r="HT560" s="53"/>
      <c r="HU560" s="53"/>
      <c r="HV560" s="53"/>
      <c r="HW560" s="53"/>
      <c r="HX560" s="53"/>
      <c r="HY560" s="53"/>
      <c r="HZ560" s="53"/>
      <c r="IA560" s="53"/>
    </row>
    <row r="561" spans="1:235" ht="11.25">
      <c r="A561" s="8" t="s">
        <v>43</v>
      </c>
      <c r="B561" s="6"/>
      <c r="C561" s="6"/>
      <c r="D561" s="7">
        <f>D563*D565</f>
        <v>760000</v>
      </c>
      <c r="E561" s="7">
        <f>E563*E565</f>
        <v>1220000</v>
      </c>
      <c r="F561" s="7">
        <f>D561+E561</f>
        <v>1980000</v>
      </c>
      <c r="G561" s="7">
        <f>G563*G565</f>
        <v>3840000</v>
      </c>
      <c r="H561" s="7">
        <f>H563*H565</f>
        <v>6160000</v>
      </c>
      <c r="I561" s="7"/>
      <c r="J561" s="7">
        <f>G561+H561</f>
        <v>10000000</v>
      </c>
      <c r="K561" s="7"/>
      <c r="L561" s="7"/>
      <c r="M561" s="7"/>
      <c r="N561" s="7">
        <f>N563*N565</f>
        <v>760000</v>
      </c>
      <c r="O561" s="7">
        <f>O563*O565</f>
        <v>1220000</v>
      </c>
      <c r="P561" s="7">
        <f>N561+O561</f>
        <v>1980000</v>
      </c>
      <c r="Q561" s="24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  <c r="AD561" s="53"/>
      <c r="AE561" s="53"/>
      <c r="AF561" s="53"/>
      <c r="AG561" s="53"/>
      <c r="AH561" s="53"/>
      <c r="AI561" s="53"/>
      <c r="AJ561" s="53"/>
      <c r="AK561" s="53"/>
      <c r="AL561" s="53"/>
      <c r="AM561" s="53"/>
      <c r="AN561" s="53"/>
      <c r="AO561" s="53"/>
      <c r="AP561" s="53"/>
      <c r="AQ561" s="53"/>
      <c r="AR561" s="53"/>
      <c r="AS561" s="53"/>
      <c r="AT561" s="53"/>
      <c r="AU561" s="53"/>
      <c r="AV561" s="53"/>
      <c r="AW561" s="53"/>
      <c r="AX561" s="53"/>
      <c r="AY561" s="53"/>
      <c r="AZ561" s="53"/>
      <c r="BA561" s="53"/>
      <c r="BB561" s="53"/>
      <c r="BC561" s="53"/>
      <c r="BD561" s="53"/>
      <c r="BE561" s="53"/>
      <c r="BF561" s="53"/>
      <c r="BG561" s="53"/>
      <c r="BH561" s="53"/>
      <c r="BI561" s="53"/>
      <c r="BJ561" s="53"/>
      <c r="BK561" s="53"/>
      <c r="BL561" s="53"/>
      <c r="BM561" s="53"/>
      <c r="BN561" s="53"/>
      <c r="BO561" s="53"/>
      <c r="BP561" s="53"/>
      <c r="BQ561" s="53"/>
      <c r="BR561" s="53"/>
      <c r="BS561" s="53"/>
      <c r="BT561" s="53"/>
      <c r="BU561" s="53"/>
      <c r="BV561" s="53"/>
      <c r="BW561" s="53"/>
      <c r="BX561" s="53"/>
      <c r="BY561" s="53"/>
      <c r="BZ561" s="53"/>
      <c r="CA561" s="53"/>
      <c r="CB561" s="53"/>
      <c r="CC561" s="53"/>
      <c r="CD561" s="53"/>
      <c r="CE561" s="53"/>
      <c r="CF561" s="53"/>
      <c r="CG561" s="53"/>
      <c r="CH561" s="53"/>
      <c r="CI561" s="53"/>
      <c r="CJ561" s="53"/>
      <c r="CK561" s="53"/>
      <c r="CL561" s="53"/>
      <c r="CM561" s="53"/>
      <c r="CN561" s="53"/>
      <c r="CO561" s="53"/>
      <c r="CP561" s="53"/>
      <c r="CQ561" s="53"/>
      <c r="CR561" s="53"/>
      <c r="CS561" s="53"/>
      <c r="CT561" s="53"/>
      <c r="CU561" s="53"/>
      <c r="CV561" s="53"/>
      <c r="CW561" s="53"/>
      <c r="CX561" s="53"/>
      <c r="CY561" s="53"/>
      <c r="CZ561" s="53"/>
      <c r="DA561" s="53"/>
      <c r="DB561" s="53"/>
      <c r="DC561" s="53"/>
      <c r="DD561" s="53"/>
      <c r="DE561" s="53"/>
      <c r="DF561" s="53"/>
      <c r="DG561" s="53"/>
      <c r="DH561" s="53"/>
      <c r="DI561" s="53"/>
      <c r="DJ561" s="53"/>
      <c r="DK561" s="53"/>
      <c r="DL561" s="53"/>
      <c r="DM561" s="53"/>
      <c r="DN561" s="53"/>
      <c r="DO561" s="53"/>
      <c r="DP561" s="53"/>
      <c r="DQ561" s="53"/>
      <c r="DR561" s="53"/>
      <c r="DS561" s="53"/>
      <c r="DT561" s="53"/>
      <c r="DU561" s="53"/>
      <c r="DV561" s="53"/>
      <c r="DW561" s="53"/>
      <c r="DX561" s="53"/>
      <c r="DY561" s="53"/>
      <c r="DZ561" s="53"/>
      <c r="EA561" s="53"/>
      <c r="EB561" s="53"/>
      <c r="EC561" s="53"/>
      <c r="ED561" s="53"/>
      <c r="EE561" s="53"/>
      <c r="EF561" s="53"/>
      <c r="EG561" s="53"/>
      <c r="EH561" s="53"/>
      <c r="EI561" s="53"/>
      <c r="EJ561" s="53"/>
      <c r="EK561" s="53"/>
      <c r="EL561" s="53"/>
      <c r="EM561" s="53"/>
      <c r="EN561" s="53"/>
      <c r="EO561" s="53"/>
      <c r="EP561" s="53"/>
      <c r="EQ561" s="53"/>
      <c r="ER561" s="53"/>
      <c r="ES561" s="53"/>
      <c r="ET561" s="53"/>
      <c r="EU561" s="53"/>
      <c r="EV561" s="53"/>
      <c r="EW561" s="53"/>
      <c r="EX561" s="53"/>
      <c r="EY561" s="53"/>
      <c r="EZ561" s="53"/>
      <c r="FA561" s="53"/>
      <c r="FB561" s="53"/>
      <c r="FC561" s="53"/>
      <c r="FD561" s="53"/>
      <c r="FE561" s="53"/>
      <c r="FF561" s="53"/>
      <c r="FG561" s="53"/>
      <c r="FH561" s="53"/>
      <c r="FI561" s="53"/>
      <c r="FJ561" s="53"/>
      <c r="FK561" s="53"/>
      <c r="FL561" s="53"/>
      <c r="FM561" s="53"/>
      <c r="FN561" s="53"/>
      <c r="FO561" s="53"/>
      <c r="FP561" s="53"/>
      <c r="FQ561" s="53"/>
      <c r="FR561" s="53"/>
      <c r="FS561" s="53"/>
      <c r="FT561" s="53"/>
      <c r="FU561" s="53"/>
      <c r="FV561" s="53"/>
      <c r="FW561" s="53"/>
      <c r="FX561" s="53"/>
      <c r="FY561" s="53"/>
      <c r="FZ561" s="53"/>
      <c r="GA561" s="53"/>
      <c r="GB561" s="53"/>
      <c r="GC561" s="53"/>
      <c r="GD561" s="53"/>
      <c r="GE561" s="53"/>
      <c r="GF561" s="53"/>
      <c r="GG561" s="53"/>
      <c r="GH561" s="53"/>
      <c r="GI561" s="53"/>
      <c r="GJ561" s="53"/>
      <c r="GK561" s="53"/>
      <c r="GL561" s="53"/>
      <c r="GM561" s="53"/>
      <c r="GN561" s="53"/>
      <c r="GO561" s="53"/>
      <c r="GP561" s="53"/>
      <c r="GQ561" s="53"/>
      <c r="GR561" s="53"/>
      <c r="GS561" s="53"/>
      <c r="GT561" s="53"/>
      <c r="GU561" s="53"/>
      <c r="GV561" s="53"/>
      <c r="GW561" s="53"/>
      <c r="GX561" s="53"/>
      <c r="GY561" s="53"/>
      <c r="GZ561" s="53"/>
      <c r="HA561" s="53"/>
      <c r="HB561" s="53"/>
      <c r="HC561" s="53"/>
      <c r="HD561" s="53"/>
      <c r="HE561" s="53"/>
      <c r="HF561" s="53"/>
      <c r="HG561" s="53"/>
      <c r="HH561" s="53"/>
      <c r="HI561" s="53"/>
      <c r="HJ561" s="53"/>
      <c r="HK561" s="53"/>
      <c r="HL561" s="53"/>
      <c r="HM561" s="53"/>
      <c r="HN561" s="53"/>
      <c r="HO561" s="53"/>
      <c r="HP561" s="53"/>
      <c r="HQ561" s="53"/>
      <c r="HR561" s="53"/>
      <c r="HS561" s="53"/>
      <c r="HT561" s="53"/>
      <c r="HU561" s="53"/>
      <c r="HV561" s="53"/>
      <c r="HW561" s="53"/>
      <c r="HX561" s="53"/>
      <c r="HY561" s="53"/>
      <c r="HZ561" s="53"/>
      <c r="IA561" s="53"/>
    </row>
    <row r="562" spans="1:235" ht="11.25">
      <c r="A562" s="5" t="s">
        <v>5</v>
      </c>
      <c r="B562" s="6"/>
      <c r="C562" s="6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24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  <c r="AD562" s="53"/>
      <c r="AE562" s="53"/>
      <c r="AF562" s="53"/>
      <c r="AG562" s="53"/>
      <c r="AH562" s="53"/>
      <c r="AI562" s="53"/>
      <c r="AJ562" s="53"/>
      <c r="AK562" s="53"/>
      <c r="AL562" s="53"/>
      <c r="AM562" s="53"/>
      <c r="AN562" s="53"/>
      <c r="AO562" s="53"/>
      <c r="AP562" s="53"/>
      <c r="AQ562" s="53"/>
      <c r="AR562" s="53"/>
      <c r="AS562" s="53"/>
      <c r="AT562" s="53"/>
      <c r="AU562" s="53"/>
      <c r="AV562" s="53"/>
      <c r="AW562" s="53"/>
      <c r="AX562" s="53"/>
      <c r="AY562" s="53"/>
      <c r="AZ562" s="53"/>
      <c r="BA562" s="53"/>
      <c r="BB562" s="53"/>
      <c r="BC562" s="53"/>
      <c r="BD562" s="53"/>
      <c r="BE562" s="53"/>
      <c r="BF562" s="53"/>
      <c r="BG562" s="53"/>
      <c r="BH562" s="53"/>
      <c r="BI562" s="53"/>
      <c r="BJ562" s="53"/>
      <c r="BK562" s="53"/>
      <c r="BL562" s="53"/>
      <c r="BM562" s="53"/>
      <c r="BN562" s="53"/>
      <c r="BO562" s="53"/>
      <c r="BP562" s="53"/>
      <c r="BQ562" s="53"/>
      <c r="BR562" s="53"/>
      <c r="BS562" s="53"/>
      <c r="BT562" s="53"/>
      <c r="BU562" s="53"/>
      <c r="BV562" s="53"/>
      <c r="BW562" s="53"/>
      <c r="BX562" s="53"/>
      <c r="BY562" s="53"/>
      <c r="BZ562" s="53"/>
      <c r="CA562" s="53"/>
      <c r="CB562" s="53"/>
      <c r="CC562" s="53"/>
      <c r="CD562" s="53"/>
      <c r="CE562" s="53"/>
      <c r="CF562" s="53"/>
      <c r="CG562" s="53"/>
      <c r="CH562" s="53"/>
      <c r="CI562" s="53"/>
      <c r="CJ562" s="53"/>
      <c r="CK562" s="53"/>
      <c r="CL562" s="53"/>
      <c r="CM562" s="53"/>
      <c r="CN562" s="53"/>
      <c r="CO562" s="53"/>
      <c r="CP562" s="53"/>
      <c r="CQ562" s="53"/>
      <c r="CR562" s="53"/>
      <c r="CS562" s="53"/>
      <c r="CT562" s="53"/>
      <c r="CU562" s="53"/>
      <c r="CV562" s="53"/>
      <c r="CW562" s="53"/>
      <c r="CX562" s="53"/>
      <c r="CY562" s="53"/>
      <c r="CZ562" s="53"/>
      <c r="DA562" s="53"/>
      <c r="DB562" s="53"/>
      <c r="DC562" s="53"/>
      <c r="DD562" s="53"/>
      <c r="DE562" s="53"/>
      <c r="DF562" s="53"/>
      <c r="DG562" s="53"/>
      <c r="DH562" s="53"/>
      <c r="DI562" s="53"/>
      <c r="DJ562" s="53"/>
      <c r="DK562" s="53"/>
      <c r="DL562" s="53"/>
      <c r="DM562" s="53"/>
      <c r="DN562" s="53"/>
      <c r="DO562" s="53"/>
      <c r="DP562" s="53"/>
      <c r="DQ562" s="53"/>
      <c r="DR562" s="53"/>
      <c r="DS562" s="53"/>
      <c r="DT562" s="53"/>
      <c r="DU562" s="53"/>
      <c r="DV562" s="53"/>
      <c r="DW562" s="53"/>
      <c r="DX562" s="53"/>
      <c r="DY562" s="53"/>
      <c r="DZ562" s="53"/>
      <c r="EA562" s="53"/>
      <c r="EB562" s="53"/>
      <c r="EC562" s="53"/>
      <c r="ED562" s="53"/>
      <c r="EE562" s="53"/>
      <c r="EF562" s="53"/>
      <c r="EG562" s="53"/>
      <c r="EH562" s="53"/>
      <c r="EI562" s="53"/>
      <c r="EJ562" s="53"/>
      <c r="EK562" s="53"/>
      <c r="EL562" s="53"/>
      <c r="EM562" s="53"/>
      <c r="EN562" s="53"/>
      <c r="EO562" s="53"/>
      <c r="EP562" s="53"/>
      <c r="EQ562" s="53"/>
      <c r="ER562" s="53"/>
      <c r="ES562" s="53"/>
      <c r="ET562" s="53"/>
      <c r="EU562" s="53"/>
      <c r="EV562" s="53"/>
      <c r="EW562" s="53"/>
      <c r="EX562" s="53"/>
      <c r="EY562" s="53"/>
      <c r="EZ562" s="53"/>
      <c r="FA562" s="53"/>
      <c r="FB562" s="53"/>
      <c r="FC562" s="53"/>
      <c r="FD562" s="53"/>
      <c r="FE562" s="53"/>
      <c r="FF562" s="53"/>
      <c r="FG562" s="53"/>
      <c r="FH562" s="53"/>
      <c r="FI562" s="53"/>
      <c r="FJ562" s="53"/>
      <c r="FK562" s="53"/>
      <c r="FL562" s="53"/>
      <c r="FM562" s="53"/>
      <c r="FN562" s="53"/>
      <c r="FO562" s="53"/>
      <c r="FP562" s="53"/>
      <c r="FQ562" s="53"/>
      <c r="FR562" s="53"/>
      <c r="FS562" s="53"/>
      <c r="FT562" s="53"/>
      <c r="FU562" s="53"/>
      <c r="FV562" s="53"/>
      <c r="FW562" s="53"/>
      <c r="FX562" s="53"/>
      <c r="FY562" s="53"/>
      <c r="FZ562" s="53"/>
      <c r="GA562" s="53"/>
      <c r="GB562" s="53"/>
      <c r="GC562" s="53"/>
      <c r="GD562" s="53"/>
      <c r="GE562" s="53"/>
      <c r="GF562" s="53"/>
      <c r="GG562" s="53"/>
      <c r="GH562" s="53"/>
      <c r="GI562" s="53"/>
      <c r="GJ562" s="53"/>
      <c r="GK562" s="53"/>
      <c r="GL562" s="53"/>
      <c r="GM562" s="53"/>
      <c r="GN562" s="53"/>
      <c r="GO562" s="53"/>
      <c r="GP562" s="53"/>
      <c r="GQ562" s="53"/>
      <c r="GR562" s="53"/>
      <c r="GS562" s="53"/>
      <c r="GT562" s="53"/>
      <c r="GU562" s="53"/>
      <c r="GV562" s="53"/>
      <c r="GW562" s="53"/>
      <c r="GX562" s="53"/>
      <c r="GY562" s="53"/>
      <c r="GZ562" s="53"/>
      <c r="HA562" s="53"/>
      <c r="HB562" s="53"/>
      <c r="HC562" s="53"/>
      <c r="HD562" s="53"/>
      <c r="HE562" s="53"/>
      <c r="HF562" s="53"/>
      <c r="HG562" s="53"/>
      <c r="HH562" s="53"/>
      <c r="HI562" s="53"/>
      <c r="HJ562" s="53"/>
      <c r="HK562" s="53"/>
      <c r="HL562" s="53"/>
      <c r="HM562" s="53"/>
      <c r="HN562" s="53"/>
      <c r="HO562" s="53"/>
      <c r="HP562" s="53"/>
      <c r="HQ562" s="53"/>
      <c r="HR562" s="53"/>
      <c r="HS562" s="53"/>
      <c r="HT562" s="53"/>
      <c r="HU562" s="53"/>
      <c r="HV562" s="53"/>
      <c r="HW562" s="53"/>
      <c r="HX562" s="53"/>
      <c r="HY562" s="53"/>
      <c r="HZ562" s="53"/>
      <c r="IA562" s="53"/>
    </row>
    <row r="563" spans="1:235" ht="22.5">
      <c r="A563" s="8" t="s">
        <v>182</v>
      </c>
      <c r="B563" s="6"/>
      <c r="C563" s="6"/>
      <c r="D563" s="7">
        <v>1</v>
      </c>
      <c r="E563" s="7">
        <v>1</v>
      </c>
      <c r="F563" s="7">
        <f>D563+E563</f>
        <v>2</v>
      </c>
      <c r="G563" s="7">
        <v>1</v>
      </c>
      <c r="H563" s="7">
        <v>1</v>
      </c>
      <c r="I563" s="7"/>
      <c r="J563" s="7">
        <v>1</v>
      </c>
      <c r="K563" s="7"/>
      <c r="L563" s="7"/>
      <c r="M563" s="7"/>
      <c r="N563" s="7">
        <v>1</v>
      </c>
      <c r="O563" s="7">
        <v>1</v>
      </c>
      <c r="P563" s="7">
        <v>1</v>
      </c>
      <c r="Q563" s="24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  <c r="AD563" s="53"/>
      <c r="AE563" s="53"/>
      <c r="AF563" s="53"/>
      <c r="AG563" s="53"/>
      <c r="AH563" s="53"/>
      <c r="AI563" s="53"/>
      <c r="AJ563" s="53"/>
      <c r="AK563" s="53"/>
      <c r="AL563" s="53"/>
      <c r="AM563" s="53"/>
      <c r="AN563" s="53"/>
      <c r="AO563" s="53"/>
      <c r="AP563" s="53"/>
      <c r="AQ563" s="53"/>
      <c r="AR563" s="53"/>
      <c r="AS563" s="53"/>
      <c r="AT563" s="53"/>
      <c r="AU563" s="53"/>
      <c r="AV563" s="53"/>
      <c r="AW563" s="53"/>
      <c r="AX563" s="53"/>
      <c r="AY563" s="53"/>
      <c r="AZ563" s="53"/>
      <c r="BA563" s="53"/>
      <c r="BB563" s="53"/>
      <c r="BC563" s="53"/>
      <c r="BD563" s="53"/>
      <c r="BE563" s="53"/>
      <c r="BF563" s="53"/>
      <c r="BG563" s="53"/>
      <c r="BH563" s="53"/>
      <c r="BI563" s="53"/>
      <c r="BJ563" s="53"/>
      <c r="BK563" s="53"/>
      <c r="BL563" s="53"/>
      <c r="BM563" s="53"/>
      <c r="BN563" s="53"/>
      <c r="BO563" s="53"/>
      <c r="BP563" s="53"/>
      <c r="BQ563" s="53"/>
      <c r="BR563" s="53"/>
      <c r="BS563" s="53"/>
      <c r="BT563" s="53"/>
      <c r="BU563" s="53"/>
      <c r="BV563" s="53"/>
      <c r="BW563" s="53"/>
      <c r="BX563" s="53"/>
      <c r="BY563" s="53"/>
      <c r="BZ563" s="53"/>
      <c r="CA563" s="53"/>
      <c r="CB563" s="53"/>
      <c r="CC563" s="53"/>
      <c r="CD563" s="53"/>
      <c r="CE563" s="53"/>
      <c r="CF563" s="53"/>
      <c r="CG563" s="53"/>
      <c r="CH563" s="53"/>
      <c r="CI563" s="53"/>
      <c r="CJ563" s="53"/>
      <c r="CK563" s="53"/>
      <c r="CL563" s="53"/>
      <c r="CM563" s="53"/>
      <c r="CN563" s="53"/>
      <c r="CO563" s="53"/>
      <c r="CP563" s="53"/>
      <c r="CQ563" s="53"/>
      <c r="CR563" s="53"/>
      <c r="CS563" s="53"/>
      <c r="CT563" s="53"/>
      <c r="CU563" s="53"/>
      <c r="CV563" s="53"/>
      <c r="CW563" s="53"/>
      <c r="CX563" s="53"/>
      <c r="CY563" s="53"/>
      <c r="CZ563" s="53"/>
      <c r="DA563" s="53"/>
      <c r="DB563" s="53"/>
      <c r="DC563" s="53"/>
      <c r="DD563" s="53"/>
      <c r="DE563" s="53"/>
      <c r="DF563" s="53"/>
      <c r="DG563" s="53"/>
      <c r="DH563" s="53"/>
      <c r="DI563" s="53"/>
      <c r="DJ563" s="53"/>
      <c r="DK563" s="53"/>
      <c r="DL563" s="53"/>
      <c r="DM563" s="53"/>
      <c r="DN563" s="53"/>
      <c r="DO563" s="53"/>
      <c r="DP563" s="53"/>
      <c r="DQ563" s="53"/>
      <c r="DR563" s="53"/>
      <c r="DS563" s="53"/>
      <c r="DT563" s="53"/>
      <c r="DU563" s="53"/>
      <c r="DV563" s="53"/>
      <c r="DW563" s="53"/>
      <c r="DX563" s="53"/>
      <c r="DY563" s="53"/>
      <c r="DZ563" s="53"/>
      <c r="EA563" s="53"/>
      <c r="EB563" s="53"/>
      <c r="EC563" s="53"/>
      <c r="ED563" s="53"/>
      <c r="EE563" s="53"/>
      <c r="EF563" s="53"/>
      <c r="EG563" s="53"/>
      <c r="EH563" s="53"/>
      <c r="EI563" s="53"/>
      <c r="EJ563" s="53"/>
      <c r="EK563" s="53"/>
      <c r="EL563" s="53"/>
      <c r="EM563" s="53"/>
      <c r="EN563" s="53"/>
      <c r="EO563" s="53"/>
      <c r="EP563" s="53"/>
      <c r="EQ563" s="53"/>
      <c r="ER563" s="53"/>
      <c r="ES563" s="53"/>
      <c r="ET563" s="53"/>
      <c r="EU563" s="53"/>
      <c r="EV563" s="53"/>
      <c r="EW563" s="53"/>
      <c r="EX563" s="53"/>
      <c r="EY563" s="53"/>
      <c r="EZ563" s="53"/>
      <c r="FA563" s="53"/>
      <c r="FB563" s="53"/>
      <c r="FC563" s="53"/>
      <c r="FD563" s="53"/>
      <c r="FE563" s="53"/>
      <c r="FF563" s="53"/>
      <c r="FG563" s="53"/>
      <c r="FH563" s="53"/>
      <c r="FI563" s="53"/>
      <c r="FJ563" s="53"/>
      <c r="FK563" s="53"/>
      <c r="FL563" s="53"/>
      <c r="FM563" s="53"/>
      <c r="FN563" s="53"/>
      <c r="FO563" s="53"/>
      <c r="FP563" s="53"/>
      <c r="FQ563" s="53"/>
      <c r="FR563" s="53"/>
      <c r="FS563" s="53"/>
      <c r="FT563" s="53"/>
      <c r="FU563" s="53"/>
      <c r="FV563" s="53"/>
      <c r="FW563" s="53"/>
      <c r="FX563" s="53"/>
      <c r="FY563" s="53"/>
      <c r="FZ563" s="53"/>
      <c r="GA563" s="53"/>
      <c r="GB563" s="53"/>
      <c r="GC563" s="53"/>
      <c r="GD563" s="53"/>
      <c r="GE563" s="53"/>
      <c r="GF563" s="53"/>
      <c r="GG563" s="53"/>
      <c r="GH563" s="53"/>
      <c r="GI563" s="53"/>
      <c r="GJ563" s="53"/>
      <c r="GK563" s="53"/>
      <c r="GL563" s="53"/>
      <c r="GM563" s="53"/>
      <c r="GN563" s="53"/>
      <c r="GO563" s="53"/>
      <c r="GP563" s="53"/>
      <c r="GQ563" s="53"/>
      <c r="GR563" s="53"/>
      <c r="GS563" s="53"/>
      <c r="GT563" s="53"/>
      <c r="GU563" s="53"/>
      <c r="GV563" s="53"/>
      <c r="GW563" s="53"/>
      <c r="GX563" s="53"/>
      <c r="GY563" s="53"/>
      <c r="GZ563" s="53"/>
      <c r="HA563" s="53"/>
      <c r="HB563" s="53"/>
      <c r="HC563" s="53"/>
      <c r="HD563" s="53"/>
      <c r="HE563" s="53"/>
      <c r="HF563" s="53"/>
      <c r="HG563" s="53"/>
      <c r="HH563" s="53"/>
      <c r="HI563" s="53"/>
      <c r="HJ563" s="53"/>
      <c r="HK563" s="53"/>
      <c r="HL563" s="53"/>
      <c r="HM563" s="53"/>
      <c r="HN563" s="53"/>
      <c r="HO563" s="53"/>
      <c r="HP563" s="53"/>
      <c r="HQ563" s="53"/>
      <c r="HR563" s="53"/>
      <c r="HS563" s="53"/>
      <c r="HT563" s="53"/>
      <c r="HU563" s="53"/>
      <c r="HV563" s="53"/>
      <c r="HW563" s="53"/>
      <c r="HX563" s="53"/>
      <c r="HY563" s="53"/>
      <c r="HZ563" s="53"/>
      <c r="IA563" s="53"/>
    </row>
    <row r="564" spans="1:235" ht="11.25">
      <c r="A564" s="5" t="s">
        <v>7</v>
      </c>
      <c r="B564" s="6"/>
      <c r="C564" s="6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24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  <c r="AD564" s="53"/>
      <c r="AE564" s="53"/>
      <c r="AF564" s="53"/>
      <c r="AG564" s="53"/>
      <c r="AH564" s="53"/>
      <c r="AI564" s="53"/>
      <c r="AJ564" s="53"/>
      <c r="AK564" s="53"/>
      <c r="AL564" s="53"/>
      <c r="AM564" s="53"/>
      <c r="AN564" s="53"/>
      <c r="AO564" s="53"/>
      <c r="AP564" s="53"/>
      <c r="AQ564" s="53"/>
      <c r="AR564" s="53"/>
      <c r="AS564" s="53"/>
      <c r="AT564" s="53"/>
      <c r="AU564" s="53"/>
      <c r="AV564" s="53"/>
      <c r="AW564" s="53"/>
      <c r="AX564" s="53"/>
      <c r="AY564" s="53"/>
      <c r="AZ564" s="53"/>
      <c r="BA564" s="53"/>
      <c r="BB564" s="53"/>
      <c r="BC564" s="53"/>
      <c r="BD564" s="53"/>
      <c r="BE564" s="53"/>
      <c r="BF564" s="53"/>
      <c r="BG564" s="53"/>
      <c r="BH564" s="53"/>
      <c r="BI564" s="53"/>
      <c r="BJ564" s="53"/>
      <c r="BK564" s="53"/>
      <c r="BL564" s="53"/>
      <c r="BM564" s="53"/>
      <c r="BN564" s="53"/>
      <c r="BO564" s="53"/>
      <c r="BP564" s="53"/>
      <c r="BQ564" s="53"/>
      <c r="BR564" s="53"/>
      <c r="BS564" s="53"/>
      <c r="BT564" s="53"/>
      <c r="BU564" s="53"/>
      <c r="BV564" s="53"/>
      <c r="BW564" s="53"/>
      <c r="BX564" s="53"/>
      <c r="BY564" s="53"/>
      <c r="BZ564" s="53"/>
      <c r="CA564" s="53"/>
      <c r="CB564" s="53"/>
      <c r="CC564" s="53"/>
      <c r="CD564" s="53"/>
      <c r="CE564" s="53"/>
      <c r="CF564" s="53"/>
      <c r="CG564" s="53"/>
      <c r="CH564" s="53"/>
      <c r="CI564" s="53"/>
      <c r="CJ564" s="53"/>
      <c r="CK564" s="53"/>
      <c r="CL564" s="53"/>
      <c r="CM564" s="53"/>
      <c r="CN564" s="53"/>
      <c r="CO564" s="53"/>
      <c r="CP564" s="53"/>
      <c r="CQ564" s="53"/>
      <c r="CR564" s="53"/>
      <c r="CS564" s="53"/>
      <c r="CT564" s="53"/>
      <c r="CU564" s="53"/>
      <c r="CV564" s="53"/>
      <c r="CW564" s="53"/>
      <c r="CX564" s="53"/>
      <c r="CY564" s="53"/>
      <c r="CZ564" s="53"/>
      <c r="DA564" s="53"/>
      <c r="DB564" s="53"/>
      <c r="DC564" s="53"/>
      <c r="DD564" s="53"/>
      <c r="DE564" s="53"/>
      <c r="DF564" s="53"/>
      <c r="DG564" s="53"/>
      <c r="DH564" s="53"/>
      <c r="DI564" s="53"/>
      <c r="DJ564" s="53"/>
      <c r="DK564" s="53"/>
      <c r="DL564" s="53"/>
      <c r="DM564" s="53"/>
      <c r="DN564" s="53"/>
      <c r="DO564" s="53"/>
      <c r="DP564" s="53"/>
      <c r="DQ564" s="53"/>
      <c r="DR564" s="53"/>
      <c r="DS564" s="53"/>
      <c r="DT564" s="53"/>
      <c r="DU564" s="53"/>
      <c r="DV564" s="53"/>
      <c r="DW564" s="53"/>
      <c r="DX564" s="53"/>
      <c r="DY564" s="53"/>
      <c r="DZ564" s="53"/>
      <c r="EA564" s="53"/>
      <c r="EB564" s="53"/>
      <c r="EC564" s="53"/>
      <c r="ED564" s="53"/>
      <c r="EE564" s="53"/>
      <c r="EF564" s="53"/>
      <c r="EG564" s="53"/>
      <c r="EH564" s="53"/>
      <c r="EI564" s="53"/>
      <c r="EJ564" s="53"/>
      <c r="EK564" s="53"/>
      <c r="EL564" s="53"/>
      <c r="EM564" s="53"/>
      <c r="EN564" s="53"/>
      <c r="EO564" s="53"/>
      <c r="EP564" s="53"/>
      <c r="EQ564" s="53"/>
      <c r="ER564" s="53"/>
      <c r="ES564" s="53"/>
      <c r="ET564" s="53"/>
      <c r="EU564" s="53"/>
      <c r="EV564" s="53"/>
      <c r="EW564" s="53"/>
      <c r="EX564" s="53"/>
      <c r="EY564" s="53"/>
      <c r="EZ564" s="53"/>
      <c r="FA564" s="53"/>
      <c r="FB564" s="53"/>
      <c r="FC564" s="53"/>
      <c r="FD564" s="53"/>
      <c r="FE564" s="53"/>
      <c r="FF564" s="53"/>
      <c r="FG564" s="53"/>
      <c r="FH564" s="53"/>
      <c r="FI564" s="53"/>
      <c r="FJ564" s="53"/>
      <c r="FK564" s="53"/>
      <c r="FL564" s="53"/>
      <c r="FM564" s="53"/>
      <c r="FN564" s="53"/>
      <c r="FO564" s="53"/>
      <c r="FP564" s="53"/>
      <c r="FQ564" s="53"/>
      <c r="FR564" s="53"/>
      <c r="FS564" s="53"/>
      <c r="FT564" s="53"/>
      <c r="FU564" s="53"/>
      <c r="FV564" s="53"/>
      <c r="FW564" s="53"/>
      <c r="FX564" s="53"/>
      <c r="FY564" s="53"/>
      <c r="FZ564" s="53"/>
      <c r="GA564" s="53"/>
      <c r="GB564" s="53"/>
      <c r="GC564" s="53"/>
      <c r="GD564" s="53"/>
      <c r="GE564" s="53"/>
      <c r="GF564" s="53"/>
      <c r="GG564" s="53"/>
      <c r="GH564" s="53"/>
      <c r="GI564" s="53"/>
      <c r="GJ564" s="53"/>
      <c r="GK564" s="53"/>
      <c r="GL564" s="53"/>
      <c r="GM564" s="53"/>
      <c r="GN564" s="53"/>
      <c r="GO564" s="53"/>
      <c r="GP564" s="53"/>
      <c r="GQ564" s="53"/>
      <c r="GR564" s="53"/>
      <c r="GS564" s="53"/>
      <c r="GT564" s="53"/>
      <c r="GU564" s="53"/>
      <c r="GV564" s="53"/>
      <c r="GW564" s="53"/>
      <c r="GX564" s="53"/>
      <c r="GY564" s="53"/>
      <c r="GZ564" s="53"/>
      <c r="HA564" s="53"/>
      <c r="HB564" s="53"/>
      <c r="HC564" s="53"/>
      <c r="HD564" s="53"/>
      <c r="HE564" s="53"/>
      <c r="HF564" s="53"/>
      <c r="HG564" s="53"/>
      <c r="HH564" s="53"/>
      <c r="HI564" s="53"/>
      <c r="HJ564" s="53"/>
      <c r="HK564" s="53"/>
      <c r="HL564" s="53"/>
      <c r="HM564" s="53"/>
      <c r="HN564" s="53"/>
      <c r="HO564" s="53"/>
      <c r="HP564" s="53"/>
      <c r="HQ564" s="53"/>
      <c r="HR564" s="53"/>
      <c r="HS564" s="53"/>
      <c r="HT564" s="53"/>
      <c r="HU564" s="53"/>
      <c r="HV564" s="53"/>
      <c r="HW564" s="53"/>
      <c r="HX564" s="53"/>
      <c r="HY564" s="53"/>
      <c r="HZ564" s="53"/>
      <c r="IA564" s="53"/>
    </row>
    <row r="565" spans="1:235" ht="22.5">
      <c r="A565" s="8" t="s">
        <v>183</v>
      </c>
      <c r="B565" s="6"/>
      <c r="C565" s="6"/>
      <c r="D565" s="7">
        <v>760000</v>
      </c>
      <c r="E565" s="7">
        <v>1220000</v>
      </c>
      <c r="F565" s="7">
        <f>D565+E565</f>
        <v>1980000</v>
      </c>
      <c r="G565" s="7">
        <v>3840000</v>
      </c>
      <c r="H565" s="7">
        <v>6160000</v>
      </c>
      <c r="I565" s="7"/>
      <c r="J565" s="23">
        <f>J561/J563</f>
        <v>10000000</v>
      </c>
      <c r="K565" s="23"/>
      <c r="L565" s="23"/>
      <c r="M565" s="23"/>
      <c r="N565" s="23">
        <v>760000</v>
      </c>
      <c r="O565" s="23">
        <v>1220000</v>
      </c>
      <c r="P565" s="7">
        <f>N565+O565</f>
        <v>1980000</v>
      </c>
      <c r="Q565" s="24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53"/>
      <c r="AH565" s="53"/>
      <c r="AI565" s="53"/>
      <c r="AJ565" s="53"/>
      <c r="AK565" s="53"/>
      <c r="AL565" s="53"/>
      <c r="AM565" s="53"/>
      <c r="AN565" s="53"/>
      <c r="AO565" s="53"/>
      <c r="AP565" s="53"/>
      <c r="AQ565" s="53"/>
      <c r="AR565" s="53"/>
      <c r="AS565" s="53"/>
      <c r="AT565" s="53"/>
      <c r="AU565" s="53"/>
      <c r="AV565" s="53"/>
      <c r="AW565" s="53"/>
      <c r="AX565" s="53"/>
      <c r="AY565" s="53"/>
      <c r="AZ565" s="53"/>
      <c r="BA565" s="53"/>
      <c r="BB565" s="53"/>
      <c r="BC565" s="53"/>
      <c r="BD565" s="53"/>
      <c r="BE565" s="53"/>
      <c r="BF565" s="53"/>
      <c r="BG565" s="53"/>
      <c r="BH565" s="53"/>
      <c r="BI565" s="53"/>
      <c r="BJ565" s="53"/>
      <c r="BK565" s="53"/>
      <c r="BL565" s="53"/>
      <c r="BM565" s="53"/>
      <c r="BN565" s="53"/>
      <c r="BO565" s="53"/>
      <c r="BP565" s="53"/>
      <c r="BQ565" s="53"/>
      <c r="BR565" s="53"/>
      <c r="BS565" s="53"/>
      <c r="BT565" s="53"/>
      <c r="BU565" s="53"/>
      <c r="BV565" s="53"/>
      <c r="BW565" s="53"/>
      <c r="BX565" s="53"/>
      <c r="BY565" s="53"/>
      <c r="BZ565" s="53"/>
      <c r="CA565" s="53"/>
      <c r="CB565" s="53"/>
      <c r="CC565" s="53"/>
      <c r="CD565" s="53"/>
      <c r="CE565" s="53"/>
      <c r="CF565" s="53"/>
      <c r="CG565" s="53"/>
      <c r="CH565" s="53"/>
      <c r="CI565" s="53"/>
      <c r="CJ565" s="53"/>
      <c r="CK565" s="53"/>
      <c r="CL565" s="53"/>
      <c r="CM565" s="53"/>
      <c r="CN565" s="53"/>
      <c r="CO565" s="53"/>
      <c r="CP565" s="53"/>
      <c r="CQ565" s="53"/>
      <c r="CR565" s="53"/>
      <c r="CS565" s="53"/>
      <c r="CT565" s="53"/>
      <c r="CU565" s="53"/>
      <c r="CV565" s="53"/>
      <c r="CW565" s="53"/>
      <c r="CX565" s="53"/>
      <c r="CY565" s="53"/>
      <c r="CZ565" s="53"/>
      <c r="DA565" s="53"/>
      <c r="DB565" s="53"/>
      <c r="DC565" s="53"/>
      <c r="DD565" s="53"/>
      <c r="DE565" s="53"/>
      <c r="DF565" s="53"/>
      <c r="DG565" s="53"/>
      <c r="DH565" s="53"/>
      <c r="DI565" s="53"/>
      <c r="DJ565" s="53"/>
      <c r="DK565" s="53"/>
      <c r="DL565" s="53"/>
      <c r="DM565" s="53"/>
      <c r="DN565" s="53"/>
      <c r="DO565" s="53"/>
      <c r="DP565" s="53"/>
      <c r="DQ565" s="53"/>
      <c r="DR565" s="53"/>
      <c r="DS565" s="53"/>
      <c r="DT565" s="53"/>
      <c r="DU565" s="53"/>
      <c r="DV565" s="53"/>
      <c r="DW565" s="53"/>
      <c r="DX565" s="53"/>
      <c r="DY565" s="53"/>
      <c r="DZ565" s="53"/>
      <c r="EA565" s="53"/>
      <c r="EB565" s="53"/>
      <c r="EC565" s="53"/>
      <c r="ED565" s="53"/>
      <c r="EE565" s="53"/>
      <c r="EF565" s="53"/>
      <c r="EG565" s="53"/>
      <c r="EH565" s="53"/>
      <c r="EI565" s="53"/>
      <c r="EJ565" s="53"/>
      <c r="EK565" s="53"/>
      <c r="EL565" s="53"/>
      <c r="EM565" s="53"/>
      <c r="EN565" s="53"/>
      <c r="EO565" s="53"/>
      <c r="EP565" s="53"/>
      <c r="EQ565" s="53"/>
      <c r="ER565" s="53"/>
      <c r="ES565" s="53"/>
      <c r="ET565" s="53"/>
      <c r="EU565" s="53"/>
      <c r="EV565" s="53"/>
      <c r="EW565" s="53"/>
      <c r="EX565" s="53"/>
      <c r="EY565" s="53"/>
      <c r="EZ565" s="53"/>
      <c r="FA565" s="53"/>
      <c r="FB565" s="53"/>
      <c r="FC565" s="53"/>
      <c r="FD565" s="53"/>
      <c r="FE565" s="53"/>
      <c r="FF565" s="53"/>
      <c r="FG565" s="53"/>
      <c r="FH565" s="53"/>
      <c r="FI565" s="53"/>
      <c r="FJ565" s="53"/>
      <c r="FK565" s="53"/>
      <c r="FL565" s="53"/>
      <c r="FM565" s="53"/>
      <c r="FN565" s="53"/>
      <c r="FO565" s="53"/>
      <c r="FP565" s="53"/>
      <c r="FQ565" s="53"/>
      <c r="FR565" s="53"/>
      <c r="FS565" s="53"/>
      <c r="FT565" s="53"/>
      <c r="FU565" s="53"/>
      <c r="FV565" s="53"/>
      <c r="FW565" s="53"/>
      <c r="FX565" s="53"/>
      <c r="FY565" s="53"/>
      <c r="FZ565" s="53"/>
      <c r="GA565" s="53"/>
      <c r="GB565" s="53"/>
      <c r="GC565" s="53"/>
      <c r="GD565" s="53"/>
      <c r="GE565" s="53"/>
      <c r="GF565" s="53"/>
      <c r="GG565" s="53"/>
      <c r="GH565" s="53"/>
      <c r="GI565" s="53"/>
      <c r="GJ565" s="53"/>
      <c r="GK565" s="53"/>
      <c r="GL565" s="53"/>
      <c r="GM565" s="53"/>
      <c r="GN565" s="53"/>
      <c r="GO565" s="53"/>
      <c r="GP565" s="53"/>
      <c r="GQ565" s="53"/>
      <c r="GR565" s="53"/>
      <c r="GS565" s="53"/>
      <c r="GT565" s="53"/>
      <c r="GU565" s="53"/>
      <c r="GV565" s="53"/>
      <c r="GW565" s="53"/>
      <c r="GX565" s="53"/>
      <c r="GY565" s="53"/>
      <c r="GZ565" s="53"/>
      <c r="HA565" s="53"/>
      <c r="HB565" s="53"/>
      <c r="HC565" s="53"/>
      <c r="HD565" s="53"/>
      <c r="HE565" s="53"/>
      <c r="HF565" s="53"/>
      <c r="HG565" s="53"/>
      <c r="HH565" s="53"/>
      <c r="HI565" s="53"/>
      <c r="HJ565" s="53"/>
      <c r="HK565" s="53"/>
      <c r="HL565" s="53"/>
      <c r="HM565" s="53"/>
      <c r="HN565" s="53"/>
      <c r="HO565" s="53"/>
      <c r="HP565" s="53"/>
      <c r="HQ565" s="53"/>
      <c r="HR565" s="53"/>
      <c r="HS565" s="53"/>
      <c r="HT565" s="53"/>
      <c r="HU565" s="53"/>
      <c r="HV565" s="53"/>
      <c r="HW565" s="53"/>
      <c r="HX565" s="53"/>
      <c r="HY565" s="53"/>
      <c r="HZ565" s="53"/>
      <c r="IA565" s="53"/>
    </row>
    <row r="566" spans="1:235" ht="11.25">
      <c r="A566" s="8"/>
      <c r="B566" s="6"/>
      <c r="C566" s="6"/>
      <c r="D566" s="7"/>
      <c r="E566" s="7"/>
      <c r="F566" s="7"/>
      <c r="G566" s="7"/>
      <c r="H566" s="7"/>
      <c r="I566" s="7"/>
      <c r="J566" s="23"/>
      <c r="K566" s="23"/>
      <c r="L566" s="23"/>
      <c r="M566" s="23"/>
      <c r="N566" s="23"/>
      <c r="O566" s="23"/>
      <c r="P566" s="7"/>
      <c r="Q566" s="24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  <c r="AL566" s="53"/>
      <c r="AM566" s="53"/>
      <c r="AN566" s="53"/>
      <c r="AO566" s="53"/>
      <c r="AP566" s="53"/>
      <c r="AQ566" s="53"/>
      <c r="AR566" s="53"/>
      <c r="AS566" s="53"/>
      <c r="AT566" s="53"/>
      <c r="AU566" s="53"/>
      <c r="AV566" s="53"/>
      <c r="AW566" s="53"/>
      <c r="AX566" s="53"/>
      <c r="AY566" s="53"/>
      <c r="AZ566" s="53"/>
      <c r="BA566" s="53"/>
      <c r="BB566" s="53"/>
      <c r="BC566" s="53"/>
      <c r="BD566" s="53"/>
      <c r="BE566" s="53"/>
      <c r="BF566" s="53"/>
      <c r="BG566" s="53"/>
      <c r="BH566" s="53"/>
      <c r="BI566" s="53"/>
      <c r="BJ566" s="53"/>
      <c r="BK566" s="53"/>
      <c r="BL566" s="53"/>
      <c r="BM566" s="53"/>
      <c r="BN566" s="53"/>
      <c r="BO566" s="53"/>
      <c r="BP566" s="53"/>
      <c r="BQ566" s="53"/>
      <c r="BR566" s="53"/>
      <c r="BS566" s="53"/>
      <c r="BT566" s="53"/>
      <c r="BU566" s="53"/>
      <c r="BV566" s="53"/>
      <c r="BW566" s="53"/>
      <c r="BX566" s="53"/>
      <c r="BY566" s="53"/>
      <c r="BZ566" s="53"/>
      <c r="CA566" s="53"/>
      <c r="CB566" s="53"/>
      <c r="CC566" s="53"/>
      <c r="CD566" s="53"/>
      <c r="CE566" s="53"/>
      <c r="CF566" s="53"/>
      <c r="CG566" s="53"/>
      <c r="CH566" s="53"/>
      <c r="CI566" s="53"/>
      <c r="CJ566" s="53"/>
      <c r="CK566" s="53"/>
      <c r="CL566" s="53"/>
      <c r="CM566" s="53"/>
      <c r="CN566" s="53"/>
      <c r="CO566" s="53"/>
      <c r="CP566" s="53"/>
      <c r="CQ566" s="53"/>
      <c r="CR566" s="53"/>
      <c r="CS566" s="53"/>
      <c r="CT566" s="53"/>
      <c r="CU566" s="53"/>
      <c r="CV566" s="53"/>
      <c r="CW566" s="53"/>
      <c r="CX566" s="53"/>
      <c r="CY566" s="53"/>
      <c r="CZ566" s="53"/>
      <c r="DA566" s="53"/>
      <c r="DB566" s="53"/>
      <c r="DC566" s="53"/>
      <c r="DD566" s="53"/>
      <c r="DE566" s="53"/>
      <c r="DF566" s="53"/>
      <c r="DG566" s="53"/>
      <c r="DH566" s="53"/>
      <c r="DI566" s="53"/>
      <c r="DJ566" s="53"/>
      <c r="DK566" s="53"/>
      <c r="DL566" s="53"/>
      <c r="DM566" s="53"/>
      <c r="DN566" s="53"/>
      <c r="DO566" s="53"/>
      <c r="DP566" s="53"/>
      <c r="DQ566" s="53"/>
      <c r="DR566" s="53"/>
      <c r="DS566" s="53"/>
      <c r="DT566" s="53"/>
      <c r="DU566" s="53"/>
      <c r="DV566" s="53"/>
      <c r="DW566" s="53"/>
      <c r="DX566" s="53"/>
      <c r="DY566" s="53"/>
      <c r="DZ566" s="53"/>
      <c r="EA566" s="53"/>
      <c r="EB566" s="53"/>
      <c r="EC566" s="53"/>
      <c r="ED566" s="53"/>
      <c r="EE566" s="53"/>
      <c r="EF566" s="53"/>
      <c r="EG566" s="53"/>
      <c r="EH566" s="53"/>
      <c r="EI566" s="53"/>
      <c r="EJ566" s="53"/>
      <c r="EK566" s="53"/>
      <c r="EL566" s="53"/>
      <c r="EM566" s="53"/>
      <c r="EN566" s="53"/>
      <c r="EO566" s="53"/>
      <c r="EP566" s="53"/>
      <c r="EQ566" s="53"/>
      <c r="ER566" s="53"/>
      <c r="ES566" s="53"/>
      <c r="ET566" s="53"/>
      <c r="EU566" s="53"/>
      <c r="EV566" s="53"/>
      <c r="EW566" s="53"/>
      <c r="EX566" s="53"/>
      <c r="EY566" s="53"/>
      <c r="EZ566" s="53"/>
      <c r="FA566" s="53"/>
      <c r="FB566" s="53"/>
      <c r="FC566" s="53"/>
      <c r="FD566" s="53"/>
      <c r="FE566" s="53"/>
      <c r="FF566" s="53"/>
      <c r="FG566" s="53"/>
      <c r="FH566" s="53"/>
      <c r="FI566" s="53"/>
      <c r="FJ566" s="53"/>
      <c r="FK566" s="53"/>
      <c r="FL566" s="53"/>
      <c r="FM566" s="53"/>
      <c r="FN566" s="53"/>
      <c r="FO566" s="53"/>
      <c r="FP566" s="53"/>
      <c r="FQ566" s="53"/>
      <c r="FR566" s="53"/>
      <c r="FS566" s="53"/>
      <c r="FT566" s="53"/>
      <c r="FU566" s="53"/>
      <c r="FV566" s="53"/>
      <c r="FW566" s="53"/>
      <c r="FX566" s="53"/>
      <c r="FY566" s="53"/>
      <c r="FZ566" s="53"/>
      <c r="GA566" s="53"/>
      <c r="GB566" s="53"/>
      <c r="GC566" s="53"/>
      <c r="GD566" s="53"/>
      <c r="GE566" s="53"/>
      <c r="GF566" s="53"/>
      <c r="GG566" s="53"/>
      <c r="GH566" s="53"/>
      <c r="GI566" s="53"/>
      <c r="GJ566" s="53"/>
      <c r="GK566" s="53"/>
      <c r="GL566" s="53"/>
      <c r="GM566" s="53"/>
      <c r="GN566" s="53"/>
      <c r="GO566" s="53"/>
      <c r="GP566" s="53"/>
      <c r="GQ566" s="53"/>
      <c r="GR566" s="53"/>
      <c r="GS566" s="53"/>
      <c r="GT566" s="53"/>
      <c r="GU566" s="53"/>
      <c r="GV566" s="53"/>
      <c r="GW566" s="53"/>
      <c r="GX566" s="53"/>
      <c r="GY566" s="53"/>
      <c r="GZ566" s="53"/>
      <c r="HA566" s="53"/>
      <c r="HB566" s="53"/>
      <c r="HC566" s="53"/>
      <c r="HD566" s="53"/>
      <c r="HE566" s="53"/>
      <c r="HF566" s="53"/>
      <c r="HG566" s="53"/>
      <c r="HH566" s="53"/>
      <c r="HI566" s="53"/>
      <c r="HJ566" s="53"/>
      <c r="HK566" s="53"/>
      <c r="HL566" s="53"/>
      <c r="HM566" s="53"/>
      <c r="HN566" s="53"/>
      <c r="HO566" s="53"/>
      <c r="HP566" s="53"/>
      <c r="HQ566" s="53"/>
      <c r="HR566" s="53"/>
      <c r="HS566" s="53"/>
      <c r="HT566" s="53"/>
      <c r="HU566" s="53"/>
      <c r="HV566" s="53"/>
      <c r="HW566" s="53"/>
      <c r="HX566" s="53"/>
      <c r="HY566" s="53"/>
      <c r="HZ566" s="53"/>
      <c r="IA566" s="53"/>
    </row>
    <row r="567" spans="1:17" s="52" customFormat="1" ht="11.25">
      <c r="A567" s="37" t="s">
        <v>352</v>
      </c>
      <c r="B567" s="37"/>
      <c r="C567" s="37"/>
      <c r="D567" s="30">
        <f>D571</f>
        <v>2178000</v>
      </c>
      <c r="E567" s="30">
        <f>E571</f>
        <v>0</v>
      </c>
      <c r="F567" s="30">
        <f>D567+E567</f>
        <v>2178000</v>
      </c>
      <c r="G567" s="30">
        <v>0</v>
      </c>
      <c r="H567" s="30">
        <v>0</v>
      </c>
      <c r="I567" s="30" t="e">
        <f>#REF!</f>
        <v>#REF!</v>
      </c>
      <c r="J567" s="129">
        <v>0</v>
      </c>
      <c r="K567" s="129" t="e">
        <f>#REF!</f>
        <v>#REF!</v>
      </c>
      <c r="L567" s="129" t="e">
        <f>#REF!</f>
        <v>#REF!</v>
      </c>
      <c r="M567" s="129" t="e">
        <f>#REF!</f>
        <v>#REF!</v>
      </c>
      <c r="N567" s="129">
        <v>0</v>
      </c>
      <c r="O567" s="129">
        <v>0</v>
      </c>
      <c r="P567" s="30">
        <v>0</v>
      </c>
      <c r="Q567" s="75" t="e">
        <f>#REF!</f>
        <v>#REF!</v>
      </c>
    </row>
    <row r="568" spans="1:235" ht="33.75">
      <c r="A568" s="8" t="s">
        <v>353</v>
      </c>
      <c r="B568" s="6"/>
      <c r="C568" s="6"/>
      <c r="D568" s="7"/>
      <c r="E568" s="7"/>
      <c r="F568" s="7"/>
      <c r="G568" s="7"/>
      <c r="H568" s="7"/>
      <c r="I568" s="7"/>
      <c r="J568" s="23"/>
      <c r="K568" s="23"/>
      <c r="L568" s="23"/>
      <c r="M568" s="23"/>
      <c r="N568" s="23"/>
      <c r="O568" s="23"/>
      <c r="P568" s="7"/>
      <c r="Q568" s="24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  <c r="AL568" s="53"/>
      <c r="AM568" s="53"/>
      <c r="AN568" s="53"/>
      <c r="AO568" s="53"/>
      <c r="AP568" s="53"/>
      <c r="AQ568" s="53"/>
      <c r="AR568" s="53"/>
      <c r="AS568" s="53"/>
      <c r="AT568" s="53"/>
      <c r="AU568" s="53"/>
      <c r="AV568" s="53"/>
      <c r="AW568" s="53"/>
      <c r="AX568" s="53"/>
      <c r="AY568" s="53"/>
      <c r="AZ568" s="53"/>
      <c r="BA568" s="53"/>
      <c r="BB568" s="53"/>
      <c r="BC568" s="53"/>
      <c r="BD568" s="53"/>
      <c r="BE568" s="53"/>
      <c r="BF568" s="53"/>
      <c r="BG568" s="53"/>
      <c r="BH568" s="53"/>
      <c r="BI568" s="53"/>
      <c r="BJ568" s="53"/>
      <c r="BK568" s="53"/>
      <c r="BL568" s="53"/>
      <c r="BM568" s="53"/>
      <c r="BN568" s="53"/>
      <c r="BO568" s="53"/>
      <c r="BP568" s="53"/>
      <c r="BQ568" s="53"/>
      <c r="BR568" s="53"/>
      <c r="BS568" s="53"/>
      <c r="BT568" s="53"/>
      <c r="BU568" s="53"/>
      <c r="BV568" s="53"/>
      <c r="BW568" s="53"/>
      <c r="BX568" s="53"/>
      <c r="BY568" s="53"/>
      <c r="BZ568" s="53"/>
      <c r="CA568" s="53"/>
      <c r="CB568" s="53"/>
      <c r="CC568" s="53"/>
      <c r="CD568" s="53"/>
      <c r="CE568" s="53"/>
      <c r="CF568" s="53"/>
      <c r="CG568" s="53"/>
      <c r="CH568" s="53"/>
      <c r="CI568" s="53"/>
      <c r="CJ568" s="53"/>
      <c r="CK568" s="53"/>
      <c r="CL568" s="53"/>
      <c r="CM568" s="53"/>
      <c r="CN568" s="53"/>
      <c r="CO568" s="53"/>
      <c r="CP568" s="53"/>
      <c r="CQ568" s="53"/>
      <c r="CR568" s="53"/>
      <c r="CS568" s="53"/>
      <c r="CT568" s="53"/>
      <c r="CU568" s="53"/>
      <c r="CV568" s="53"/>
      <c r="CW568" s="53"/>
      <c r="CX568" s="53"/>
      <c r="CY568" s="53"/>
      <c r="CZ568" s="53"/>
      <c r="DA568" s="53"/>
      <c r="DB568" s="53"/>
      <c r="DC568" s="53"/>
      <c r="DD568" s="53"/>
      <c r="DE568" s="53"/>
      <c r="DF568" s="53"/>
      <c r="DG568" s="53"/>
      <c r="DH568" s="53"/>
      <c r="DI568" s="53"/>
      <c r="DJ568" s="53"/>
      <c r="DK568" s="53"/>
      <c r="DL568" s="53"/>
      <c r="DM568" s="53"/>
      <c r="DN568" s="53"/>
      <c r="DO568" s="53"/>
      <c r="DP568" s="53"/>
      <c r="DQ568" s="53"/>
      <c r="DR568" s="53"/>
      <c r="DS568" s="53"/>
      <c r="DT568" s="53"/>
      <c r="DU568" s="53"/>
      <c r="DV568" s="53"/>
      <c r="DW568" s="53"/>
      <c r="DX568" s="53"/>
      <c r="DY568" s="53"/>
      <c r="DZ568" s="53"/>
      <c r="EA568" s="53"/>
      <c r="EB568" s="53"/>
      <c r="EC568" s="53"/>
      <c r="ED568" s="53"/>
      <c r="EE568" s="53"/>
      <c r="EF568" s="53"/>
      <c r="EG568" s="53"/>
      <c r="EH568" s="53"/>
      <c r="EI568" s="53"/>
      <c r="EJ568" s="53"/>
      <c r="EK568" s="53"/>
      <c r="EL568" s="53"/>
      <c r="EM568" s="53"/>
      <c r="EN568" s="53"/>
      <c r="EO568" s="53"/>
      <c r="EP568" s="53"/>
      <c r="EQ568" s="53"/>
      <c r="ER568" s="53"/>
      <c r="ES568" s="53"/>
      <c r="ET568" s="53"/>
      <c r="EU568" s="53"/>
      <c r="EV568" s="53"/>
      <c r="EW568" s="53"/>
      <c r="EX568" s="53"/>
      <c r="EY568" s="53"/>
      <c r="EZ568" s="53"/>
      <c r="FA568" s="53"/>
      <c r="FB568" s="53"/>
      <c r="FC568" s="53"/>
      <c r="FD568" s="53"/>
      <c r="FE568" s="53"/>
      <c r="FF568" s="53"/>
      <c r="FG568" s="53"/>
      <c r="FH568" s="53"/>
      <c r="FI568" s="53"/>
      <c r="FJ568" s="53"/>
      <c r="FK568" s="53"/>
      <c r="FL568" s="53"/>
      <c r="FM568" s="53"/>
      <c r="FN568" s="53"/>
      <c r="FO568" s="53"/>
      <c r="FP568" s="53"/>
      <c r="FQ568" s="53"/>
      <c r="FR568" s="53"/>
      <c r="FS568" s="53"/>
      <c r="FT568" s="53"/>
      <c r="FU568" s="53"/>
      <c r="FV568" s="53"/>
      <c r="FW568" s="53"/>
      <c r="FX568" s="53"/>
      <c r="FY568" s="53"/>
      <c r="FZ568" s="53"/>
      <c r="GA568" s="53"/>
      <c r="GB568" s="53"/>
      <c r="GC568" s="53"/>
      <c r="GD568" s="53"/>
      <c r="GE568" s="53"/>
      <c r="GF568" s="53"/>
      <c r="GG568" s="53"/>
      <c r="GH568" s="53"/>
      <c r="GI568" s="53"/>
      <c r="GJ568" s="53"/>
      <c r="GK568" s="53"/>
      <c r="GL568" s="53"/>
      <c r="GM568" s="53"/>
      <c r="GN568" s="53"/>
      <c r="GO568" s="53"/>
      <c r="GP568" s="53"/>
      <c r="GQ568" s="53"/>
      <c r="GR568" s="53"/>
      <c r="GS568" s="53"/>
      <c r="GT568" s="53"/>
      <c r="GU568" s="53"/>
      <c r="GV568" s="53"/>
      <c r="GW568" s="53"/>
      <c r="GX568" s="53"/>
      <c r="GY568" s="53"/>
      <c r="GZ568" s="53"/>
      <c r="HA568" s="53"/>
      <c r="HB568" s="53"/>
      <c r="HC568" s="53"/>
      <c r="HD568" s="53"/>
      <c r="HE568" s="53"/>
      <c r="HF568" s="53"/>
      <c r="HG568" s="53"/>
      <c r="HH568" s="53"/>
      <c r="HI568" s="53"/>
      <c r="HJ568" s="53"/>
      <c r="HK568" s="53"/>
      <c r="HL568" s="53"/>
      <c r="HM568" s="53"/>
      <c r="HN568" s="53"/>
      <c r="HO568" s="53"/>
      <c r="HP568" s="53"/>
      <c r="HQ568" s="53"/>
      <c r="HR568" s="53"/>
      <c r="HS568" s="53"/>
      <c r="HT568" s="53"/>
      <c r="HU568" s="53"/>
      <c r="HV568" s="53"/>
      <c r="HW568" s="53"/>
      <c r="HX568" s="53"/>
      <c r="HY568" s="53"/>
      <c r="HZ568" s="53"/>
      <c r="IA568" s="53"/>
    </row>
    <row r="569" spans="1:17" s="52" customFormat="1" ht="22.5">
      <c r="A569" s="34" t="s">
        <v>427</v>
      </c>
      <c r="B569" s="37"/>
      <c r="C569" s="37"/>
      <c r="D569" s="30">
        <v>2178000</v>
      </c>
      <c r="E569" s="30"/>
      <c r="F569" s="30">
        <v>2178000</v>
      </c>
      <c r="G569" s="30"/>
      <c r="H569" s="30"/>
      <c r="I569" s="30"/>
      <c r="J569" s="129"/>
      <c r="K569" s="129"/>
      <c r="L569" s="129"/>
      <c r="M569" s="129"/>
      <c r="N569" s="129"/>
      <c r="O569" s="129"/>
      <c r="P569" s="30"/>
      <c r="Q569" s="75"/>
    </row>
    <row r="570" spans="1:235" ht="11.25">
      <c r="A570" s="5" t="s">
        <v>4</v>
      </c>
      <c r="B570" s="6"/>
      <c r="C570" s="6"/>
      <c r="D570" s="7"/>
      <c r="E570" s="7"/>
      <c r="F570" s="7"/>
      <c r="G570" s="7"/>
      <c r="H570" s="7"/>
      <c r="I570" s="7"/>
      <c r="J570" s="23"/>
      <c r="K570" s="23"/>
      <c r="L570" s="23"/>
      <c r="M570" s="23"/>
      <c r="N570" s="23"/>
      <c r="O570" s="23"/>
      <c r="P570" s="7"/>
      <c r="Q570" s="24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53"/>
      <c r="AK570" s="53"/>
      <c r="AL570" s="53"/>
      <c r="AM570" s="53"/>
      <c r="AN570" s="53"/>
      <c r="AO570" s="53"/>
      <c r="AP570" s="53"/>
      <c r="AQ570" s="53"/>
      <c r="AR570" s="53"/>
      <c r="AS570" s="53"/>
      <c r="AT570" s="53"/>
      <c r="AU570" s="53"/>
      <c r="AV570" s="53"/>
      <c r="AW570" s="53"/>
      <c r="AX570" s="53"/>
      <c r="AY570" s="53"/>
      <c r="AZ570" s="53"/>
      <c r="BA570" s="53"/>
      <c r="BB570" s="53"/>
      <c r="BC570" s="53"/>
      <c r="BD570" s="53"/>
      <c r="BE570" s="53"/>
      <c r="BF570" s="53"/>
      <c r="BG570" s="53"/>
      <c r="BH570" s="53"/>
      <c r="BI570" s="53"/>
      <c r="BJ570" s="53"/>
      <c r="BK570" s="53"/>
      <c r="BL570" s="53"/>
      <c r="BM570" s="53"/>
      <c r="BN570" s="53"/>
      <c r="BO570" s="53"/>
      <c r="BP570" s="53"/>
      <c r="BQ570" s="53"/>
      <c r="BR570" s="53"/>
      <c r="BS570" s="53"/>
      <c r="BT570" s="53"/>
      <c r="BU570" s="53"/>
      <c r="BV570" s="53"/>
      <c r="BW570" s="53"/>
      <c r="BX570" s="53"/>
      <c r="BY570" s="53"/>
      <c r="BZ570" s="53"/>
      <c r="CA570" s="53"/>
      <c r="CB570" s="53"/>
      <c r="CC570" s="53"/>
      <c r="CD570" s="53"/>
      <c r="CE570" s="53"/>
      <c r="CF570" s="53"/>
      <c r="CG570" s="53"/>
      <c r="CH570" s="53"/>
      <c r="CI570" s="53"/>
      <c r="CJ570" s="53"/>
      <c r="CK570" s="53"/>
      <c r="CL570" s="53"/>
      <c r="CM570" s="53"/>
      <c r="CN570" s="53"/>
      <c r="CO570" s="53"/>
      <c r="CP570" s="53"/>
      <c r="CQ570" s="53"/>
      <c r="CR570" s="53"/>
      <c r="CS570" s="53"/>
      <c r="CT570" s="53"/>
      <c r="CU570" s="53"/>
      <c r="CV570" s="53"/>
      <c r="CW570" s="53"/>
      <c r="CX570" s="53"/>
      <c r="CY570" s="53"/>
      <c r="CZ570" s="53"/>
      <c r="DA570" s="53"/>
      <c r="DB570" s="53"/>
      <c r="DC570" s="53"/>
      <c r="DD570" s="53"/>
      <c r="DE570" s="53"/>
      <c r="DF570" s="53"/>
      <c r="DG570" s="53"/>
      <c r="DH570" s="53"/>
      <c r="DI570" s="53"/>
      <c r="DJ570" s="53"/>
      <c r="DK570" s="53"/>
      <c r="DL570" s="53"/>
      <c r="DM570" s="53"/>
      <c r="DN570" s="53"/>
      <c r="DO570" s="53"/>
      <c r="DP570" s="53"/>
      <c r="DQ570" s="53"/>
      <c r="DR570" s="53"/>
      <c r="DS570" s="53"/>
      <c r="DT570" s="53"/>
      <c r="DU570" s="53"/>
      <c r="DV570" s="53"/>
      <c r="DW570" s="53"/>
      <c r="DX570" s="53"/>
      <c r="DY570" s="53"/>
      <c r="DZ570" s="53"/>
      <c r="EA570" s="53"/>
      <c r="EB570" s="53"/>
      <c r="EC570" s="53"/>
      <c r="ED570" s="53"/>
      <c r="EE570" s="53"/>
      <c r="EF570" s="53"/>
      <c r="EG570" s="53"/>
      <c r="EH570" s="53"/>
      <c r="EI570" s="53"/>
      <c r="EJ570" s="53"/>
      <c r="EK570" s="53"/>
      <c r="EL570" s="53"/>
      <c r="EM570" s="53"/>
      <c r="EN570" s="53"/>
      <c r="EO570" s="53"/>
      <c r="EP570" s="53"/>
      <c r="EQ570" s="53"/>
      <c r="ER570" s="53"/>
      <c r="ES570" s="53"/>
      <c r="ET570" s="53"/>
      <c r="EU570" s="53"/>
      <c r="EV570" s="53"/>
      <c r="EW570" s="53"/>
      <c r="EX570" s="53"/>
      <c r="EY570" s="53"/>
      <c r="EZ570" s="53"/>
      <c r="FA570" s="53"/>
      <c r="FB570" s="53"/>
      <c r="FC570" s="53"/>
      <c r="FD570" s="53"/>
      <c r="FE570" s="53"/>
      <c r="FF570" s="53"/>
      <c r="FG570" s="53"/>
      <c r="FH570" s="53"/>
      <c r="FI570" s="53"/>
      <c r="FJ570" s="53"/>
      <c r="FK570" s="53"/>
      <c r="FL570" s="53"/>
      <c r="FM570" s="53"/>
      <c r="FN570" s="53"/>
      <c r="FO570" s="53"/>
      <c r="FP570" s="53"/>
      <c r="FQ570" s="53"/>
      <c r="FR570" s="53"/>
      <c r="FS570" s="53"/>
      <c r="FT570" s="53"/>
      <c r="FU570" s="53"/>
      <c r="FV570" s="53"/>
      <c r="FW570" s="53"/>
      <c r="FX570" s="53"/>
      <c r="FY570" s="53"/>
      <c r="FZ570" s="53"/>
      <c r="GA570" s="53"/>
      <c r="GB570" s="53"/>
      <c r="GC570" s="53"/>
      <c r="GD570" s="53"/>
      <c r="GE570" s="53"/>
      <c r="GF570" s="53"/>
      <c r="GG570" s="53"/>
      <c r="GH570" s="53"/>
      <c r="GI570" s="53"/>
      <c r="GJ570" s="53"/>
      <c r="GK570" s="53"/>
      <c r="GL570" s="53"/>
      <c r="GM570" s="53"/>
      <c r="GN570" s="53"/>
      <c r="GO570" s="53"/>
      <c r="GP570" s="53"/>
      <c r="GQ570" s="53"/>
      <c r="GR570" s="53"/>
      <c r="GS570" s="53"/>
      <c r="GT570" s="53"/>
      <c r="GU570" s="53"/>
      <c r="GV570" s="53"/>
      <c r="GW570" s="53"/>
      <c r="GX570" s="53"/>
      <c r="GY570" s="53"/>
      <c r="GZ570" s="53"/>
      <c r="HA570" s="53"/>
      <c r="HB570" s="53"/>
      <c r="HC570" s="53"/>
      <c r="HD570" s="53"/>
      <c r="HE570" s="53"/>
      <c r="HF570" s="53"/>
      <c r="HG570" s="53"/>
      <c r="HH570" s="53"/>
      <c r="HI570" s="53"/>
      <c r="HJ570" s="53"/>
      <c r="HK570" s="53"/>
      <c r="HL570" s="53"/>
      <c r="HM570" s="53"/>
      <c r="HN570" s="53"/>
      <c r="HO570" s="53"/>
      <c r="HP570" s="53"/>
      <c r="HQ570" s="53"/>
      <c r="HR570" s="53"/>
      <c r="HS570" s="53"/>
      <c r="HT570" s="53"/>
      <c r="HU570" s="53"/>
      <c r="HV570" s="53"/>
      <c r="HW570" s="53"/>
      <c r="HX570" s="53"/>
      <c r="HY570" s="53"/>
      <c r="HZ570" s="53"/>
      <c r="IA570" s="53"/>
    </row>
    <row r="571" spans="1:235" ht="11.25">
      <c r="A571" s="8" t="s">
        <v>43</v>
      </c>
      <c r="B571" s="6"/>
      <c r="C571" s="6"/>
      <c r="D571" s="7">
        <v>2178000</v>
      </c>
      <c r="E571" s="7"/>
      <c r="F571" s="7">
        <f>D571+E571</f>
        <v>2178000</v>
      </c>
      <c r="G571" s="7"/>
      <c r="H571" s="7"/>
      <c r="I571" s="7"/>
      <c r="J571" s="23"/>
      <c r="K571" s="23"/>
      <c r="L571" s="23"/>
      <c r="M571" s="23"/>
      <c r="N571" s="23"/>
      <c r="O571" s="23"/>
      <c r="P571" s="7"/>
      <c r="Q571" s="24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/>
      <c r="AL571" s="53"/>
      <c r="AM571" s="53"/>
      <c r="AN571" s="53"/>
      <c r="AO571" s="53"/>
      <c r="AP571" s="53"/>
      <c r="AQ571" s="53"/>
      <c r="AR571" s="53"/>
      <c r="AS571" s="53"/>
      <c r="AT571" s="53"/>
      <c r="AU571" s="53"/>
      <c r="AV571" s="53"/>
      <c r="AW571" s="53"/>
      <c r="AX571" s="53"/>
      <c r="AY571" s="53"/>
      <c r="AZ571" s="53"/>
      <c r="BA571" s="53"/>
      <c r="BB571" s="53"/>
      <c r="BC571" s="53"/>
      <c r="BD571" s="53"/>
      <c r="BE571" s="53"/>
      <c r="BF571" s="53"/>
      <c r="BG571" s="53"/>
      <c r="BH571" s="53"/>
      <c r="BI571" s="53"/>
      <c r="BJ571" s="53"/>
      <c r="BK571" s="53"/>
      <c r="BL571" s="53"/>
      <c r="BM571" s="53"/>
      <c r="BN571" s="53"/>
      <c r="BO571" s="53"/>
      <c r="BP571" s="53"/>
      <c r="BQ571" s="53"/>
      <c r="BR571" s="53"/>
      <c r="BS571" s="53"/>
      <c r="BT571" s="53"/>
      <c r="BU571" s="53"/>
      <c r="BV571" s="53"/>
      <c r="BW571" s="53"/>
      <c r="BX571" s="53"/>
      <c r="BY571" s="53"/>
      <c r="BZ571" s="53"/>
      <c r="CA571" s="53"/>
      <c r="CB571" s="53"/>
      <c r="CC571" s="53"/>
      <c r="CD571" s="53"/>
      <c r="CE571" s="53"/>
      <c r="CF571" s="53"/>
      <c r="CG571" s="53"/>
      <c r="CH571" s="53"/>
      <c r="CI571" s="53"/>
      <c r="CJ571" s="53"/>
      <c r="CK571" s="53"/>
      <c r="CL571" s="53"/>
      <c r="CM571" s="53"/>
      <c r="CN571" s="53"/>
      <c r="CO571" s="53"/>
      <c r="CP571" s="53"/>
      <c r="CQ571" s="53"/>
      <c r="CR571" s="53"/>
      <c r="CS571" s="53"/>
      <c r="CT571" s="53"/>
      <c r="CU571" s="53"/>
      <c r="CV571" s="53"/>
      <c r="CW571" s="53"/>
      <c r="CX571" s="53"/>
      <c r="CY571" s="53"/>
      <c r="CZ571" s="53"/>
      <c r="DA571" s="53"/>
      <c r="DB571" s="53"/>
      <c r="DC571" s="53"/>
      <c r="DD571" s="53"/>
      <c r="DE571" s="53"/>
      <c r="DF571" s="53"/>
      <c r="DG571" s="53"/>
      <c r="DH571" s="53"/>
      <c r="DI571" s="53"/>
      <c r="DJ571" s="53"/>
      <c r="DK571" s="53"/>
      <c r="DL571" s="53"/>
      <c r="DM571" s="53"/>
      <c r="DN571" s="53"/>
      <c r="DO571" s="53"/>
      <c r="DP571" s="53"/>
      <c r="DQ571" s="53"/>
      <c r="DR571" s="53"/>
      <c r="DS571" s="53"/>
      <c r="DT571" s="53"/>
      <c r="DU571" s="53"/>
      <c r="DV571" s="53"/>
      <c r="DW571" s="53"/>
      <c r="DX571" s="53"/>
      <c r="DY571" s="53"/>
      <c r="DZ571" s="53"/>
      <c r="EA571" s="53"/>
      <c r="EB571" s="53"/>
      <c r="EC571" s="53"/>
      <c r="ED571" s="53"/>
      <c r="EE571" s="53"/>
      <c r="EF571" s="53"/>
      <c r="EG571" s="53"/>
      <c r="EH571" s="53"/>
      <c r="EI571" s="53"/>
      <c r="EJ571" s="53"/>
      <c r="EK571" s="53"/>
      <c r="EL571" s="53"/>
      <c r="EM571" s="53"/>
      <c r="EN571" s="53"/>
      <c r="EO571" s="53"/>
      <c r="EP571" s="53"/>
      <c r="EQ571" s="53"/>
      <c r="ER571" s="53"/>
      <c r="ES571" s="53"/>
      <c r="ET571" s="53"/>
      <c r="EU571" s="53"/>
      <c r="EV571" s="53"/>
      <c r="EW571" s="53"/>
      <c r="EX571" s="53"/>
      <c r="EY571" s="53"/>
      <c r="EZ571" s="53"/>
      <c r="FA571" s="53"/>
      <c r="FB571" s="53"/>
      <c r="FC571" s="53"/>
      <c r="FD571" s="53"/>
      <c r="FE571" s="53"/>
      <c r="FF571" s="53"/>
      <c r="FG571" s="53"/>
      <c r="FH571" s="53"/>
      <c r="FI571" s="53"/>
      <c r="FJ571" s="53"/>
      <c r="FK571" s="53"/>
      <c r="FL571" s="53"/>
      <c r="FM571" s="53"/>
      <c r="FN571" s="53"/>
      <c r="FO571" s="53"/>
      <c r="FP571" s="53"/>
      <c r="FQ571" s="53"/>
      <c r="FR571" s="53"/>
      <c r="FS571" s="53"/>
      <c r="FT571" s="53"/>
      <c r="FU571" s="53"/>
      <c r="FV571" s="53"/>
      <c r="FW571" s="53"/>
      <c r="FX571" s="53"/>
      <c r="FY571" s="53"/>
      <c r="FZ571" s="53"/>
      <c r="GA571" s="53"/>
      <c r="GB571" s="53"/>
      <c r="GC571" s="53"/>
      <c r="GD571" s="53"/>
      <c r="GE571" s="53"/>
      <c r="GF571" s="53"/>
      <c r="GG571" s="53"/>
      <c r="GH571" s="53"/>
      <c r="GI571" s="53"/>
      <c r="GJ571" s="53"/>
      <c r="GK571" s="53"/>
      <c r="GL571" s="53"/>
      <c r="GM571" s="53"/>
      <c r="GN571" s="53"/>
      <c r="GO571" s="53"/>
      <c r="GP571" s="53"/>
      <c r="GQ571" s="53"/>
      <c r="GR571" s="53"/>
      <c r="GS571" s="53"/>
      <c r="GT571" s="53"/>
      <c r="GU571" s="53"/>
      <c r="GV571" s="53"/>
      <c r="GW571" s="53"/>
      <c r="GX571" s="53"/>
      <c r="GY571" s="53"/>
      <c r="GZ571" s="53"/>
      <c r="HA571" s="53"/>
      <c r="HB571" s="53"/>
      <c r="HC571" s="53"/>
      <c r="HD571" s="53"/>
      <c r="HE571" s="53"/>
      <c r="HF571" s="53"/>
      <c r="HG571" s="53"/>
      <c r="HH571" s="53"/>
      <c r="HI571" s="53"/>
      <c r="HJ571" s="53"/>
      <c r="HK571" s="53"/>
      <c r="HL571" s="53"/>
      <c r="HM571" s="53"/>
      <c r="HN571" s="53"/>
      <c r="HO571" s="53"/>
      <c r="HP571" s="53"/>
      <c r="HQ571" s="53"/>
      <c r="HR571" s="53"/>
      <c r="HS571" s="53"/>
      <c r="HT571" s="53"/>
      <c r="HU571" s="53"/>
      <c r="HV571" s="53"/>
      <c r="HW571" s="53"/>
      <c r="HX571" s="53"/>
      <c r="HY571" s="53"/>
      <c r="HZ571" s="53"/>
      <c r="IA571" s="53"/>
    </row>
    <row r="572" spans="1:235" ht="11.25">
      <c r="A572" s="5" t="s">
        <v>5</v>
      </c>
      <c r="B572" s="6"/>
      <c r="C572" s="6"/>
      <c r="D572" s="7"/>
      <c r="E572" s="7"/>
      <c r="F572" s="7"/>
      <c r="G572" s="7"/>
      <c r="H572" s="7"/>
      <c r="I572" s="7"/>
      <c r="J572" s="23"/>
      <c r="K572" s="23"/>
      <c r="L572" s="23"/>
      <c r="M572" s="23"/>
      <c r="N572" s="23"/>
      <c r="O572" s="23"/>
      <c r="P572" s="7"/>
      <c r="Q572" s="24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  <c r="AD572" s="53"/>
      <c r="AE572" s="53"/>
      <c r="AF572" s="53"/>
      <c r="AG572" s="53"/>
      <c r="AH572" s="53"/>
      <c r="AI572" s="53"/>
      <c r="AJ572" s="53"/>
      <c r="AK572" s="53"/>
      <c r="AL572" s="53"/>
      <c r="AM572" s="53"/>
      <c r="AN572" s="53"/>
      <c r="AO572" s="53"/>
      <c r="AP572" s="53"/>
      <c r="AQ572" s="53"/>
      <c r="AR572" s="53"/>
      <c r="AS572" s="53"/>
      <c r="AT572" s="53"/>
      <c r="AU572" s="53"/>
      <c r="AV572" s="53"/>
      <c r="AW572" s="53"/>
      <c r="AX572" s="53"/>
      <c r="AY572" s="53"/>
      <c r="AZ572" s="53"/>
      <c r="BA572" s="53"/>
      <c r="BB572" s="53"/>
      <c r="BC572" s="53"/>
      <c r="BD572" s="53"/>
      <c r="BE572" s="53"/>
      <c r="BF572" s="53"/>
      <c r="BG572" s="53"/>
      <c r="BH572" s="53"/>
      <c r="BI572" s="53"/>
      <c r="BJ572" s="53"/>
      <c r="BK572" s="53"/>
      <c r="BL572" s="53"/>
      <c r="BM572" s="53"/>
      <c r="BN572" s="53"/>
      <c r="BO572" s="53"/>
      <c r="BP572" s="53"/>
      <c r="BQ572" s="53"/>
      <c r="BR572" s="53"/>
      <c r="BS572" s="53"/>
      <c r="BT572" s="53"/>
      <c r="BU572" s="53"/>
      <c r="BV572" s="53"/>
      <c r="BW572" s="53"/>
      <c r="BX572" s="53"/>
      <c r="BY572" s="53"/>
      <c r="BZ572" s="53"/>
      <c r="CA572" s="53"/>
      <c r="CB572" s="53"/>
      <c r="CC572" s="53"/>
      <c r="CD572" s="53"/>
      <c r="CE572" s="53"/>
      <c r="CF572" s="53"/>
      <c r="CG572" s="53"/>
      <c r="CH572" s="53"/>
      <c r="CI572" s="53"/>
      <c r="CJ572" s="53"/>
      <c r="CK572" s="53"/>
      <c r="CL572" s="53"/>
      <c r="CM572" s="53"/>
      <c r="CN572" s="53"/>
      <c r="CO572" s="53"/>
      <c r="CP572" s="53"/>
      <c r="CQ572" s="53"/>
      <c r="CR572" s="53"/>
      <c r="CS572" s="53"/>
      <c r="CT572" s="53"/>
      <c r="CU572" s="53"/>
      <c r="CV572" s="53"/>
      <c r="CW572" s="53"/>
      <c r="CX572" s="53"/>
      <c r="CY572" s="53"/>
      <c r="CZ572" s="53"/>
      <c r="DA572" s="53"/>
      <c r="DB572" s="53"/>
      <c r="DC572" s="53"/>
      <c r="DD572" s="53"/>
      <c r="DE572" s="53"/>
      <c r="DF572" s="53"/>
      <c r="DG572" s="53"/>
      <c r="DH572" s="53"/>
      <c r="DI572" s="53"/>
      <c r="DJ572" s="53"/>
      <c r="DK572" s="53"/>
      <c r="DL572" s="53"/>
      <c r="DM572" s="53"/>
      <c r="DN572" s="53"/>
      <c r="DO572" s="53"/>
      <c r="DP572" s="53"/>
      <c r="DQ572" s="53"/>
      <c r="DR572" s="53"/>
      <c r="DS572" s="53"/>
      <c r="DT572" s="53"/>
      <c r="DU572" s="53"/>
      <c r="DV572" s="53"/>
      <c r="DW572" s="53"/>
      <c r="DX572" s="53"/>
      <c r="DY572" s="53"/>
      <c r="DZ572" s="53"/>
      <c r="EA572" s="53"/>
      <c r="EB572" s="53"/>
      <c r="EC572" s="53"/>
      <c r="ED572" s="53"/>
      <c r="EE572" s="53"/>
      <c r="EF572" s="53"/>
      <c r="EG572" s="53"/>
      <c r="EH572" s="53"/>
      <c r="EI572" s="53"/>
      <c r="EJ572" s="53"/>
      <c r="EK572" s="53"/>
      <c r="EL572" s="53"/>
      <c r="EM572" s="53"/>
      <c r="EN572" s="53"/>
      <c r="EO572" s="53"/>
      <c r="EP572" s="53"/>
      <c r="EQ572" s="53"/>
      <c r="ER572" s="53"/>
      <c r="ES572" s="53"/>
      <c r="ET572" s="53"/>
      <c r="EU572" s="53"/>
      <c r="EV572" s="53"/>
      <c r="EW572" s="53"/>
      <c r="EX572" s="53"/>
      <c r="EY572" s="53"/>
      <c r="EZ572" s="53"/>
      <c r="FA572" s="53"/>
      <c r="FB572" s="53"/>
      <c r="FC572" s="53"/>
      <c r="FD572" s="53"/>
      <c r="FE572" s="53"/>
      <c r="FF572" s="53"/>
      <c r="FG572" s="53"/>
      <c r="FH572" s="53"/>
      <c r="FI572" s="53"/>
      <c r="FJ572" s="53"/>
      <c r="FK572" s="53"/>
      <c r="FL572" s="53"/>
      <c r="FM572" s="53"/>
      <c r="FN572" s="53"/>
      <c r="FO572" s="53"/>
      <c r="FP572" s="53"/>
      <c r="FQ572" s="53"/>
      <c r="FR572" s="53"/>
      <c r="FS572" s="53"/>
      <c r="FT572" s="53"/>
      <c r="FU572" s="53"/>
      <c r="FV572" s="53"/>
      <c r="FW572" s="53"/>
      <c r="FX572" s="53"/>
      <c r="FY572" s="53"/>
      <c r="FZ572" s="53"/>
      <c r="GA572" s="53"/>
      <c r="GB572" s="53"/>
      <c r="GC572" s="53"/>
      <c r="GD572" s="53"/>
      <c r="GE572" s="53"/>
      <c r="GF572" s="53"/>
      <c r="GG572" s="53"/>
      <c r="GH572" s="53"/>
      <c r="GI572" s="53"/>
      <c r="GJ572" s="53"/>
      <c r="GK572" s="53"/>
      <c r="GL572" s="53"/>
      <c r="GM572" s="53"/>
      <c r="GN572" s="53"/>
      <c r="GO572" s="53"/>
      <c r="GP572" s="53"/>
      <c r="GQ572" s="53"/>
      <c r="GR572" s="53"/>
      <c r="GS572" s="53"/>
      <c r="GT572" s="53"/>
      <c r="GU572" s="53"/>
      <c r="GV572" s="53"/>
      <c r="GW572" s="53"/>
      <c r="GX572" s="53"/>
      <c r="GY572" s="53"/>
      <c r="GZ572" s="53"/>
      <c r="HA572" s="53"/>
      <c r="HB572" s="53"/>
      <c r="HC572" s="53"/>
      <c r="HD572" s="53"/>
      <c r="HE572" s="53"/>
      <c r="HF572" s="53"/>
      <c r="HG572" s="53"/>
      <c r="HH572" s="53"/>
      <c r="HI572" s="53"/>
      <c r="HJ572" s="53"/>
      <c r="HK572" s="53"/>
      <c r="HL572" s="53"/>
      <c r="HM572" s="53"/>
      <c r="HN572" s="53"/>
      <c r="HO572" s="53"/>
      <c r="HP572" s="53"/>
      <c r="HQ572" s="53"/>
      <c r="HR572" s="53"/>
      <c r="HS572" s="53"/>
      <c r="HT572" s="53"/>
      <c r="HU572" s="53"/>
      <c r="HV572" s="53"/>
      <c r="HW572" s="53"/>
      <c r="HX572" s="53"/>
      <c r="HY572" s="53"/>
      <c r="HZ572" s="53"/>
      <c r="IA572" s="53"/>
    </row>
    <row r="573" spans="1:235" ht="22.5">
      <c r="A573" s="8" t="s">
        <v>354</v>
      </c>
      <c r="B573" s="6"/>
      <c r="C573" s="6"/>
      <c r="D573" s="7">
        <v>60</v>
      </c>
      <c r="E573" s="7"/>
      <c r="F573" s="7">
        <v>60</v>
      </c>
      <c r="G573" s="7"/>
      <c r="H573" s="7"/>
      <c r="I573" s="7"/>
      <c r="J573" s="23"/>
      <c r="K573" s="23"/>
      <c r="L573" s="23"/>
      <c r="M573" s="23"/>
      <c r="N573" s="23"/>
      <c r="O573" s="23"/>
      <c r="P573" s="7"/>
      <c r="Q573" s="24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F573" s="53"/>
      <c r="AG573" s="53"/>
      <c r="AH573" s="53"/>
      <c r="AI573" s="53"/>
      <c r="AJ573" s="53"/>
      <c r="AK573" s="53"/>
      <c r="AL573" s="53"/>
      <c r="AM573" s="53"/>
      <c r="AN573" s="53"/>
      <c r="AO573" s="53"/>
      <c r="AP573" s="53"/>
      <c r="AQ573" s="53"/>
      <c r="AR573" s="53"/>
      <c r="AS573" s="53"/>
      <c r="AT573" s="53"/>
      <c r="AU573" s="53"/>
      <c r="AV573" s="53"/>
      <c r="AW573" s="53"/>
      <c r="AX573" s="53"/>
      <c r="AY573" s="53"/>
      <c r="AZ573" s="53"/>
      <c r="BA573" s="53"/>
      <c r="BB573" s="53"/>
      <c r="BC573" s="53"/>
      <c r="BD573" s="53"/>
      <c r="BE573" s="53"/>
      <c r="BF573" s="53"/>
      <c r="BG573" s="53"/>
      <c r="BH573" s="53"/>
      <c r="BI573" s="53"/>
      <c r="BJ573" s="53"/>
      <c r="BK573" s="53"/>
      <c r="BL573" s="53"/>
      <c r="BM573" s="53"/>
      <c r="BN573" s="53"/>
      <c r="BO573" s="53"/>
      <c r="BP573" s="53"/>
      <c r="BQ573" s="53"/>
      <c r="BR573" s="53"/>
      <c r="BS573" s="53"/>
      <c r="BT573" s="53"/>
      <c r="BU573" s="53"/>
      <c r="BV573" s="53"/>
      <c r="BW573" s="53"/>
      <c r="BX573" s="53"/>
      <c r="BY573" s="53"/>
      <c r="BZ573" s="53"/>
      <c r="CA573" s="53"/>
      <c r="CB573" s="53"/>
      <c r="CC573" s="53"/>
      <c r="CD573" s="53"/>
      <c r="CE573" s="53"/>
      <c r="CF573" s="53"/>
      <c r="CG573" s="53"/>
      <c r="CH573" s="53"/>
      <c r="CI573" s="53"/>
      <c r="CJ573" s="53"/>
      <c r="CK573" s="53"/>
      <c r="CL573" s="53"/>
      <c r="CM573" s="53"/>
      <c r="CN573" s="53"/>
      <c r="CO573" s="53"/>
      <c r="CP573" s="53"/>
      <c r="CQ573" s="53"/>
      <c r="CR573" s="53"/>
      <c r="CS573" s="53"/>
      <c r="CT573" s="53"/>
      <c r="CU573" s="53"/>
      <c r="CV573" s="53"/>
      <c r="CW573" s="53"/>
      <c r="CX573" s="53"/>
      <c r="CY573" s="53"/>
      <c r="CZ573" s="53"/>
      <c r="DA573" s="53"/>
      <c r="DB573" s="53"/>
      <c r="DC573" s="53"/>
      <c r="DD573" s="53"/>
      <c r="DE573" s="53"/>
      <c r="DF573" s="53"/>
      <c r="DG573" s="53"/>
      <c r="DH573" s="53"/>
      <c r="DI573" s="53"/>
      <c r="DJ573" s="53"/>
      <c r="DK573" s="53"/>
      <c r="DL573" s="53"/>
      <c r="DM573" s="53"/>
      <c r="DN573" s="53"/>
      <c r="DO573" s="53"/>
      <c r="DP573" s="53"/>
      <c r="DQ573" s="53"/>
      <c r="DR573" s="53"/>
      <c r="DS573" s="53"/>
      <c r="DT573" s="53"/>
      <c r="DU573" s="53"/>
      <c r="DV573" s="53"/>
      <c r="DW573" s="53"/>
      <c r="DX573" s="53"/>
      <c r="DY573" s="53"/>
      <c r="DZ573" s="53"/>
      <c r="EA573" s="53"/>
      <c r="EB573" s="53"/>
      <c r="EC573" s="53"/>
      <c r="ED573" s="53"/>
      <c r="EE573" s="53"/>
      <c r="EF573" s="53"/>
      <c r="EG573" s="53"/>
      <c r="EH573" s="53"/>
      <c r="EI573" s="53"/>
      <c r="EJ573" s="53"/>
      <c r="EK573" s="53"/>
      <c r="EL573" s="53"/>
      <c r="EM573" s="53"/>
      <c r="EN573" s="53"/>
      <c r="EO573" s="53"/>
      <c r="EP573" s="53"/>
      <c r="EQ573" s="53"/>
      <c r="ER573" s="53"/>
      <c r="ES573" s="53"/>
      <c r="ET573" s="53"/>
      <c r="EU573" s="53"/>
      <c r="EV573" s="53"/>
      <c r="EW573" s="53"/>
      <c r="EX573" s="53"/>
      <c r="EY573" s="53"/>
      <c r="EZ573" s="53"/>
      <c r="FA573" s="53"/>
      <c r="FB573" s="53"/>
      <c r="FC573" s="53"/>
      <c r="FD573" s="53"/>
      <c r="FE573" s="53"/>
      <c r="FF573" s="53"/>
      <c r="FG573" s="53"/>
      <c r="FH573" s="53"/>
      <c r="FI573" s="53"/>
      <c r="FJ573" s="53"/>
      <c r="FK573" s="53"/>
      <c r="FL573" s="53"/>
      <c r="FM573" s="53"/>
      <c r="FN573" s="53"/>
      <c r="FO573" s="53"/>
      <c r="FP573" s="53"/>
      <c r="FQ573" s="53"/>
      <c r="FR573" s="53"/>
      <c r="FS573" s="53"/>
      <c r="FT573" s="53"/>
      <c r="FU573" s="53"/>
      <c r="FV573" s="53"/>
      <c r="FW573" s="53"/>
      <c r="FX573" s="53"/>
      <c r="FY573" s="53"/>
      <c r="FZ573" s="53"/>
      <c r="GA573" s="53"/>
      <c r="GB573" s="53"/>
      <c r="GC573" s="53"/>
      <c r="GD573" s="53"/>
      <c r="GE573" s="53"/>
      <c r="GF573" s="53"/>
      <c r="GG573" s="53"/>
      <c r="GH573" s="53"/>
      <c r="GI573" s="53"/>
      <c r="GJ573" s="53"/>
      <c r="GK573" s="53"/>
      <c r="GL573" s="53"/>
      <c r="GM573" s="53"/>
      <c r="GN573" s="53"/>
      <c r="GO573" s="53"/>
      <c r="GP573" s="53"/>
      <c r="GQ573" s="53"/>
      <c r="GR573" s="53"/>
      <c r="GS573" s="53"/>
      <c r="GT573" s="53"/>
      <c r="GU573" s="53"/>
      <c r="GV573" s="53"/>
      <c r="GW573" s="53"/>
      <c r="GX573" s="53"/>
      <c r="GY573" s="53"/>
      <c r="GZ573" s="53"/>
      <c r="HA573" s="53"/>
      <c r="HB573" s="53"/>
      <c r="HC573" s="53"/>
      <c r="HD573" s="53"/>
      <c r="HE573" s="53"/>
      <c r="HF573" s="53"/>
      <c r="HG573" s="53"/>
      <c r="HH573" s="53"/>
      <c r="HI573" s="53"/>
      <c r="HJ573" s="53"/>
      <c r="HK573" s="53"/>
      <c r="HL573" s="53"/>
      <c r="HM573" s="53"/>
      <c r="HN573" s="53"/>
      <c r="HO573" s="53"/>
      <c r="HP573" s="53"/>
      <c r="HQ573" s="53"/>
      <c r="HR573" s="53"/>
      <c r="HS573" s="53"/>
      <c r="HT573" s="53"/>
      <c r="HU573" s="53"/>
      <c r="HV573" s="53"/>
      <c r="HW573" s="53"/>
      <c r="HX573" s="53"/>
      <c r="HY573" s="53"/>
      <c r="HZ573" s="53"/>
      <c r="IA573" s="53"/>
    </row>
    <row r="574" spans="1:235" ht="11.25">
      <c r="A574" s="5" t="s">
        <v>7</v>
      </c>
      <c r="B574" s="6"/>
      <c r="C574" s="6"/>
      <c r="D574" s="7"/>
      <c r="E574" s="7"/>
      <c r="F574" s="7"/>
      <c r="G574" s="7"/>
      <c r="H574" s="7"/>
      <c r="I574" s="7"/>
      <c r="J574" s="23"/>
      <c r="K574" s="23"/>
      <c r="L574" s="23"/>
      <c r="M574" s="23"/>
      <c r="N574" s="23"/>
      <c r="O574" s="23"/>
      <c r="P574" s="7"/>
      <c r="Q574" s="24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53"/>
      <c r="AH574" s="53"/>
      <c r="AI574" s="53"/>
      <c r="AJ574" s="53"/>
      <c r="AK574" s="53"/>
      <c r="AL574" s="53"/>
      <c r="AM574" s="53"/>
      <c r="AN574" s="53"/>
      <c r="AO574" s="53"/>
      <c r="AP574" s="53"/>
      <c r="AQ574" s="53"/>
      <c r="AR574" s="53"/>
      <c r="AS574" s="53"/>
      <c r="AT574" s="53"/>
      <c r="AU574" s="53"/>
      <c r="AV574" s="53"/>
      <c r="AW574" s="53"/>
      <c r="AX574" s="53"/>
      <c r="AY574" s="53"/>
      <c r="AZ574" s="53"/>
      <c r="BA574" s="53"/>
      <c r="BB574" s="53"/>
      <c r="BC574" s="53"/>
      <c r="BD574" s="53"/>
      <c r="BE574" s="53"/>
      <c r="BF574" s="53"/>
      <c r="BG574" s="53"/>
      <c r="BH574" s="53"/>
      <c r="BI574" s="53"/>
      <c r="BJ574" s="53"/>
      <c r="BK574" s="53"/>
      <c r="BL574" s="53"/>
      <c r="BM574" s="53"/>
      <c r="BN574" s="53"/>
      <c r="BO574" s="53"/>
      <c r="BP574" s="53"/>
      <c r="BQ574" s="53"/>
      <c r="BR574" s="53"/>
      <c r="BS574" s="53"/>
      <c r="BT574" s="53"/>
      <c r="BU574" s="53"/>
      <c r="BV574" s="53"/>
      <c r="BW574" s="53"/>
      <c r="BX574" s="53"/>
      <c r="BY574" s="53"/>
      <c r="BZ574" s="53"/>
      <c r="CA574" s="53"/>
      <c r="CB574" s="53"/>
      <c r="CC574" s="53"/>
      <c r="CD574" s="53"/>
      <c r="CE574" s="53"/>
      <c r="CF574" s="53"/>
      <c r="CG574" s="53"/>
      <c r="CH574" s="53"/>
      <c r="CI574" s="53"/>
      <c r="CJ574" s="53"/>
      <c r="CK574" s="53"/>
      <c r="CL574" s="53"/>
      <c r="CM574" s="53"/>
      <c r="CN574" s="53"/>
      <c r="CO574" s="53"/>
      <c r="CP574" s="53"/>
      <c r="CQ574" s="53"/>
      <c r="CR574" s="53"/>
      <c r="CS574" s="53"/>
      <c r="CT574" s="53"/>
      <c r="CU574" s="53"/>
      <c r="CV574" s="53"/>
      <c r="CW574" s="53"/>
      <c r="CX574" s="53"/>
      <c r="CY574" s="53"/>
      <c r="CZ574" s="53"/>
      <c r="DA574" s="53"/>
      <c r="DB574" s="53"/>
      <c r="DC574" s="53"/>
      <c r="DD574" s="53"/>
      <c r="DE574" s="53"/>
      <c r="DF574" s="53"/>
      <c r="DG574" s="53"/>
      <c r="DH574" s="53"/>
      <c r="DI574" s="53"/>
      <c r="DJ574" s="53"/>
      <c r="DK574" s="53"/>
      <c r="DL574" s="53"/>
      <c r="DM574" s="53"/>
      <c r="DN574" s="53"/>
      <c r="DO574" s="53"/>
      <c r="DP574" s="53"/>
      <c r="DQ574" s="53"/>
      <c r="DR574" s="53"/>
      <c r="DS574" s="53"/>
      <c r="DT574" s="53"/>
      <c r="DU574" s="53"/>
      <c r="DV574" s="53"/>
      <c r="DW574" s="53"/>
      <c r="DX574" s="53"/>
      <c r="DY574" s="53"/>
      <c r="DZ574" s="53"/>
      <c r="EA574" s="53"/>
      <c r="EB574" s="53"/>
      <c r="EC574" s="53"/>
      <c r="ED574" s="53"/>
      <c r="EE574" s="53"/>
      <c r="EF574" s="53"/>
      <c r="EG574" s="53"/>
      <c r="EH574" s="53"/>
      <c r="EI574" s="53"/>
      <c r="EJ574" s="53"/>
      <c r="EK574" s="53"/>
      <c r="EL574" s="53"/>
      <c r="EM574" s="53"/>
      <c r="EN574" s="53"/>
      <c r="EO574" s="53"/>
      <c r="EP574" s="53"/>
      <c r="EQ574" s="53"/>
      <c r="ER574" s="53"/>
      <c r="ES574" s="53"/>
      <c r="ET574" s="53"/>
      <c r="EU574" s="53"/>
      <c r="EV574" s="53"/>
      <c r="EW574" s="53"/>
      <c r="EX574" s="53"/>
      <c r="EY574" s="53"/>
      <c r="EZ574" s="53"/>
      <c r="FA574" s="53"/>
      <c r="FB574" s="53"/>
      <c r="FC574" s="53"/>
      <c r="FD574" s="53"/>
      <c r="FE574" s="53"/>
      <c r="FF574" s="53"/>
      <c r="FG574" s="53"/>
      <c r="FH574" s="53"/>
      <c r="FI574" s="53"/>
      <c r="FJ574" s="53"/>
      <c r="FK574" s="53"/>
      <c r="FL574" s="53"/>
      <c r="FM574" s="53"/>
      <c r="FN574" s="53"/>
      <c r="FO574" s="53"/>
      <c r="FP574" s="53"/>
      <c r="FQ574" s="53"/>
      <c r="FR574" s="53"/>
      <c r="FS574" s="53"/>
      <c r="FT574" s="53"/>
      <c r="FU574" s="53"/>
      <c r="FV574" s="53"/>
      <c r="FW574" s="53"/>
      <c r="FX574" s="53"/>
      <c r="FY574" s="53"/>
      <c r="FZ574" s="53"/>
      <c r="GA574" s="53"/>
      <c r="GB574" s="53"/>
      <c r="GC574" s="53"/>
      <c r="GD574" s="53"/>
      <c r="GE574" s="53"/>
      <c r="GF574" s="53"/>
      <c r="GG574" s="53"/>
      <c r="GH574" s="53"/>
      <c r="GI574" s="53"/>
      <c r="GJ574" s="53"/>
      <c r="GK574" s="53"/>
      <c r="GL574" s="53"/>
      <c r="GM574" s="53"/>
      <c r="GN574" s="53"/>
      <c r="GO574" s="53"/>
      <c r="GP574" s="53"/>
      <c r="GQ574" s="53"/>
      <c r="GR574" s="53"/>
      <c r="GS574" s="53"/>
      <c r="GT574" s="53"/>
      <c r="GU574" s="53"/>
      <c r="GV574" s="53"/>
      <c r="GW574" s="53"/>
      <c r="GX574" s="53"/>
      <c r="GY574" s="53"/>
      <c r="GZ574" s="53"/>
      <c r="HA574" s="53"/>
      <c r="HB574" s="53"/>
      <c r="HC574" s="53"/>
      <c r="HD574" s="53"/>
      <c r="HE574" s="53"/>
      <c r="HF574" s="53"/>
      <c r="HG574" s="53"/>
      <c r="HH574" s="53"/>
      <c r="HI574" s="53"/>
      <c r="HJ574" s="53"/>
      <c r="HK574" s="53"/>
      <c r="HL574" s="53"/>
      <c r="HM574" s="53"/>
      <c r="HN574" s="53"/>
      <c r="HO574" s="53"/>
      <c r="HP574" s="53"/>
      <c r="HQ574" s="53"/>
      <c r="HR574" s="53"/>
      <c r="HS574" s="53"/>
      <c r="HT574" s="53"/>
      <c r="HU574" s="53"/>
      <c r="HV574" s="53"/>
      <c r="HW574" s="53"/>
      <c r="HX574" s="53"/>
      <c r="HY574" s="53"/>
      <c r="HZ574" s="53"/>
      <c r="IA574" s="53"/>
    </row>
    <row r="575" spans="1:235" ht="22.5">
      <c r="A575" s="8" t="s">
        <v>355</v>
      </c>
      <c r="B575" s="6"/>
      <c r="C575" s="6"/>
      <c r="D575" s="7">
        <f>D571/D573</f>
        <v>36300</v>
      </c>
      <c r="E575" s="7"/>
      <c r="F575" s="7">
        <f>F571/F573</f>
        <v>36300</v>
      </c>
      <c r="G575" s="7"/>
      <c r="H575" s="7"/>
      <c r="I575" s="7"/>
      <c r="J575" s="23"/>
      <c r="K575" s="23"/>
      <c r="L575" s="23"/>
      <c r="M575" s="23"/>
      <c r="N575" s="23"/>
      <c r="O575" s="23"/>
      <c r="P575" s="7"/>
      <c r="Q575" s="24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  <c r="AD575" s="53"/>
      <c r="AE575" s="53"/>
      <c r="AF575" s="53"/>
      <c r="AG575" s="53"/>
      <c r="AH575" s="53"/>
      <c r="AI575" s="53"/>
      <c r="AJ575" s="53"/>
      <c r="AK575" s="53"/>
      <c r="AL575" s="53"/>
      <c r="AM575" s="53"/>
      <c r="AN575" s="53"/>
      <c r="AO575" s="53"/>
      <c r="AP575" s="53"/>
      <c r="AQ575" s="53"/>
      <c r="AR575" s="53"/>
      <c r="AS575" s="53"/>
      <c r="AT575" s="53"/>
      <c r="AU575" s="53"/>
      <c r="AV575" s="53"/>
      <c r="AW575" s="53"/>
      <c r="AX575" s="53"/>
      <c r="AY575" s="53"/>
      <c r="AZ575" s="53"/>
      <c r="BA575" s="53"/>
      <c r="BB575" s="53"/>
      <c r="BC575" s="53"/>
      <c r="BD575" s="53"/>
      <c r="BE575" s="53"/>
      <c r="BF575" s="53"/>
      <c r="BG575" s="53"/>
      <c r="BH575" s="53"/>
      <c r="BI575" s="53"/>
      <c r="BJ575" s="53"/>
      <c r="BK575" s="53"/>
      <c r="BL575" s="53"/>
      <c r="BM575" s="53"/>
      <c r="BN575" s="53"/>
      <c r="BO575" s="53"/>
      <c r="BP575" s="53"/>
      <c r="BQ575" s="53"/>
      <c r="BR575" s="53"/>
      <c r="BS575" s="53"/>
      <c r="BT575" s="53"/>
      <c r="BU575" s="53"/>
      <c r="BV575" s="53"/>
      <c r="BW575" s="53"/>
      <c r="BX575" s="53"/>
      <c r="BY575" s="53"/>
      <c r="BZ575" s="53"/>
      <c r="CA575" s="53"/>
      <c r="CB575" s="53"/>
      <c r="CC575" s="53"/>
      <c r="CD575" s="53"/>
      <c r="CE575" s="53"/>
      <c r="CF575" s="53"/>
      <c r="CG575" s="53"/>
      <c r="CH575" s="53"/>
      <c r="CI575" s="53"/>
      <c r="CJ575" s="53"/>
      <c r="CK575" s="53"/>
      <c r="CL575" s="53"/>
      <c r="CM575" s="53"/>
      <c r="CN575" s="53"/>
      <c r="CO575" s="53"/>
      <c r="CP575" s="53"/>
      <c r="CQ575" s="53"/>
      <c r="CR575" s="53"/>
      <c r="CS575" s="53"/>
      <c r="CT575" s="53"/>
      <c r="CU575" s="53"/>
      <c r="CV575" s="53"/>
      <c r="CW575" s="53"/>
      <c r="CX575" s="53"/>
      <c r="CY575" s="53"/>
      <c r="CZ575" s="53"/>
      <c r="DA575" s="53"/>
      <c r="DB575" s="53"/>
      <c r="DC575" s="53"/>
      <c r="DD575" s="53"/>
      <c r="DE575" s="53"/>
      <c r="DF575" s="53"/>
      <c r="DG575" s="53"/>
      <c r="DH575" s="53"/>
      <c r="DI575" s="53"/>
      <c r="DJ575" s="53"/>
      <c r="DK575" s="53"/>
      <c r="DL575" s="53"/>
      <c r="DM575" s="53"/>
      <c r="DN575" s="53"/>
      <c r="DO575" s="53"/>
      <c r="DP575" s="53"/>
      <c r="DQ575" s="53"/>
      <c r="DR575" s="53"/>
      <c r="DS575" s="53"/>
      <c r="DT575" s="53"/>
      <c r="DU575" s="53"/>
      <c r="DV575" s="53"/>
      <c r="DW575" s="53"/>
      <c r="DX575" s="53"/>
      <c r="DY575" s="53"/>
      <c r="DZ575" s="53"/>
      <c r="EA575" s="53"/>
      <c r="EB575" s="53"/>
      <c r="EC575" s="53"/>
      <c r="ED575" s="53"/>
      <c r="EE575" s="53"/>
      <c r="EF575" s="53"/>
      <c r="EG575" s="53"/>
      <c r="EH575" s="53"/>
      <c r="EI575" s="53"/>
      <c r="EJ575" s="53"/>
      <c r="EK575" s="53"/>
      <c r="EL575" s="53"/>
      <c r="EM575" s="53"/>
      <c r="EN575" s="53"/>
      <c r="EO575" s="53"/>
      <c r="EP575" s="53"/>
      <c r="EQ575" s="53"/>
      <c r="ER575" s="53"/>
      <c r="ES575" s="53"/>
      <c r="ET575" s="53"/>
      <c r="EU575" s="53"/>
      <c r="EV575" s="53"/>
      <c r="EW575" s="53"/>
      <c r="EX575" s="53"/>
      <c r="EY575" s="53"/>
      <c r="EZ575" s="53"/>
      <c r="FA575" s="53"/>
      <c r="FB575" s="53"/>
      <c r="FC575" s="53"/>
      <c r="FD575" s="53"/>
      <c r="FE575" s="53"/>
      <c r="FF575" s="53"/>
      <c r="FG575" s="53"/>
      <c r="FH575" s="53"/>
      <c r="FI575" s="53"/>
      <c r="FJ575" s="53"/>
      <c r="FK575" s="53"/>
      <c r="FL575" s="53"/>
      <c r="FM575" s="53"/>
      <c r="FN575" s="53"/>
      <c r="FO575" s="53"/>
      <c r="FP575" s="53"/>
      <c r="FQ575" s="53"/>
      <c r="FR575" s="53"/>
      <c r="FS575" s="53"/>
      <c r="FT575" s="53"/>
      <c r="FU575" s="53"/>
      <c r="FV575" s="53"/>
      <c r="FW575" s="53"/>
      <c r="FX575" s="53"/>
      <c r="FY575" s="53"/>
      <c r="FZ575" s="53"/>
      <c r="GA575" s="53"/>
      <c r="GB575" s="53"/>
      <c r="GC575" s="53"/>
      <c r="GD575" s="53"/>
      <c r="GE575" s="53"/>
      <c r="GF575" s="53"/>
      <c r="GG575" s="53"/>
      <c r="GH575" s="53"/>
      <c r="GI575" s="53"/>
      <c r="GJ575" s="53"/>
      <c r="GK575" s="53"/>
      <c r="GL575" s="53"/>
      <c r="GM575" s="53"/>
      <c r="GN575" s="53"/>
      <c r="GO575" s="53"/>
      <c r="GP575" s="53"/>
      <c r="GQ575" s="53"/>
      <c r="GR575" s="53"/>
      <c r="GS575" s="53"/>
      <c r="GT575" s="53"/>
      <c r="GU575" s="53"/>
      <c r="GV575" s="53"/>
      <c r="GW575" s="53"/>
      <c r="GX575" s="53"/>
      <c r="GY575" s="53"/>
      <c r="GZ575" s="53"/>
      <c r="HA575" s="53"/>
      <c r="HB575" s="53"/>
      <c r="HC575" s="53"/>
      <c r="HD575" s="53"/>
      <c r="HE575" s="53"/>
      <c r="HF575" s="53"/>
      <c r="HG575" s="53"/>
      <c r="HH575" s="53"/>
      <c r="HI575" s="53"/>
      <c r="HJ575" s="53"/>
      <c r="HK575" s="53"/>
      <c r="HL575" s="53"/>
      <c r="HM575" s="53"/>
      <c r="HN575" s="53"/>
      <c r="HO575" s="53"/>
      <c r="HP575" s="53"/>
      <c r="HQ575" s="53"/>
      <c r="HR575" s="53"/>
      <c r="HS575" s="53"/>
      <c r="HT575" s="53"/>
      <c r="HU575" s="53"/>
      <c r="HV575" s="53"/>
      <c r="HW575" s="53"/>
      <c r="HX575" s="53"/>
      <c r="HY575" s="53"/>
      <c r="HZ575" s="53"/>
      <c r="IA575" s="53"/>
    </row>
    <row r="576" spans="1:235" ht="11.25">
      <c r="A576" s="8"/>
      <c r="B576" s="6"/>
      <c r="C576" s="6"/>
      <c r="D576" s="7"/>
      <c r="E576" s="7"/>
      <c r="F576" s="7"/>
      <c r="G576" s="7"/>
      <c r="H576" s="7"/>
      <c r="I576" s="7"/>
      <c r="J576" s="23"/>
      <c r="K576" s="23"/>
      <c r="L576" s="23"/>
      <c r="M576" s="23"/>
      <c r="N576" s="23"/>
      <c r="O576" s="23"/>
      <c r="P576" s="7"/>
      <c r="Q576" s="24"/>
      <c r="R576" s="53"/>
      <c r="S576" s="53"/>
      <c r="T576" s="53"/>
      <c r="U576" s="53"/>
      <c r="V576" s="53"/>
      <c r="W576" s="53"/>
      <c r="X576" s="53"/>
      <c r="Y576" s="53"/>
      <c r="Z576" s="53"/>
      <c r="AA576" s="53"/>
      <c r="AB576" s="53"/>
      <c r="AC576" s="53"/>
      <c r="AD576" s="53"/>
      <c r="AE576" s="53"/>
      <c r="AF576" s="53"/>
      <c r="AG576" s="53"/>
      <c r="AH576" s="53"/>
      <c r="AI576" s="53"/>
      <c r="AJ576" s="53"/>
      <c r="AK576" s="53"/>
      <c r="AL576" s="53"/>
      <c r="AM576" s="53"/>
      <c r="AN576" s="53"/>
      <c r="AO576" s="53"/>
      <c r="AP576" s="53"/>
      <c r="AQ576" s="53"/>
      <c r="AR576" s="53"/>
      <c r="AS576" s="53"/>
      <c r="AT576" s="53"/>
      <c r="AU576" s="53"/>
      <c r="AV576" s="53"/>
      <c r="AW576" s="53"/>
      <c r="AX576" s="53"/>
      <c r="AY576" s="53"/>
      <c r="AZ576" s="53"/>
      <c r="BA576" s="53"/>
      <c r="BB576" s="53"/>
      <c r="BC576" s="53"/>
      <c r="BD576" s="53"/>
      <c r="BE576" s="53"/>
      <c r="BF576" s="53"/>
      <c r="BG576" s="53"/>
      <c r="BH576" s="53"/>
      <c r="BI576" s="53"/>
      <c r="BJ576" s="53"/>
      <c r="BK576" s="53"/>
      <c r="BL576" s="53"/>
      <c r="BM576" s="53"/>
      <c r="BN576" s="53"/>
      <c r="BO576" s="53"/>
      <c r="BP576" s="53"/>
      <c r="BQ576" s="53"/>
      <c r="BR576" s="53"/>
      <c r="BS576" s="53"/>
      <c r="BT576" s="53"/>
      <c r="BU576" s="53"/>
      <c r="BV576" s="53"/>
      <c r="BW576" s="53"/>
      <c r="BX576" s="53"/>
      <c r="BY576" s="53"/>
      <c r="BZ576" s="53"/>
      <c r="CA576" s="53"/>
      <c r="CB576" s="53"/>
      <c r="CC576" s="53"/>
      <c r="CD576" s="53"/>
      <c r="CE576" s="53"/>
      <c r="CF576" s="53"/>
      <c r="CG576" s="53"/>
      <c r="CH576" s="53"/>
      <c r="CI576" s="53"/>
      <c r="CJ576" s="53"/>
      <c r="CK576" s="53"/>
      <c r="CL576" s="53"/>
      <c r="CM576" s="53"/>
      <c r="CN576" s="53"/>
      <c r="CO576" s="53"/>
      <c r="CP576" s="53"/>
      <c r="CQ576" s="53"/>
      <c r="CR576" s="53"/>
      <c r="CS576" s="53"/>
      <c r="CT576" s="53"/>
      <c r="CU576" s="53"/>
      <c r="CV576" s="53"/>
      <c r="CW576" s="53"/>
      <c r="CX576" s="53"/>
      <c r="CY576" s="53"/>
      <c r="CZ576" s="53"/>
      <c r="DA576" s="53"/>
      <c r="DB576" s="53"/>
      <c r="DC576" s="53"/>
      <c r="DD576" s="53"/>
      <c r="DE576" s="53"/>
      <c r="DF576" s="53"/>
      <c r="DG576" s="53"/>
      <c r="DH576" s="53"/>
      <c r="DI576" s="53"/>
      <c r="DJ576" s="53"/>
      <c r="DK576" s="53"/>
      <c r="DL576" s="53"/>
      <c r="DM576" s="53"/>
      <c r="DN576" s="53"/>
      <c r="DO576" s="53"/>
      <c r="DP576" s="53"/>
      <c r="DQ576" s="53"/>
      <c r="DR576" s="53"/>
      <c r="DS576" s="53"/>
      <c r="DT576" s="53"/>
      <c r="DU576" s="53"/>
      <c r="DV576" s="53"/>
      <c r="DW576" s="53"/>
      <c r="DX576" s="53"/>
      <c r="DY576" s="53"/>
      <c r="DZ576" s="53"/>
      <c r="EA576" s="53"/>
      <c r="EB576" s="53"/>
      <c r="EC576" s="53"/>
      <c r="ED576" s="53"/>
      <c r="EE576" s="53"/>
      <c r="EF576" s="53"/>
      <c r="EG576" s="53"/>
      <c r="EH576" s="53"/>
      <c r="EI576" s="53"/>
      <c r="EJ576" s="53"/>
      <c r="EK576" s="53"/>
      <c r="EL576" s="53"/>
      <c r="EM576" s="53"/>
      <c r="EN576" s="53"/>
      <c r="EO576" s="53"/>
      <c r="EP576" s="53"/>
      <c r="EQ576" s="53"/>
      <c r="ER576" s="53"/>
      <c r="ES576" s="53"/>
      <c r="ET576" s="53"/>
      <c r="EU576" s="53"/>
      <c r="EV576" s="53"/>
      <c r="EW576" s="53"/>
      <c r="EX576" s="53"/>
      <c r="EY576" s="53"/>
      <c r="EZ576" s="53"/>
      <c r="FA576" s="53"/>
      <c r="FB576" s="53"/>
      <c r="FC576" s="53"/>
      <c r="FD576" s="53"/>
      <c r="FE576" s="53"/>
      <c r="FF576" s="53"/>
      <c r="FG576" s="53"/>
      <c r="FH576" s="53"/>
      <c r="FI576" s="53"/>
      <c r="FJ576" s="53"/>
      <c r="FK576" s="53"/>
      <c r="FL576" s="53"/>
      <c r="FM576" s="53"/>
      <c r="FN576" s="53"/>
      <c r="FO576" s="53"/>
      <c r="FP576" s="53"/>
      <c r="FQ576" s="53"/>
      <c r="FR576" s="53"/>
      <c r="FS576" s="53"/>
      <c r="FT576" s="53"/>
      <c r="FU576" s="53"/>
      <c r="FV576" s="53"/>
      <c r="FW576" s="53"/>
      <c r="FX576" s="53"/>
      <c r="FY576" s="53"/>
      <c r="FZ576" s="53"/>
      <c r="GA576" s="53"/>
      <c r="GB576" s="53"/>
      <c r="GC576" s="53"/>
      <c r="GD576" s="53"/>
      <c r="GE576" s="53"/>
      <c r="GF576" s="53"/>
      <c r="GG576" s="53"/>
      <c r="GH576" s="53"/>
      <c r="GI576" s="53"/>
      <c r="GJ576" s="53"/>
      <c r="GK576" s="53"/>
      <c r="GL576" s="53"/>
      <c r="GM576" s="53"/>
      <c r="GN576" s="53"/>
      <c r="GO576" s="53"/>
      <c r="GP576" s="53"/>
      <c r="GQ576" s="53"/>
      <c r="GR576" s="53"/>
      <c r="GS576" s="53"/>
      <c r="GT576" s="53"/>
      <c r="GU576" s="53"/>
      <c r="GV576" s="53"/>
      <c r="GW576" s="53"/>
      <c r="GX576" s="53"/>
      <c r="GY576" s="53"/>
      <c r="GZ576" s="53"/>
      <c r="HA576" s="53"/>
      <c r="HB576" s="53"/>
      <c r="HC576" s="53"/>
      <c r="HD576" s="53"/>
      <c r="HE576" s="53"/>
      <c r="HF576" s="53"/>
      <c r="HG576" s="53"/>
      <c r="HH576" s="53"/>
      <c r="HI576" s="53"/>
      <c r="HJ576" s="53"/>
      <c r="HK576" s="53"/>
      <c r="HL576" s="53"/>
      <c r="HM576" s="53"/>
      <c r="HN576" s="53"/>
      <c r="HO576" s="53"/>
      <c r="HP576" s="53"/>
      <c r="HQ576" s="53"/>
      <c r="HR576" s="53"/>
      <c r="HS576" s="53"/>
      <c r="HT576" s="53"/>
      <c r="HU576" s="53"/>
      <c r="HV576" s="53"/>
      <c r="HW576" s="53"/>
      <c r="HX576" s="53"/>
      <c r="HY576" s="53"/>
      <c r="HZ576" s="53"/>
      <c r="IA576" s="53"/>
    </row>
    <row r="577" spans="1:235" ht="11.25">
      <c r="A577" s="37" t="s">
        <v>337</v>
      </c>
      <c r="B577" s="6"/>
      <c r="C577" s="6"/>
      <c r="D577" s="36">
        <f>D579</f>
        <v>3000000</v>
      </c>
      <c r="E577" s="36">
        <f aca="true" t="shared" si="65" ref="E577:Q577">E579</f>
        <v>0</v>
      </c>
      <c r="F577" s="36">
        <f t="shared" si="65"/>
        <v>3000000</v>
      </c>
      <c r="G577" s="36">
        <f t="shared" si="65"/>
        <v>3000000</v>
      </c>
      <c r="H577" s="36">
        <f t="shared" si="65"/>
        <v>0</v>
      </c>
      <c r="I577" s="36">
        <f t="shared" si="65"/>
        <v>0</v>
      </c>
      <c r="J577" s="36">
        <f t="shared" si="65"/>
        <v>3000000</v>
      </c>
      <c r="K577" s="36">
        <f t="shared" si="65"/>
        <v>0</v>
      </c>
      <c r="L577" s="36">
        <f t="shared" si="65"/>
        <v>0</v>
      </c>
      <c r="M577" s="36">
        <f t="shared" si="65"/>
        <v>0</v>
      </c>
      <c r="N577" s="36">
        <f t="shared" si="65"/>
        <v>0</v>
      </c>
      <c r="O577" s="36">
        <f t="shared" si="65"/>
        <v>0</v>
      </c>
      <c r="P577" s="36">
        <f t="shared" si="65"/>
        <v>0</v>
      </c>
      <c r="Q577" s="36">
        <f t="shared" si="65"/>
        <v>0</v>
      </c>
      <c r="R577" s="53"/>
      <c r="S577" s="53"/>
      <c r="T577" s="53"/>
      <c r="U577" s="53"/>
      <c r="V577" s="53"/>
      <c r="W577" s="53"/>
      <c r="X577" s="53"/>
      <c r="Y577" s="53"/>
      <c r="Z577" s="53"/>
      <c r="AA577" s="53"/>
      <c r="AB577" s="53"/>
      <c r="AC577" s="53"/>
      <c r="AD577" s="53"/>
      <c r="AE577" s="53"/>
      <c r="AF577" s="53"/>
      <c r="AG577" s="53"/>
      <c r="AH577" s="53"/>
      <c r="AI577" s="53"/>
      <c r="AJ577" s="53"/>
      <c r="AK577" s="53"/>
      <c r="AL577" s="53"/>
      <c r="AM577" s="53"/>
      <c r="AN577" s="53"/>
      <c r="AO577" s="53"/>
      <c r="AP577" s="53"/>
      <c r="AQ577" s="53"/>
      <c r="AR577" s="53"/>
      <c r="AS577" s="53"/>
      <c r="AT577" s="53"/>
      <c r="AU577" s="53"/>
      <c r="AV577" s="53"/>
      <c r="AW577" s="53"/>
      <c r="AX577" s="53"/>
      <c r="AY577" s="53"/>
      <c r="AZ577" s="53"/>
      <c r="BA577" s="53"/>
      <c r="BB577" s="53"/>
      <c r="BC577" s="53"/>
      <c r="BD577" s="53"/>
      <c r="BE577" s="53"/>
      <c r="BF577" s="53"/>
      <c r="BG577" s="53"/>
      <c r="BH577" s="53"/>
      <c r="BI577" s="53"/>
      <c r="BJ577" s="53"/>
      <c r="BK577" s="53"/>
      <c r="BL577" s="53"/>
      <c r="BM577" s="53"/>
      <c r="BN577" s="53"/>
      <c r="BO577" s="53"/>
      <c r="BP577" s="53"/>
      <c r="BQ577" s="53"/>
      <c r="BR577" s="53"/>
      <c r="BS577" s="53"/>
      <c r="BT577" s="53"/>
      <c r="BU577" s="53"/>
      <c r="BV577" s="53"/>
      <c r="BW577" s="53"/>
      <c r="BX577" s="53"/>
      <c r="BY577" s="53"/>
      <c r="BZ577" s="53"/>
      <c r="CA577" s="53"/>
      <c r="CB577" s="53"/>
      <c r="CC577" s="53"/>
      <c r="CD577" s="53"/>
      <c r="CE577" s="53"/>
      <c r="CF577" s="53"/>
      <c r="CG577" s="53"/>
      <c r="CH577" s="53"/>
      <c r="CI577" s="53"/>
      <c r="CJ577" s="53"/>
      <c r="CK577" s="53"/>
      <c r="CL577" s="53"/>
      <c r="CM577" s="53"/>
      <c r="CN577" s="53"/>
      <c r="CO577" s="53"/>
      <c r="CP577" s="53"/>
      <c r="CQ577" s="53"/>
      <c r="CR577" s="53"/>
      <c r="CS577" s="53"/>
      <c r="CT577" s="53"/>
      <c r="CU577" s="53"/>
      <c r="CV577" s="53"/>
      <c r="CW577" s="53"/>
      <c r="CX577" s="53"/>
      <c r="CY577" s="53"/>
      <c r="CZ577" s="53"/>
      <c r="DA577" s="53"/>
      <c r="DB577" s="53"/>
      <c r="DC577" s="53"/>
      <c r="DD577" s="53"/>
      <c r="DE577" s="53"/>
      <c r="DF577" s="53"/>
      <c r="DG577" s="53"/>
      <c r="DH577" s="53"/>
      <c r="DI577" s="53"/>
      <c r="DJ577" s="53"/>
      <c r="DK577" s="53"/>
      <c r="DL577" s="53"/>
      <c r="DM577" s="53"/>
      <c r="DN577" s="53"/>
      <c r="DO577" s="53"/>
      <c r="DP577" s="53"/>
      <c r="DQ577" s="53"/>
      <c r="DR577" s="53"/>
      <c r="DS577" s="53"/>
      <c r="DT577" s="53"/>
      <c r="DU577" s="53"/>
      <c r="DV577" s="53"/>
      <c r="DW577" s="53"/>
      <c r="DX577" s="53"/>
      <c r="DY577" s="53"/>
      <c r="DZ577" s="53"/>
      <c r="EA577" s="53"/>
      <c r="EB577" s="53"/>
      <c r="EC577" s="53"/>
      <c r="ED577" s="53"/>
      <c r="EE577" s="53"/>
      <c r="EF577" s="53"/>
      <c r="EG577" s="53"/>
      <c r="EH577" s="53"/>
      <c r="EI577" s="53"/>
      <c r="EJ577" s="53"/>
      <c r="EK577" s="53"/>
      <c r="EL577" s="53"/>
      <c r="EM577" s="53"/>
      <c r="EN577" s="53"/>
      <c r="EO577" s="53"/>
      <c r="EP577" s="53"/>
      <c r="EQ577" s="53"/>
      <c r="ER577" s="53"/>
      <c r="ES577" s="53"/>
      <c r="ET577" s="53"/>
      <c r="EU577" s="53"/>
      <c r="EV577" s="53"/>
      <c r="EW577" s="53"/>
      <c r="EX577" s="53"/>
      <c r="EY577" s="53"/>
      <c r="EZ577" s="53"/>
      <c r="FA577" s="53"/>
      <c r="FB577" s="53"/>
      <c r="FC577" s="53"/>
      <c r="FD577" s="53"/>
      <c r="FE577" s="53"/>
      <c r="FF577" s="53"/>
      <c r="FG577" s="53"/>
      <c r="FH577" s="53"/>
      <c r="FI577" s="53"/>
      <c r="FJ577" s="53"/>
      <c r="FK577" s="53"/>
      <c r="FL577" s="53"/>
      <c r="FM577" s="53"/>
      <c r="FN577" s="53"/>
      <c r="FO577" s="53"/>
      <c r="FP577" s="53"/>
      <c r="FQ577" s="53"/>
      <c r="FR577" s="53"/>
      <c r="FS577" s="53"/>
      <c r="FT577" s="53"/>
      <c r="FU577" s="53"/>
      <c r="FV577" s="53"/>
      <c r="FW577" s="53"/>
      <c r="FX577" s="53"/>
      <c r="FY577" s="53"/>
      <c r="FZ577" s="53"/>
      <c r="GA577" s="53"/>
      <c r="GB577" s="53"/>
      <c r="GC577" s="53"/>
      <c r="GD577" s="53"/>
      <c r="GE577" s="53"/>
      <c r="GF577" s="53"/>
      <c r="GG577" s="53"/>
      <c r="GH577" s="53"/>
      <c r="GI577" s="53"/>
      <c r="GJ577" s="53"/>
      <c r="GK577" s="53"/>
      <c r="GL577" s="53"/>
      <c r="GM577" s="53"/>
      <c r="GN577" s="53"/>
      <c r="GO577" s="53"/>
      <c r="GP577" s="53"/>
      <c r="GQ577" s="53"/>
      <c r="GR577" s="53"/>
      <c r="GS577" s="53"/>
      <c r="GT577" s="53"/>
      <c r="GU577" s="53"/>
      <c r="GV577" s="53"/>
      <c r="GW577" s="53"/>
      <c r="GX577" s="53"/>
      <c r="GY577" s="53"/>
      <c r="GZ577" s="53"/>
      <c r="HA577" s="53"/>
      <c r="HB577" s="53"/>
      <c r="HC577" s="53"/>
      <c r="HD577" s="53"/>
      <c r="HE577" s="53"/>
      <c r="HF577" s="53"/>
      <c r="HG577" s="53"/>
      <c r="HH577" s="53"/>
      <c r="HI577" s="53"/>
      <c r="HJ577" s="53"/>
      <c r="HK577" s="53"/>
      <c r="HL577" s="53"/>
      <c r="HM577" s="53"/>
      <c r="HN577" s="53"/>
      <c r="HO577" s="53"/>
      <c r="HP577" s="53"/>
      <c r="HQ577" s="53"/>
      <c r="HR577" s="53"/>
      <c r="HS577" s="53"/>
      <c r="HT577" s="53"/>
      <c r="HU577" s="53"/>
      <c r="HV577" s="53"/>
      <c r="HW577" s="53"/>
      <c r="HX577" s="53"/>
      <c r="HY577" s="53"/>
      <c r="HZ577" s="53"/>
      <c r="IA577" s="53"/>
    </row>
    <row r="578" spans="1:235" ht="22.5">
      <c r="A578" s="8" t="s">
        <v>264</v>
      </c>
      <c r="B578" s="6"/>
      <c r="C578" s="6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24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53"/>
      <c r="AF578" s="53"/>
      <c r="AG578" s="53"/>
      <c r="AH578" s="53"/>
      <c r="AI578" s="53"/>
      <c r="AJ578" s="53"/>
      <c r="AK578" s="53"/>
      <c r="AL578" s="53"/>
      <c r="AM578" s="53"/>
      <c r="AN578" s="53"/>
      <c r="AO578" s="53"/>
      <c r="AP578" s="53"/>
      <c r="AQ578" s="53"/>
      <c r="AR578" s="53"/>
      <c r="AS578" s="53"/>
      <c r="AT578" s="53"/>
      <c r="AU578" s="53"/>
      <c r="AV578" s="53"/>
      <c r="AW578" s="53"/>
      <c r="AX578" s="53"/>
      <c r="AY578" s="53"/>
      <c r="AZ578" s="53"/>
      <c r="BA578" s="53"/>
      <c r="BB578" s="53"/>
      <c r="BC578" s="53"/>
      <c r="BD578" s="53"/>
      <c r="BE578" s="53"/>
      <c r="BF578" s="53"/>
      <c r="BG578" s="53"/>
      <c r="BH578" s="53"/>
      <c r="BI578" s="53"/>
      <c r="BJ578" s="53"/>
      <c r="BK578" s="53"/>
      <c r="BL578" s="53"/>
      <c r="BM578" s="53"/>
      <c r="BN578" s="53"/>
      <c r="BO578" s="53"/>
      <c r="BP578" s="53"/>
      <c r="BQ578" s="53"/>
      <c r="BR578" s="53"/>
      <c r="BS578" s="53"/>
      <c r="BT578" s="53"/>
      <c r="BU578" s="53"/>
      <c r="BV578" s="53"/>
      <c r="BW578" s="53"/>
      <c r="BX578" s="53"/>
      <c r="BY578" s="53"/>
      <c r="BZ578" s="53"/>
      <c r="CA578" s="53"/>
      <c r="CB578" s="53"/>
      <c r="CC578" s="53"/>
      <c r="CD578" s="53"/>
      <c r="CE578" s="53"/>
      <c r="CF578" s="53"/>
      <c r="CG578" s="53"/>
      <c r="CH578" s="53"/>
      <c r="CI578" s="53"/>
      <c r="CJ578" s="53"/>
      <c r="CK578" s="53"/>
      <c r="CL578" s="53"/>
      <c r="CM578" s="53"/>
      <c r="CN578" s="53"/>
      <c r="CO578" s="53"/>
      <c r="CP578" s="53"/>
      <c r="CQ578" s="53"/>
      <c r="CR578" s="53"/>
      <c r="CS578" s="53"/>
      <c r="CT578" s="53"/>
      <c r="CU578" s="53"/>
      <c r="CV578" s="53"/>
      <c r="CW578" s="53"/>
      <c r="CX578" s="53"/>
      <c r="CY578" s="53"/>
      <c r="CZ578" s="53"/>
      <c r="DA578" s="53"/>
      <c r="DB578" s="53"/>
      <c r="DC578" s="53"/>
      <c r="DD578" s="53"/>
      <c r="DE578" s="53"/>
      <c r="DF578" s="53"/>
      <c r="DG578" s="53"/>
      <c r="DH578" s="53"/>
      <c r="DI578" s="53"/>
      <c r="DJ578" s="53"/>
      <c r="DK578" s="53"/>
      <c r="DL578" s="53"/>
      <c r="DM578" s="53"/>
      <c r="DN578" s="53"/>
      <c r="DO578" s="53"/>
      <c r="DP578" s="53"/>
      <c r="DQ578" s="53"/>
      <c r="DR578" s="53"/>
      <c r="DS578" s="53"/>
      <c r="DT578" s="53"/>
      <c r="DU578" s="53"/>
      <c r="DV578" s="53"/>
      <c r="DW578" s="53"/>
      <c r="DX578" s="53"/>
      <c r="DY578" s="53"/>
      <c r="DZ578" s="53"/>
      <c r="EA578" s="53"/>
      <c r="EB578" s="53"/>
      <c r="EC578" s="53"/>
      <c r="ED578" s="53"/>
      <c r="EE578" s="53"/>
      <c r="EF578" s="53"/>
      <c r="EG578" s="53"/>
      <c r="EH578" s="53"/>
      <c r="EI578" s="53"/>
      <c r="EJ578" s="53"/>
      <c r="EK578" s="53"/>
      <c r="EL578" s="53"/>
      <c r="EM578" s="53"/>
      <c r="EN578" s="53"/>
      <c r="EO578" s="53"/>
      <c r="EP578" s="53"/>
      <c r="EQ578" s="53"/>
      <c r="ER578" s="53"/>
      <c r="ES578" s="53"/>
      <c r="ET578" s="53"/>
      <c r="EU578" s="53"/>
      <c r="EV578" s="53"/>
      <c r="EW578" s="53"/>
      <c r="EX578" s="53"/>
      <c r="EY578" s="53"/>
      <c r="EZ578" s="53"/>
      <c r="FA578" s="53"/>
      <c r="FB578" s="53"/>
      <c r="FC578" s="53"/>
      <c r="FD578" s="53"/>
      <c r="FE578" s="53"/>
      <c r="FF578" s="53"/>
      <c r="FG578" s="53"/>
      <c r="FH578" s="53"/>
      <c r="FI578" s="53"/>
      <c r="FJ578" s="53"/>
      <c r="FK578" s="53"/>
      <c r="FL578" s="53"/>
      <c r="FM578" s="53"/>
      <c r="FN578" s="53"/>
      <c r="FO578" s="53"/>
      <c r="FP578" s="53"/>
      <c r="FQ578" s="53"/>
      <c r="FR578" s="53"/>
      <c r="FS578" s="53"/>
      <c r="FT578" s="53"/>
      <c r="FU578" s="53"/>
      <c r="FV578" s="53"/>
      <c r="FW578" s="53"/>
      <c r="FX578" s="53"/>
      <c r="FY578" s="53"/>
      <c r="FZ578" s="53"/>
      <c r="GA578" s="53"/>
      <c r="GB578" s="53"/>
      <c r="GC578" s="53"/>
      <c r="GD578" s="53"/>
      <c r="GE578" s="53"/>
      <c r="GF578" s="53"/>
      <c r="GG578" s="53"/>
      <c r="GH578" s="53"/>
      <c r="GI578" s="53"/>
      <c r="GJ578" s="53"/>
      <c r="GK578" s="53"/>
      <c r="GL578" s="53"/>
      <c r="GM578" s="53"/>
      <c r="GN578" s="53"/>
      <c r="GO578" s="53"/>
      <c r="GP578" s="53"/>
      <c r="GQ578" s="53"/>
      <c r="GR578" s="53"/>
      <c r="GS578" s="53"/>
      <c r="GT578" s="53"/>
      <c r="GU578" s="53"/>
      <c r="GV578" s="53"/>
      <c r="GW578" s="53"/>
      <c r="GX578" s="53"/>
      <c r="GY578" s="53"/>
      <c r="GZ578" s="53"/>
      <c r="HA578" s="53"/>
      <c r="HB578" s="53"/>
      <c r="HC578" s="53"/>
      <c r="HD578" s="53"/>
      <c r="HE578" s="53"/>
      <c r="HF578" s="53"/>
      <c r="HG578" s="53"/>
      <c r="HH578" s="53"/>
      <c r="HI578" s="53"/>
      <c r="HJ578" s="53"/>
      <c r="HK578" s="53"/>
      <c r="HL578" s="53"/>
      <c r="HM578" s="53"/>
      <c r="HN578" s="53"/>
      <c r="HO578" s="53"/>
      <c r="HP578" s="53"/>
      <c r="HQ578" s="53"/>
      <c r="HR578" s="53"/>
      <c r="HS578" s="53"/>
      <c r="HT578" s="53"/>
      <c r="HU578" s="53"/>
      <c r="HV578" s="53"/>
      <c r="HW578" s="53"/>
      <c r="HX578" s="53"/>
      <c r="HY578" s="53"/>
      <c r="HZ578" s="53"/>
      <c r="IA578" s="53"/>
    </row>
    <row r="579" spans="1:17" s="39" customFormat="1" ht="37.5" customHeight="1">
      <c r="A579" s="34" t="s">
        <v>428</v>
      </c>
      <c r="B579" s="35"/>
      <c r="C579" s="35"/>
      <c r="D579" s="45">
        <f>D581</f>
        <v>3000000</v>
      </c>
      <c r="E579" s="45"/>
      <c r="F579" s="45">
        <f>D579+E579</f>
        <v>3000000</v>
      </c>
      <c r="G579" s="36">
        <f>G584*G586</f>
        <v>3000000</v>
      </c>
      <c r="H579" s="36"/>
      <c r="I579" s="36"/>
      <c r="J579" s="36">
        <f>J581</f>
        <v>3000000</v>
      </c>
      <c r="K579" s="36"/>
      <c r="L579" s="36"/>
      <c r="M579" s="36"/>
      <c r="N579" s="36">
        <f>N581</f>
        <v>0</v>
      </c>
      <c r="O579" s="36"/>
      <c r="P579" s="36">
        <f>N579</f>
        <v>0</v>
      </c>
      <c r="Q579" s="78"/>
    </row>
    <row r="580" spans="1:235" ht="11.25">
      <c r="A580" s="5" t="s">
        <v>4</v>
      </c>
      <c r="B580" s="6"/>
      <c r="C580" s="6"/>
      <c r="D580" s="84"/>
      <c r="E580" s="84"/>
      <c r="F580" s="84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24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  <c r="AD580" s="53"/>
      <c r="AE580" s="53"/>
      <c r="AF580" s="53"/>
      <c r="AG580" s="53"/>
      <c r="AH580" s="53"/>
      <c r="AI580" s="53"/>
      <c r="AJ580" s="53"/>
      <c r="AK580" s="53"/>
      <c r="AL580" s="53"/>
      <c r="AM580" s="53"/>
      <c r="AN580" s="53"/>
      <c r="AO580" s="53"/>
      <c r="AP580" s="53"/>
      <c r="AQ580" s="53"/>
      <c r="AR580" s="53"/>
      <c r="AS580" s="53"/>
      <c r="AT580" s="53"/>
      <c r="AU580" s="53"/>
      <c r="AV580" s="53"/>
      <c r="AW580" s="53"/>
      <c r="AX580" s="53"/>
      <c r="AY580" s="53"/>
      <c r="AZ580" s="53"/>
      <c r="BA580" s="53"/>
      <c r="BB580" s="53"/>
      <c r="BC580" s="53"/>
      <c r="BD580" s="53"/>
      <c r="BE580" s="53"/>
      <c r="BF580" s="53"/>
      <c r="BG580" s="53"/>
      <c r="BH580" s="53"/>
      <c r="BI580" s="53"/>
      <c r="BJ580" s="53"/>
      <c r="BK580" s="53"/>
      <c r="BL580" s="53"/>
      <c r="BM580" s="53"/>
      <c r="BN580" s="53"/>
      <c r="BO580" s="53"/>
      <c r="BP580" s="53"/>
      <c r="BQ580" s="53"/>
      <c r="BR580" s="53"/>
      <c r="BS580" s="53"/>
      <c r="BT580" s="53"/>
      <c r="BU580" s="53"/>
      <c r="BV580" s="53"/>
      <c r="BW580" s="53"/>
      <c r="BX580" s="53"/>
      <c r="BY580" s="53"/>
      <c r="BZ580" s="53"/>
      <c r="CA580" s="53"/>
      <c r="CB580" s="53"/>
      <c r="CC580" s="53"/>
      <c r="CD580" s="53"/>
      <c r="CE580" s="53"/>
      <c r="CF580" s="53"/>
      <c r="CG580" s="53"/>
      <c r="CH580" s="53"/>
      <c r="CI580" s="53"/>
      <c r="CJ580" s="53"/>
      <c r="CK580" s="53"/>
      <c r="CL580" s="53"/>
      <c r="CM580" s="53"/>
      <c r="CN580" s="53"/>
      <c r="CO580" s="53"/>
      <c r="CP580" s="53"/>
      <c r="CQ580" s="53"/>
      <c r="CR580" s="53"/>
      <c r="CS580" s="53"/>
      <c r="CT580" s="53"/>
      <c r="CU580" s="53"/>
      <c r="CV580" s="53"/>
      <c r="CW580" s="53"/>
      <c r="CX580" s="53"/>
      <c r="CY580" s="53"/>
      <c r="CZ580" s="53"/>
      <c r="DA580" s="53"/>
      <c r="DB580" s="53"/>
      <c r="DC580" s="53"/>
      <c r="DD580" s="53"/>
      <c r="DE580" s="53"/>
      <c r="DF580" s="53"/>
      <c r="DG580" s="53"/>
      <c r="DH580" s="53"/>
      <c r="DI580" s="53"/>
      <c r="DJ580" s="53"/>
      <c r="DK580" s="53"/>
      <c r="DL580" s="53"/>
      <c r="DM580" s="53"/>
      <c r="DN580" s="53"/>
      <c r="DO580" s="53"/>
      <c r="DP580" s="53"/>
      <c r="DQ580" s="53"/>
      <c r="DR580" s="53"/>
      <c r="DS580" s="53"/>
      <c r="DT580" s="53"/>
      <c r="DU580" s="53"/>
      <c r="DV580" s="53"/>
      <c r="DW580" s="53"/>
      <c r="DX580" s="53"/>
      <c r="DY580" s="53"/>
      <c r="DZ580" s="53"/>
      <c r="EA580" s="53"/>
      <c r="EB580" s="53"/>
      <c r="EC580" s="53"/>
      <c r="ED580" s="53"/>
      <c r="EE580" s="53"/>
      <c r="EF580" s="53"/>
      <c r="EG580" s="53"/>
      <c r="EH580" s="53"/>
      <c r="EI580" s="53"/>
      <c r="EJ580" s="53"/>
      <c r="EK580" s="53"/>
      <c r="EL580" s="53"/>
      <c r="EM580" s="53"/>
      <c r="EN580" s="53"/>
      <c r="EO580" s="53"/>
      <c r="EP580" s="53"/>
      <c r="EQ580" s="53"/>
      <c r="ER580" s="53"/>
      <c r="ES580" s="53"/>
      <c r="ET580" s="53"/>
      <c r="EU580" s="53"/>
      <c r="EV580" s="53"/>
      <c r="EW580" s="53"/>
      <c r="EX580" s="53"/>
      <c r="EY580" s="53"/>
      <c r="EZ580" s="53"/>
      <c r="FA580" s="53"/>
      <c r="FB580" s="53"/>
      <c r="FC580" s="53"/>
      <c r="FD580" s="53"/>
      <c r="FE580" s="53"/>
      <c r="FF580" s="53"/>
      <c r="FG580" s="53"/>
      <c r="FH580" s="53"/>
      <c r="FI580" s="53"/>
      <c r="FJ580" s="53"/>
      <c r="FK580" s="53"/>
      <c r="FL580" s="53"/>
      <c r="FM580" s="53"/>
      <c r="FN580" s="53"/>
      <c r="FO580" s="53"/>
      <c r="FP580" s="53"/>
      <c r="FQ580" s="53"/>
      <c r="FR580" s="53"/>
      <c r="FS580" s="53"/>
      <c r="FT580" s="53"/>
      <c r="FU580" s="53"/>
      <c r="FV580" s="53"/>
      <c r="FW580" s="53"/>
      <c r="FX580" s="53"/>
      <c r="FY580" s="53"/>
      <c r="FZ580" s="53"/>
      <c r="GA580" s="53"/>
      <c r="GB580" s="53"/>
      <c r="GC580" s="53"/>
      <c r="GD580" s="53"/>
      <c r="GE580" s="53"/>
      <c r="GF580" s="53"/>
      <c r="GG580" s="53"/>
      <c r="GH580" s="53"/>
      <c r="GI580" s="53"/>
      <c r="GJ580" s="53"/>
      <c r="GK580" s="53"/>
      <c r="GL580" s="53"/>
      <c r="GM580" s="53"/>
      <c r="GN580" s="53"/>
      <c r="GO580" s="53"/>
      <c r="GP580" s="53"/>
      <c r="GQ580" s="53"/>
      <c r="GR580" s="53"/>
      <c r="GS580" s="53"/>
      <c r="GT580" s="53"/>
      <c r="GU580" s="53"/>
      <c r="GV580" s="53"/>
      <c r="GW580" s="53"/>
      <c r="GX580" s="53"/>
      <c r="GY580" s="53"/>
      <c r="GZ580" s="53"/>
      <c r="HA580" s="53"/>
      <c r="HB580" s="53"/>
      <c r="HC580" s="53"/>
      <c r="HD580" s="53"/>
      <c r="HE580" s="53"/>
      <c r="HF580" s="53"/>
      <c r="HG580" s="53"/>
      <c r="HH580" s="53"/>
      <c r="HI580" s="53"/>
      <c r="HJ580" s="53"/>
      <c r="HK580" s="53"/>
      <c r="HL580" s="53"/>
      <c r="HM580" s="53"/>
      <c r="HN580" s="53"/>
      <c r="HO580" s="53"/>
      <c r="HP580" s="53"/>
      <c r="HQ580" s="53"/>
      <c r="HR580" s="53"/>
      <c r="HS580" s="53"/>
      <c r="HT580" s="53"/>
      <c r="HU580" s="53"/>
      <c r="HV580" s="53"/>
      <c r="HW580" s="53"/>
      <c r="HX580" s="53"/>
      <c r="HY580" s="53"/>
      <c r="HZ580" s="53"/>
      <c r="IA580" s="53"/>
    </row>
    <row r="581" spans="1:235" ht="10.5" customHeight="1">
      <c r="A581" s="8" t="s">
        <v>43</v>
      </c>
      <c r="B581" s="6"/>
      <c r="C581" s="6"/>
      <c r="D581" s="84">
        <f>D584*D586</f>
        <v>3000000</v>
      </c>
      <c r="E581" s="84"/>
      <c r="F581" s="84">
        <f>D581+E581</f>
        <v>3000000</v>
      </c>
      <c r="G581" s="7">
        <f>G584*G586</f>
        <v>3000000</v>
      </c>
      <c r="H581" s="7"/>
      <c r="I581" s="7"/>
      <c r="J581" s="7">
        <f>G581+H581</f>
        <v>3000000</v>
      </c>
      <c r="K581" s="7"/>
      <c r="L581" s="7"/>
      <c r="M581" s="7"/>
      <c r="N581" s="7"/>
      <c r="O581" s="7"/>
      <c r="P581" s="7"/>
      <c r="Q581" s="24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53"/>
      <c r="AH581" s="53"/>
      <c r="AI581" s="53"/>
      <c r="AJ581" s="53"/>
      <c r="AK581" s="53"/>
      <c r="AL581" s="53"/>
      <c r="AM581" s="53"/>
      <c r="AN581" s="53"/>
      <c r="AO581" s="53"/>
      <c r="AP581" s="53"/>
      <c r="AQ581" s="53"/>
      <c r="AR581" s="53"/>
      <c r="AS581" s="53"/>
      <c r="AT581" s="53"/>
      <c r="AU581" s="53"/>
      <c r="AV581" s="53"/>
      <c r="AW581" s="53"/>
      <c r="AX581" s="53"/>
      <c r="AY581" s="53"/>
      <c r="AZ581" s="53"/>
      <c r="BA581" s="53"/>
      <c r="BB581" s="53"/>
      <c r="BC581" s="53"/>
      <c r="BD581" s="53"/>
      <c r="BE581" s="53"/>
      <c r="BF581" s="53"/>
      <c r="BG581" s="53"/>
      <c r="BH581" s="53"/>
      <c r="BI581" s="53"/>
      <c r="BJ581" s="53"/>
      <c r="BK581" s="53"/>
      <c r="BL581" s="53"/>
      <c r="BM581" s="53"/>
      <c r="BN581" s="53"/>
      <c r="BO581" s="53"/>
      <c r="BP581" s="53"/>
      <c r="BQ581" s="53"/>
      <c r="BR581" s="53"/>
      <c r="BS581" s="53"/>
      <c r="BT581" s="53"/>
      <c r="BU581" s="53"/>
      <c r="BV581" s="53"/>
      <c r="BW581" s="53"/>
      <c r="BX581" s="53"/>
      <c r="BY581" s="53"/>
      <c r="BZ581" s="53"/>
      <c r="CA581" s="53"/>
      <c r="CB581" s="53"/>
      <c r="CC581" s="53"/>
      <c r="CD581" s="53"/>
      <c r="CE581" s="53"/>
      <c r="CF581" s="53"/>
      <c r="CG581" s="53"/>
      <c r="CH581" s="53"/>
      <c r="CI581" s="53"/>
      <c r="CJ581" s="53"/>
      <c r="CK581" s="53"/>
      <c r="CL581" s="53"/>
      <c r="CM581" s="53"/>
      <c r="CN581" s="53"/>
      <c r="CO581" s="53"/>
      <c r="CP581" s="53"/>
      <c r="CQ581" s="53"/>
      <c r="CR581" s="53"/>
      <c r="CS581" s="53"/>
      <c r="CT581" s="53"/>
      <c r="CU581" s="53"/>
      <c r="CV581" s="53"/>
      <c r="CW581" s="53"/>
      <c r="CX581" s="53"/>
      <c r="CY581" s="53"/>
      <c r="CZ581" s="53"/>
      <c r="DA581" s="53"/>
      <c r="DB581" s="53"/>
      <c r="DC581" s="53"/>
      <c r="DD581" s="53"/>
      <c r="DE581" s="53"/>
      <c r="DF581" s="53"/>
      <c r="DG581" s="53"/>
      <c r="DH581" s="53"/>
      <c r="DI581" s="53"/>
      <c r="DJ581" s="53"/>
      <c r="DK581" s="53"/>
      <c r="DL581" s="53"/>
      <c r="DM581" s="53"/>
      <c r="DN581" s="53"/>
      <c r="DO581" s="53"/>
      <c r="DP581" s="53"/>
      <c r="DQ581" s="53"/>
      <c r="DR581" s="53"/>
      <c r="DS581" s="53"/>
      <c r="DT581" s="53"/>
      <c r="DU581" s="53"/>
      <c r="DV581" s="53"/>
      <c r="DW581" s="53"/>
      <c r="DX581" s="53"/>
      <c r="DY581" s="53"/>
      <c r="DZ581" s="53"/>
      <c r="EA581" s="53"/>
      <c r="EB581" s="53"/>
      <c r="EC581" s="53"/>
      <c r="ED581" s="53"/>
      <c r="EE581" s="53"/>
      <c r="EF581" s="53"/>
      <c r="EG581" s="53"/>
      <c r="EH581" s="53"/>
      <c r="EI581" s="53"/>
      <c r="EJ581" s="53"/>
      <c r="EK581" s="53"/>
      <c r="EL581" s="53"/>
      <c r="EM581" s="53"/>
      <c r="EN581" s="53"/>
      <c r="EO581" s="53"/>
      <c r="EP581" s="53"/>
      <c r="EQ581" s="53"/>
      <c r="ER581" s="53"/>
      <c r="ES581" s="53"/>
      <c r="ET581" s="53"/>
      <c r="EU581" s="53"/>
      <c r="EV581" s="53"/>
      <c r="EW581" s="53"/>
      <c r="EX581" s="53"/>
      <c r="EY581" s="53"/>
      <c r="EZ581" s="53"/>
      <c r="FA581" s="53"/>
      <c r="FB581" s="53"/>
      <c r="FC581" s="53"/>
      <c r="FD581" s="53"/>
      <c r="FE581" s="53"/>
      <c r="FF581" s="53"/>
      <c r="FG581" s="53"/>
      <c r="FH581" s="53"/>
      <c r="FI581" s="53"/>
      <c r="FJ581" s="53"/>
      <c r="FK581" s="53"/>
      <c r="FL581" s="53"/>
      <c r="FM581" s="53"/>
      <c r="FN581" s="53"/>
      <c r="FO581" s="53"/>
      <c r="FP581" s="53"/>
      <c r="FQ581" s="53"/>
      <c r="FR581" s="53"/>
      <c r="FS581" s="53"/>
      <c r="FT581" s="53"/>
      <c r="FU581" s="53"/>
      <c r="FV581" s="53"/>
      <c r="FW581" s="53"/>
      <c r="FX581" s="53"/>
      <c r="FY581" s="53"/>
      <c r="FZ581" s="53"/>
      <c r="GA581" s="53"/>
      <c r="GB581" s="53"/>
      <c r="GC581" s="53"/>
      <c r="GD581" s="53"/>
      <c r="GE581" s="53"/>
      <c r="GF581" s="53"/>
      <c r="GG581" s="53"/>
      <c r="GH581" s="53"/>
      <c r="GI581" s="53"/>
      <c r="GJ581" s="53"/>
      <c r="GK581" s="53"/>
      <c r="GL581" s="53"/>
      <c r="GM581" s="53"/>
      <c r="GN581" s="53"/>
      <c r="GO581" s="53"/>
      <c r="GP581" s="53"/>
      <c r="GQ581" s="53"/>
      <c r="GR581" s="53"/>
      <c r="GS581" s="53"/>
      <c r="GT581" s="53"/>
      <c r="GU581" s="53"/>
      <c r="GV581" s="53"/>
      <c r="GW581" s="53"/>
      <c r="GX581" s="53"/>
      <c r="GY581" s="53"/>
      <c r="GZ581" s="53"/>
      <c r="HA581" s="53"/>
      <c r="HB581" s="53"/>
      <c r="HC581" s="53"/>
      <c r="HD581" s="53"/>
      <c r="HE581" s="53"/>
      <c r="HF581" s="53"/>
      <c r="HG581" s="53"/>
      <c r="HH581" s="53"/>
      <c r="HI581" s="53"/>
      <c r="HJ581" s="53"/>
      <c r="HK581" s="53"/>
      <c r="HL581" s="53"/>
      <c r="HM581" s="53"/>
      <c r="HN581" s="53"/>
      <c r="HO581" s="53"/>
      <c r="HP581" s="53"/>
      <c r="HQ581" s="53"/>
      <c r="HR581" s="53"/>
      <c r="HS581" s="53"/>
      <c r="HT581" s="53"/>
      <c r="HU581" s="53"/>
      <c r="HV581" s="53"/>
      <c r="HW581" s="53"/>
      <c r="HX581" s="53"/>
      <c r="HY581" s="53"/>
      <c r="HZ581" s="53"/>
      <c r="IA581" s="53"/>
    </row>
    <row r="582" spans="1:235" ht="11.25">
      <c r="A582" s="5" t="s">
        <v>5</v>
      </c>
      <c r="B582" s="6"/>
      <c r="C582" s="6"/>
      <c r="D582" s="84"/>
      <c r="E582" s="84"/>
      <c r="F582" s="84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24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3"/>
      <c r="AM582" s="53"/>
      <c r="AN582" s="53"/>
      <c r="AO582" s="53"/>
      <c r="AP582" s="53"/>
      <c r="AQ582" s="53"/>
      <c r="AR582" s="53"/>
      <c r="AS582" s="53"/>
      <c r="AT582" s="53"/>
      <c r="AU582" s="53"/>
      <c r="AV582" s="53"/>
      <c r="AW582" s="53"/>
      <c r="AX582" s="53"/>
      <c r="AY582" s="53"/>
      <c r="AZ582" s="53"/>
      <c r="BA582" s="53"/>
      <c r="BB582" s="53"/>
      <c r="BC582" s="53"/>
      <c r="BD582" s="53"/>
      <c r="BE582" s="53"/>
      <c r="BF582" s="53"/>
      <c r="BG582" s="53"/>
      <c r="BH582" s="53"/>
      <c r="BI582" s="53"/>
      <c r="BJ582" s="53"/>
      <c r="BK582" s="53"/>
      <c r="BL582" s="53"/>
      <c r="BM582" s="53"/>
      <c r="BN582" s="53"/>
      <c r="BO582" s="53"/>
      <c r="BP582" s="53"/>
      <c r="BQ582" s="53"/>
      <c r="BR582" s="53"/>
      <c r="BS582" s="53"/>
      <c r="BT582" s="53"/>
      <c r="BU582" s="53"/>
      <c r="BV582" s="53"/>
      <c r="BW582" s="53"/>
      <c r="BX582" s="53"/>
      <c r="BY582" s="53"/>
      <c r="BZ582" s="53"/>
      <c r="CA582" s="53"/>
      <c r="CB582" s="53"/>
      <c r="CC582" s="53"/>
      <c r="CD582" s="53"/>
      <c r="CE582" s="53"/>
      <c r="CF582" s="53"/>
      <c r="CG582" s="53"/>
      <c r="CH582" s="53"/>
      <c r="CI582" s="53"/>
      <c r="CJ582" s="53"/>
      <c r="CK582" s="53"/>
      <c r="CL582" s="53"/>
      <c r="CM582" s="53"/>
      <c r="CN582" s="53"/>
      <c r="CO582" s="53"/>
      <c r="CP582" s="53"/>
      <c r="CQ582" s="53"/>
      <c r="CR582" s="53"/>
      <c r="CS582" s="53"/>
      <c r="CT582" s="53"/>
      <c r="CU582" s="53"/>
      <c r="CV582" s="53"/>
      <c r="CW582" s="53"/>
      <c r="CX582" s="53"/>
      <c r="CY582" s="53"/>
      <c r="CZ582" s="53"/>
      <c r="DA582" s="53"/>
      <c r="DB582" s="53"/>
      <c r="DC582" s="53"/>
      <c r="DD582" s="53"/>
      <c r="DE582" s="53"/>
      <c r="DF582" s="53"/>
      <c r="DG582" s="53"/>
      <c r="DH582" s="53"/>
      <c r="DI582" s="53"/>
      <c r="DJ582" s="53"/>
      <c r="DK582" s="53"/>
      <c r="DL582" s="53"/>
      <c r="DM582" s="53"/>
      <c r="DN582" s="53"/>
      <c r="DO582" s="53"/>
      <c r="DP582" s="53"/>
      <c r="DQ582" s="53"/>
      <c r="DR582" s="53"/>
      <c r="DS582" s="53"/>
      <c r="DT582" s="53"/>
      <c r="DU582" s="53"/>
      <c r="DV582" s="53"/>
      <c r="DW582" s="53"/>
      <c r="DX582" s="53"/>
      <c r="DY582" s="53"/>
      <c r="DZ582" s="53"/>
      <c r="EA582" s="53"/>
      <c r="EB582" s="53"/>
      <c r="EC582" s="53"/>
      <c r="ED582" s="53"/>
      <c r="EE582" s="53"/>
      <c r="EF582" s="53"/>
      <c r="EG582" s="53"/>
      <c r="EH582" s="53"/>
      <c r="EI582" s="53"/>
      <c r="EJ582" s="53"/>
      <c r="EK582" s="53"/>
      <c r="EL582" s="53"/>
      <c r="EM582" s="53"/>
      <c r="EN582" s="53"/>
      <c r="EO582" s="53"/>
      <c r="EP582" s="53"/>
      <c r="EQ582" s="53"/>
      <c r="ER582" s="53"/>
      <c r="ES582" s="53"/>
      <c r="ET582" s="53"/>
      <c r="EU582" s="53"/>
      <c r="EV582" s="53"/>
      <c r="EW582" s="53"/>
      <c r="EX582" s="53"/>
      <c r="EY582" s="53"/>
      <c r="EZ582" s="53"/>
      <c r="FA582" s="53"/>
      <c r="FB582" s="53"/>
      <c r="FC582" s="53"/>
      <c r="FD582" s="53"/>
      <c r="FE582" s="53"/>
      <c r="FF582" s="53"/>
      <c r="FG582" s="53"/>
      <c r="FH582" s="53"/>
      <c r="FI582" s="53"/>
      <c r="FJ582" s="53"/>
      <c r="FK582" s="53"/>
      <c r="FL582" s="53"/>
      <c r="FM582" s="53"/>
      <c r="FN582" s="53"/>
      <c r="FO582" s="53"/>
      <c r="FP582" s="53"/>
      <c r="FQ582" s="53"/>
      <c r="FR582" s="53"/>
      <c r="FS582" s="53"/>
      <c r="FT582" s="53"/>
      <c r="FU582" s="53"/>
      <c r="FV582" s="53"/>
      <c r="FW582" s="53"/>
      <c r="FX582" s="53"/>
      <c r="FY582" s="53"/>
      <c r="FZ582" s="53"/>
      <c r="GA582" s="53"/>
      <c r="GB582" s="53"/>
      <c r="GC582" s="53"/>
      <c r="GD582" s="53"/>
      <c r="GE582" s="53"/>
      <c r="GF582" s="53"/>
      <c r="GG582" s="53"/>
      <c r="GH582" s="53"/>
      <c r="GI582" s="53"/>
      <c r="GJ582" s="53"/>
      <c r="GK582" s="53"/>
      <c r="GL582" s="53"/>
      <c r="GM582" s="53"/>
      <c r="GN582" s="53"/>
      <c r="GO582" s="53"/>
      <c r="GP582" s="53"/>
      <c r="GQ582" s="53"/>
      <c r="GR582" s="53"/>
      <c r="GS582" s="53"/>
      <c r="GT582" s="53"/>
      <c r="GU582" s="53"/>
      <c r="GV582" s="53"/>
      <c r="GW582" s="53"/>
      <c r="GX582" s="53"/>
      <c r="GY582" s="53"/>
      <c r="GZ582" s="53"/>
      <c r="HA582" s="53"/>
      <c r="HB582" s="53"/>
      <c r="HC582" s="53"/>
      <c r="HD582" s="53"/>
      <c r="HE582" s="53"/>
      <c r="HF582" s="53"/>
      <c r="HG582" s="53"/>
      <c r="HH582" s="53"/>
      <c r="HI582" s="53"/>
      <c r="HJ582" s="53"/>
      <c r="HK582" s="53"/>
      <c r="HL582" s="53"/>
      <c r="HM582" s="53"/>
      <c r="HN582" s="53"/>
      <c r="HO582" s="53"/>
      <c r="HP582" s="53"/>
      <c r="HQ582" s="53"/>
      <c r="HR582" s="53"/>
      <c r="HS582" s="53"/>
      <c r="HT582" s="53"/>
      <c r="HU582" s="53"/>
      <c r="HV582" s="53"/>
      <c r="HW582" s="53"/>
      <c r="HX582" s="53"/>
      <c r="HY582" s="53"/>
      <c r="HZ582" s="53"/>
      <c r="IA582" s="53"/>
    </row>
    <row r="583" spans="1:235" ht="0.75" customHeight="1">
      <c r="A583" s="8" t="s">
        <v>169</v>
      </c>
      <c r="B583" s="6"/>
      <c r="C583" s="6"/>
      <c r="D583" s="84"/>
      <c r="E583" s="84"/>
      <c r="F583" s="84">
        <f>D583+E583</f>
        <v>0</v>
      </c>
      <c r="G583" s="84"/>
      <c r="H583" s="84"/>
      <c r="I583" s="84"/>
      <c r="J583" s="84"/>
      <c r="K583" s="7"/>
      <c r="L583" s="7"/>
      <c r="M583" s="7"/>
      <c r="N583" s="7"/>
      <c r="O583" s="7"/>
      <c r="P583" s="7"/>
      <c r="Q583" s="24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  <c r="AD583" s="53"/>
      <c r="AE583" s="53"/>
      <c r="AF583" s="53"/>
      <c r="AG583" s="53"/>
      <c r="AH583" s="53"/>
      <c r="AI583" s="53"/>
      <c r="AJ583" s="53"/>
      <c r="AK583" s="53"/>
      <c r="AL583" s="53"/>
      <c r="AM583" s="53"/>
      <c r="AN583" s="53"/>
      <c r="AO583" s="53"/>
      <c r="AP583" s="53"/>
      <c r="AQ583" s="53"/>
      <c r="AR583" s="53"/>
      <c r="AS583" s="53"/>
      <c r="AT583" s="53"/>
      <c r="AU583" s="53"/>
      <c r="AV583" s="53"/>
      <c r="AW583" s="53"/>
      <c r="AX583" s="53"/>
      <c r="AY583" s="53"/>
      <c r="AZ583" s="53"/>
      <c r="BA583" s="53"/>
      <c r="BB583" s="53"/>
      <c r="BC583" s="53"/>
      <c r="BD583" s="53"/>
      <c r="BE583" s="53"/>
      <c r="BF583" s="53"/>
      <c r="BG583" s="53"/>
      <c r="BH583" s="53"/>
      <c r="BI583" s="53"/>
      <c r="BJ583" s="53"/>
      <c r="BK583" s="53"/>
      <c r="BL583" s="53"/>
      <c r="BM583" s="53"/>
      <c r="BN583" s="53"/>
      <c r="BO583" s="53"/>
      <c r="BP583" s="53"/>
      <c r="BQ583" s="53"/>
      <c r="BR583" s="53"/>
      <c r="BS583" s="53"/>
      <c r="BT583" s="53"/>
      <c r="BU583" s="53"/>
      <c r="BV583" s="53"/>
      <c r="BW583" s="53"/>
      <c r="BX583" s="53"/>
      <c r="BY583" s="53"/>
      <c r="BZ583" s="53"/>
      <c r="CA583" s="53"/>
      <c r="CB583" s="53"/>
      <c r="CC583" s="53"/>
      <c r="CD583" s="53"/>
      <c r="CE583" s="53"/>
      <c r="CF583" s="53"/>
      <c r="CG583" s="53"/>
      <c r="CH583" s="53"/>
      <c r="CI583" s="53"/>
      <c r="CJ583" s="53"/>
      <c r="CK583" s="53"/>
      <c r="CL583" s="53"/>
      <c r="CM583" s="53"/>
      <c r="CN583" s="53"/>
      <c r="CO583" s="53"/>
      <c r="CP583" s="53"/>
      <c r="CQ583" s="53"/>
      <c r="CR583" s="53"/>
      <c r="CS583" s="53"/>
      <c r="CT583" s="53"/>
      <c r="CU583" s="53"/>
      <c r="CV583" s="53"/>
      <c r="CW583" s="53"/>
      <c r="CX583" s="53"/>
      <c r="CY583" s="53"/>
      <c r="CZ583" s="53"/>
      <c r="DA583" s="53"/>
      <c r="DB583" s="53"/>
      <c r="DC583" s="53"/>
      <c r="DD583" s="53"/>
      <c r="DE583" s="53"/>
      <c r="DF583" s="53"/>
      <c r="DG583" s="53"/>
      <c r="DH583" s="53"/>
      <c r="DI583" s="53"/>
      <c r="DJ583" s="53"/>
      <c r="DK583" s="53"/>
      <c r="DL583" s="53"/>
      <c r="DM583" s="53"/>
      <c r="DN583" s="53"/>
      <c r="DO583" s="53"/>
      <c r="DP583" s="53"/>
      <c r="DQ583" s="53"/>
      <c r="DR583" s="53"/>
      <c r="DS583" s="53"/>
      <c r="DT583" s="53"/>
      <c r="DU583" s="53"/>
      <c r="DV583" s="53"/>
      <c r="DW583" s="53"/>
      <c r="DX583" s="53"/>
      <c r="DY583" s="53"/>
      <c r="DZ583" s="53"/>
      <c r="EA583" s="53"/>
      <c r="EB583" s="53"/>
      <c r="EC583" s="53"/>
      <c r="ED583" s="53"/>
      <c r="EE583" s="53"/>
      <c r="EF583" s="53"/>
      <c r="EG583" s="53"/>
      <c r="EH583" s="53"/>
      <c r="EI583" s="53"/>
      <c r="EJ583" s="53"/>
      <c r="EK583" s="53"/>
      <c r="EL583" s="53"/>
      <c r="EM583" s="53"/>
      <c r="EN583" s="53"/>
      <c r="EO583" s="53"/>
      <c r="EP583" s="53"/>
      <c r="EQ583" s="53"/>
      <c r="ER583" s="53"/>
      <c r="ES583" s="53"/>
      <c r="ET583" s="53"/>
      <c r="EU583" s="53"/>
      <c r="EV583" s="53"/>
      <c r="EW583" s="53"/>
      <c r="EX583" s="53"/>
      <c r="EY583" s="53"/>
      <c r="EZ583" s="53"/>
      <c r="FA583" s="53"/>
      <c r="FB583" s="53"/>
      <c r="FC583" s="53"/>
      <c r="FD583" s="53"/>
      <c r="FE583" s="53"/>
      <c r="FF583" s="53"/>
      <c r="FG583" s="53"/>
      <c r="FH583" s="53"/>
      <c r="FI583" s="53"/>
      <c r="FJ583" s="53"/>
      <c r="FK583" s="53"/>
      <c r="FL583" s="53"/>
      <c r="FM583" s="53"/>
      <c r="FN583" s="53"/>
      <c r="FO583" s="53"/>
      <c r="FP583" s="53"/>
      <c r="FQ583" s="53"/>
      <c r="FR583" s="53"/>
      <c r="FS583" s="53"/>
      <c r="FT583" s="53"/>
      <c r="FU583" s="53"/>
      <c r="FV583" s="53"/>
      <c r="FW583" s="53"/>
      <c r="FX583" s="53"/>
      <c r="FY583" s="53"/>
      <c r="FZ583" s="53"/>
      <c r="GA583" s="53"/>
      <c r="GB583" s="53"/>
      <c r="GC583" s="53"/>
      <c r="GD583" s="53"/>
      <c r="GE583" s="53"/>
      <c r="GF583" s="53"/>
      <c r="GG583" s="53"/>
      <c r="GH583" s="53"/>
      <c r="GI583" s="53"/>
      <c r="GJ583" s="53"/>
      <c r="GK583" s="53"/>
      <c r="GL583" s="53"/>
      <c r="GM583" s="53"/>
      <c r="GN583" s="53"/>
      <c r="GO583" s="53"/>
      <c r="GP583" s="53"/>
      <c r="GQ583" s="53"/>
      <c r="GR583" s="53"/>
      <c r="GS583" s="53"/>
      <c r="GT583" s="53"/>
      <c r="GU583" s="53"/>
      <c r="GV583" s="53"/>
      <c r="GW583" s="53"/>
      <c r="GX583" s="53"/>
      <c r="GY583" s="53"/>
      <c r="GZ583" s="53"/>
      <c r="HA583" s="53"/>
      <c r="HB583" s="53"/>
      <c r="HC583" s="53"/>
      <c r="HD583" s="53"/>
      <c r="HE583" s="53"/>
      <c r="HF583" s="53"/>
      <c r="HG583" s="53"/>
      <c r="HH583" s="53"/>
      <c r="HI583" s="53"/>
      <c r="HJ583" s="53"/>
      <c r="HK583" s="53"/>
      <c r="HL583" s="53"/>
      <c r="HM583" s="53"/>
      <c r="HN583" s="53"/>
      <c r="HO583" s="53"/>
      <c r="HP583" s="53"/>
      <c r="HQ583" s="53"/>
      <c r="HR583" s="53"/>
      <c r="HS583" s="53"/>
      <c r="HT583" s="53"/>
      <c r="HU583" s="53"/>
      <c r="HV583" s="53"/>
      <c r="HW583" s="53"/>
      <c r="HX583" s="53"/>
      <c r="HY583" s="53"/>
      <c r="HZ583" s="53"/>
      <c r="IA583" s="53"/>
    </row>
    <row r="584" spans="1:235" ht="11.25">
      <c r="A584" s="8" t="s">
        <v>176</v>
      </c>
      <c r="B584" s="6"/>
      <c r="C584" s="6"/>
      <c r="D584" s="84">
        <v>667</v>
      </c>
      <c r="E584" s="84"/>
      <c r="F584" s="84">
        <f>D584+E584</f>
        <v>667</v>
      </c>
      <c r="G584" s="84">
        <v>667</v>
      </c>
      <c r="H584" s="84"/>
      <c r="I584" s="84"/>
      <c r="J584" s="84">
        <f>G584+H584</f>
        <v>667</v>
      </c>
      <c r="K584" s="7"/>
      <c r="L584" s="7"/>
      <c r="M584" s="7"/>
      <c r="N584" s="7"/>
      <c r="O584" s="7"/>
      <c r="P584" s="7"/>
      <c r="Q584" s="24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3"/>
      <c r="AM584" s="53"/>
      <c r="AN584" s="53"/>
      <c r="AO584" s="53"/>
      <c r="AP584" s="53"/>
      <c r="AQ584" s="53"/>
      <c r="AR584" s="53"/>
      <c r="AS584" s="53"/>
      <c r="AT584" s="53"/>
      <c r="AU584" s="53"/>
      <c r="AV584" s="53"/>
      <c r="AW584" s="53"/>
      <c r="AX584" s="53"/>
      <c r="AY584" s="53"/>
      <c r="AZ584" s="53"/>
      <c r="BA584" s="53"/>
      <c r="BB584" s="53"/>
      <c r="BC584" s="53"/>
      <c r="BD584" s="53"/>
      <c r="BE584" s="53"/>
      <c r="BF584" s="53"/>
      <c r="BG584" s="53"/>
      <c r="BH584" s="53"/>
      <c r="BI584" s="53"/>
      <c r="BJ584" s="53"/>
      <c r="BK584" s="53"/>
      <c r="BL584" s="53"/>
      <c r="BM584" s="53"/>
      <c r="BN584" s="53"/>
      <c r="BO584" s="53"/>
      <c r="BP584" s="53"/>
      <c r="BQ584" s="53"/>
      <c r="BR584" s="53"/>
      <c r="BS584" s="53"/>
      <c r="BT584" s="53"/>
      <c r="BU584" s="53"/>
      <c r="BV584" s="53"/>
      <c r="BW584" s="53"/>
      <c r="BX584" s="53"/>
      <c r="BY584" s="53"/>
      <c r="BZ584" s="53"/>
      <c r="CA584" s="53"/>
      <c r="CB584" s="53"/>
      <c r="CC584" s="53"/>
      <c r="CD584" s="53"/>
      <c r="CE584" s="53"/>
      <c r="CF584" s="53"/>
      <c r="CG584" s="53"/>
      <c r="CH584" s="53"/>
      <c r="CI584" s="53"/>
      <c r="CJ584" s="53"/>
      <c r="CK584" s="53"/>
      <c r="CL584" s="53"/>
      <c r="CM584" s="53"/>
      <c r="CN584" s="53"/>
      <c r="CO584" s="53"/>
      <c r="CP584" s="53"/>
      <c r="CQ584" s="53"/>
      <c r="CR584" s="53"/>
      <c r="CS584" s="53"/>
      <c r="CT584" s="53"/>
      <c r="CU584" s="53"/>
      <c r="CV584" s="53"/>
      <c r="CW584" s="53"/>
      <c r="CX584" s="53"/>
      <c r="CY584" s="53"/>
      <c r="CZ584" s="53"/>
      <c r="DA584" s="53"/>
      <c r="DB584" s="53"/>
      <c r="DC584" s="53"/>
      <c r="DD584" s="53"/>
      <c r="DE584" s="53"/>
      <c r="DF584" s="53"/>
      <c r="DG584" s="53"/>
      <c r="DH584" s="53"/>
      <c r="DI584" s="53"/>
      <c r="DJ584" s="53"/>
      <c r="DK584" s="53"/>
      <c r="DL584" s="53"/>
      <c r="DM584" s="53"/>
      <c r="DN584" s="53"/>
      <c r="DO584" s="53"/>
      <c r="DP584" s="53"/>
      <c r="DQ584" s="53"/>
      <c r="DR584" s="53"/>
      <c r="DS584" s="53"/>
      <c r="DT584" s="53"/>
      <c r="DU584" s="53"/>
      <c r="DV584" s="53"/>
      <c r="DW584" s="53"/>
      <c r="DX584" s="53"/>
      <c r="DY584" s="53"/>
      <c r="DZ584" s="53"/>
      <c r="EA584" s="53"/>
      <c r="EB584" s="53"/>
      <c r="EC584" s="53"/>
      <c r="ED584" s="53"/>
      <c r="EE584" s="53"/>
      <c r="EF584" s="53"/>
      <c r="EG584" s="53"/>
      <c r="EH584" s="53"/>
      <c r="EI584" s="53"/>
      <c r="EJ584" s="53"/>
      <c r="EK584" s="53"/>
      <c r="EL584" s="53"/>
      <c r="EM584" s="53"/>
      <c r="EN584" s="53"/>
      <c r="EO584" s="53"/>
      <c r="EP584" s="53"/>
      <c r="EQ584" s="53"/>
      <c r="ER584" s="53"/>
      <c r="ES584" s="53"/>
      <c r="ET584" s="53"/>
      <c r="EU584" s="53"/>
      <c r="EV584" s="53"/>
      <c r="EW584" s="53"/>
      <c r="EX584" s="53"/>
      <c r="EY584" s="53"/>
      <c r="EZ584" s="53"/>
      <c r="FA584" s="53"/>
      <c r="FB584" s="53"/>
      <c r="FC584" s="53"/>
      <c r="FD584" s="53"/>
      <c r="FE584" s="53"/>
      <c r="FF584" s="53"/>
      <c r="FG584" s="53"/>
      <c r="FH584" s="53"/>
      <c r="FI584" s="53"/>
      <c r="FJ584" s="53"/>
      <c r="FK584" s="53"/>
      <c r="FL584" s="53"/>
      <c r="FM584" s="53"/>
      <c r="FN584" s="53"/>
      <c r="FO584" s="53"/>
      <c r="FP584" s="53"/>
      <c r="FQ584" s="53"/>
      <c r="FR584" s="53"/>
      <c r="FS584" s="53"/>
      <c r="FT584" s="53"/>
      <c r="FU584" s="53"/>
      <c r="FV584" s="53"/>
      <c r="FW584" s="53"/>
      <c r="FX584" s="53"/>
      <c r="FY584" s="53"/>
      <c r="FZ584" s="53"/>
      <c r="GA584" s="53"/>
      <c r="GB584" s="53"/>
      <c r="GC584" s="53"/>
      <c r="GD584" s="53"/>
      <c r="GE584" s="53"/>
      <c r="GF584" s="53"/>
      <c r="GG584" s="53"/>
      <c r="GH584" s="53"/>
      <c r="GI584" s="53"/>
      <c r="GJ584" s="53"/>
      <c r="GK584" s="53"/>
      <c r="GL584" s="53"/>
      <c r="GM584" s="53"/>
      <c r="GN584" s="53"/>
      <c r="GO584" s="53"/>
      <c r="GP584" s="53"/>
      <c r="GQ584" s="53"/>
      <c r="GR584" s="53"/>
      <c r="GS584" s="53"/>
      <c r="GT584" s="53"/>
      <c r="GU584" s="53"/>
      <c r="GV584" s="53"/>
      <c r="GW584" s="53"/>
      <c r="GX584" s="53"/>
      <c r="GY584" s="53"/>
      <c r="GZ584" s="53"/>
      <c r="HA584" s="53"/>
      <c r="HB584" s="53"/>
      <c r="HC584" s="53"/>
      <c r="HD584" s="53"/>
      <c r="HE584" s="53"/>
      <c r="HF584" s="53"/>
      <c r="HG584" s="53"/>
      <c r="HH584" s="53"/>
      <c r="HI584" s="53"/>
      <c r="HJ584" s="53"/>
      <c r="HK584" s="53"/>
      <c r="HL584" s="53"/>
      <c r="HM584" s="53"/>
      <c r="HN584" s="53"/>
      <c r="HO584" s="53"/>
      <c r="HP584" s="53"/>
      <c r="HQ584" s="53"/>
      <c r="HR584" s="53"/>
      <c r="HS584" s="53"/>
      <c r="HT584" s="53"/>
      <c r="HU584" s="53"/>
      <c r="HV584" s="53"/>
      <c r="HW584" s="53"/>
      <c r="HX584" s="53"/>
      <c r="HY584" s="53"/>
      <c r="HZ584" s="53"/>
      <c r="IA584" s="53"/>
    </row>
    <row r="585" spans="1:235" ht="10.5" customHeight="1">
      <c r="A585" s="5" t="s">
        <v>7</v>
      </c>
      <c r="B585" s="6"/>
      <c r="C585" s="6"/>
      <c r="D585" s="84"/>
      <c r="E585" s="84"/>
      <c r="F585" s="84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24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3"/>
      <c r="AM585" s="53"/>
      <c r="AN585" s="53"/>
      <c r="AO585" s="53"/>
      <c r="AP585" s="53"/>
      <c r="AQ585" s="53"/>
      <c r="AR585" s="53"/>
      <c r="AS585" s="53"/>
      <c r="AT585" s="53"/>
      <c r="AU585" s="53"/>
      <c r="AV585" s="53"/>
      <c r="AW585" s="53"/>
      <c r="AX585" s="53"/>
      <c r="AY585" s="53"/>
      <c r="AZ585" s="53"/>
      <c r="BA585" s="53"/>
      <c r="BB585" s="53"/>
      <c r="BC585" s="53"/>
      <c r="BD585" s="53"/>
      <c r="BE585" s="53"/>
      <c r="BF585" s="53"/>
      <c r="BG585" s="53"/>
      <c r="BH585" s="53"/>
      <c r="BI585" s="53"/>
      <c r="BJ585" s="53"/>
      <c r="BK585" s="53"/>
      <c r="BL585" s="53"/>
      <c r="BM585" s="53"/>
      <c r="BN585" s="53"/>
      <c r="BO585" s="53"/>
      <c r="BP585" s="53"/>
      <c r="BQ585" s="53"/>
      <c r="BR585" s="53"/>
      <c r="BS585" s="53"/>
      <c r="BT585" s="53"/>
      <c r="BU585" s="53"/>
      <c r="BV585" s="53"/>
      <c r="BW585" s="53"/>
      <c r="BX585" s="53"/>
      <c r="BY585" s="53"/>
      <c r="BZ585" s="53"/>
      <c r="CA585" s="53"/>
      <c r="CB585" s="53"/>
      <c r="CC585" s="53"/>
      <c r="CD585" s="53"/>
      <c r="CE585" s="53"/>
      <c r="CF585" s="53"/>
      <c r="CG585" s="53"/>
      <c r="CH585" s="53"/>
      <c r="CI585" s="53"/>
      <c r="CJ585" s="53"/>
      <c r="CK585" s="53"/>
      <c r="CL585" s="53"/>
      <c r="CM585" s="53"/>
      <c r="CN585" s="53"/>
      <c r="CO585" s="53"/>
      <c r="CP585" s="53"/>
      <c r="CQ585" s="53"/>
      <c r="CR585" s="53"/>
      <c r="CS585" s="53"/>
      <c r="CT585" s="53"/>
      <c r="CU585" s="53"/>
      <c r="CV585" s="53"/>
      <c r="CW585" s="53"/>
      <c r="CX585" s="53"/>
      <c r="CY585" s="53"/>
      <c r="CZ585" s="53"/>
      <c r="DA585" s="53"/>
      <c r="DB585" s="53"/>
      <c r="DC585" s="53"/>
      <c r="DD585" s="53"/>
      <c r="DE585" s="53"/>
      <c r="DF585" s="53"/>
      <c r="DG585" s="53"/>
      <c r="DH585" s="53"/>
      <c r="DI585" s="53"/>
      <c r="DJ585" s="53"/>
      <c r="DK585" s="53"/>
      <c r="DL585" s="53"/>
      <c r="DM585" s="53"/>
      <c r="DN585" s="53"/>
      <c r="DO585" s="53"/>
      <c r="DP585" s="53"/>
      <c r="DQ585" s="53"/>
      <c r="DR585" s="53"/>
      <c r="DS585" s="53"/>
      <c r="DT585" s="53"/>
      <c r="DU585" s="53"/>
      <c r="DV585" s="53"/>
      <c r="DW585" s="53"/>
      <c r="DX585" s="53"/>
      <c r="DY585" s="53"/>
      <c r="DZ585" s="53"/>
      <c r="EA585" s="53"/>
      <c r="EB585" s="53"/>
      <c r="EC585" s="53"/>
      <c r="ED585" s="53"/>
      <c r="EE585" s="53"/>
      <c r="EF585" s="53"/>
      <c r="EG585" s="53"/>
      <c r="EH585" s="53"/>
      <c r="EI585" s="53"/>
      <c r="EJ585" s="53"/>
      <c r="EK585" s="53"/>
      <c r="EL585" s="53"/>
      <c r="EM585" s="53"/>
      <c r="EN585" s="53"/>
      <c r="EO585" s="53"/>
      <c r="EP585" s="53"/>
      <c r="EQ585" s="53"/>
      <c r="ER585" s="53"/>
      <c r="ES585" s="53"/>
      <c r="ET585" s="53"/>
      <c r="EU585" s="53"/>
      <c r="EV585" s="53"/>
      <c r="EW585" s="53"/>
      <c r="EX585" s="53"/>
      <c r="EY585" s="53"/>
      <c r="EZ585" s="53"/>
      <c r="FA585" s="53"/>
      <c r="FB585" s="53"/>
      <c r="FC585" s="53"/>
      <c r="FD585" s="53"/>
      <c r="FE585" s="53"/>
      <c r="FF585" s="53"/>
      <c r="FG585" s="53"/>
      <c r="FH585" s="53"/>
      <c r="FI585" s="53"/>
      <c r="FJ585" s="53"/>
      <c r="FK585" s="53"/>
      <c r="FL585" s="53"/>
      <c r="FM585" s="53"/>
      <c r="FN585" s="53"/>
      <c r="FO585" s="53"/>
      <c r="FP585" s="53"/>
      <c r="FQ585" s="53"/>
      <c r="FR585" s="53"/>
      <c r="FS585" s="53"/>
      <c r="FT585" s="53"/>
      <c r="FU585" s="53"/>
      <c r="FV585" s="53"/>
      <c r="FW585" s="53"/>
      <c r="FX585" s="53"/>
      <c r="FY585" s="53"/>
      <c r="FZ585" s="53"/>
      <c r="GA585" s="53"/>
      <c r="GB585" s="53"/>
      <c r="GC585" s="53"/>
      <c r="GD585" s="53"/>
      <c r="GE585" s="53"/>
      <c r="GF585" s="53"/>
      <c r="GG585" s="53"/>
      <c r="GH585" s="53"/>
      <c r="GI585" s="53"/>
      <c r="GJ585" s="53"/>
      <c r="GK585" s="53"/>
      <c r="GL585" s="53"/>
      <c r="GM585" s="53"/>
      <c r="GN585" s="53"/>
      <c r="GO585" s="53"/>
      <c r="GP585" s="53"/>
      <c r="GQ585" s="53"/>
      <c r="GR585" s="53"/>
      <c r="GS585" s="53"/>
      <c r="GT585" s="53"/>
      <c r="GU585" s="53"/>
      <c r="GV585" s="53"/>
      <c r="GW585" s="53"/>
      <c r="GX585" s="53"/>
      <c r="GY585" s="53"/>
      <c r="GZ585" s="53"/>
      <c r="HA585" s="53"/>
      <c r="HB585" s="53"/>
      <c r="HC585" s="53"/>
      <c r="HD585" s="53"/>
      <c r="HE585" s="53"/>
      <c r="HF585" s="53"/>
      <c r="HG585" s="53"/>
      <c r="HH585" s="53"/>
      <c r="HI585" s="53"/>
      <c r="HJ585" s="53"/>
      <c r="HK585" s="53"/>
      <c r="HL585" s="53"/>
      <c r="HM585" s="53"/>
      <c r="HN585" s="53"/>
      <c r="HO585" s="53"/>
      <c r="HP585" s="53"/>
      <c r="HQ585" s="53"/>
      <c r="HR585" s="53"/>
      <c r="HS585" s="53"/>
      <c r="HT585" s="53"/>
      <c r="HU585" s="53"/>
      <c r="HV585" s="53"/>
      <c r="HW585" s="53"/>
      <c r="HX585" s="53"/>
      <c r="HY585" s="53"/>
      <c r="HZ585" s="53"/>
      <c r="IA585" s="53"/>
    </row>
    <row r="586" spans="1:235" ht="22.5" customHeight="1">
      <c r="A586" s="8" t="s">
        <v>177</v>
      </c>
      <c r="B586" s="6"/>
      <c r="C586" s="6"/>
      <c r="D586" s="7">
        <f>3000000/667</f>
        <v>4497.751124437781</v>
      </c>
      <c r="E586" s="7"/>
      <c r="F586" s="84">
        <f>D586+E586</f>
        <v>4497.751124437781</v>
      </c>
      <c r="G586" s="7">
        <f>3000000/667</f>
        <v>4497.751124437781</v>
      </c>
      <c r="H586" s="7"/>
      <c r="I586" s="7"/>
      <c r="J586" s="7">
        <f>G586+H586</f>
        <v>4497.751124437781</v>
      </c>
      <c r="K586" s="7"/>
      <c r="L586" s="7"/>
      <c r="M586" s="7"/>
      <c r="N586" s="7"/>
      <c r="O586" s="7"/>
      <c r="P586" s="7"/>
      <c r="Q586" s="24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  <c r="AL586" s="53"/>
      <c r="AM586" s="53"/>
      <c r="AN586" s="53"/>
      <c r="AO586" s="53"/>
      <c r="AP586" s="53"/>
      <c r="AQ586" s="53"/>
      <c r="AR586" s="53"/>
      <c r="AS586" s="53"/>
      <c r="AT586" s="53"/>
      <c r="AU586" s="53"/>
      <c r="AV586" s="53"/>
      <c r="AW586" s="53"/>
      <c r="AX586" s="53"/>
      <c r="AY586" s="53"/>
      <c r="AZ586" s="53"/>
      <c r="BA586" s="53"/>
      <c r="BB586" s="53"/>
      <c r="BC586" s="53"/>
      <c r="BD586" s="53"/>
      <c r="BE586" s="53"/>
      <c r="BF586" s="53"/>
      <c r="BG586" s="53"/>
      <c r="BH586" s="53"/>
      <c r="BI586" s="53"/>
      <c r="BJ586" s="53"/>
      <c r="BK586" s="53"/>
      <c r="BL586" s="53"/>
      <c r="BM586" s="53"/>
      <c r="BN586" s="53"/>
      <c r="BO586" s="53"/>
      <c r="BP586" s="53"/>
      <c r="BQ586" s="53"/>
      <c r="BR586" s="53"/>
      <c r="BS586" s="53"/>
      <c r="BT586" s="53"/>
      <c r="BU586" s="53"/>
      <c r="BV586" s="53"/>
      <c r="BW586" s="53"/>
      <c r="BX586" s="53"/>
      <c r="BY586" s="53"/>
      <c r="BZ586" s="53"/>
      <c r="CA586" s="53"/>
      <c r="CB586" s="53"/>
      <c r="CC586" s="53"/>
      <c r="CD586" s="53"/>
      <c r="CE586" s="53"/>
      <c r="CF586" s="53"/>
      <c r="CG586" s="53"/>
      <c r="CH586" s="53"/>
      <c r="CI586" s="53"/>
      <c r="CJ586" s="53"/>
      <c r="CK586" s="53"/>
      <c r="CL586" s="53"/>
      <c r="CM586" s="53"/>
      <c r="CN586" s="53"/>
      <c r="CO586" s="53"/>
      <c r="CP586" s="53"/>
      <c r="CQ586" s="53"/>
      <c r="CR586" s="53"/>
      <c r="CS586" s="53"/>
      <c r="CT586" s="53"/>
      <c r="CU586" s="53"/>
      <c r="CV586" s="53"/>
      <c r="CW586" s="53"/>
      <c r="CX586" s="53"/>
      <c r="CY586" s="53"/>
      <c r="CZ586" s="53"/>
      <c r="DA586" s="53"/>
      <c r="DB586" s="53"/>
      <c r="DC586" s="53"/>
      <c r="DD586" s="53"/>
      <c r="DE586" s="53"/>
      <c r="DF586" s="53"/>
      <c r="DG586" s="53"/>
      <c r="DH586" s="53"/>
      <c r="DI586" s="53"/>
      <c r="DJ586" s="53"/>
      <c r="DK586" s="53"/>
      <c r="DL586" s="53"/>
      <c r="DM586" s="53"/>
      <c r="DN586" s="53"/>
      <c r="DO586" s="53"/>
      <c r="DP586" s="53"/>
      <c r="DQ586" s="53"/>
      <c r="DR586" s="53"/>
      <c r="DS586" s="53"/>
      <c r="DT586" s="53"/>
      <c r="DU586" s="53"/>
      <c r="DV586" s="53"/>
      <c r="DW586" s="53"/>
      <c r="DX586" s="53"/>
      <c r="DY586" s="53"/>
      <c r="DZ586" s="53"/>
      <c r="EA586" s="53"/>
      <c r="EB586" s="53"/>
      <c r="EC586" s="53"/>
      <c r="ED586" s="53"/>
      <c r="EE586" s="53"/>
      <c r="EF586" s="53"/>
      <c r="EG586" s="53"/>
      <c r="EH586" s="53"/>
      <c r="EI586" s="53"/>
      <c r="EJ586" s="53"/>
      <c r="EK586" s="53"/>
      <c r="EL586" s="53"/>
      <c r="EM586" s="53"/>
      <c r="EN586" s="53"/>
      <c r="EO586" s="53"/>
      <c r="EP586" s="53"/>
      <c r="EQ586" s="53"/>
      <c r="ER586" s="53"/>
      <c r="ES586" s="53"/>
      <c r="ET586" s="53"/>
      <c r="EU586" s="53"/>
      <c r="EV586" s="53"/>
      <c r="EW586" s="53"/>
      <c r="EX586" s="53"/>
      <c r="EY586" s="53"/>
      <c r="EZ586" s="53"/>
      <c r="FA586" s="53"/>
      <c r="FB586" s="53"/>
      <c r="FC586" s="53"/>
      <c r="FD586" s="53"/>
      <c r="FE586" s="53"/>
      <c r="FF586" s="53"/>
      <c r="FG586" s="53"/>
      <c r="FH586" s="53"/>
      <c r="FI586" s="53"/>
      <c r="FJ586" s="53"/>
      <c r="FK586" s="53"/>
      <c r="FL586" s="53"/>
      <c r="FM586" s="53"/>
      <c r="FN586" s="53"/>
      <c r="FO586" s="53"/>
      <c r="FP586" s="53"/>
      <c r="FQ586" s="53"/>
      <c r="FR586" s="53"/>
      <c r="FS586" s="53"/>
      <c r="FT586" s="53"/>
      <c r="FU586" s="53"/>
      <c r="FV586" s="53"/>
      <c r="FW586" s="53"/>
      <c r="FX586" s="53"/>
      <c r="FY586" s="53"/>
      <c r="FZ586" s="53"/>
      <c r="GA586" s="53"/>
      <c r="GB586" s="53"/>
      <c r="GC586" s="53"/>
      <c r="GD586" s="53"/>
      <c r="GE586" s="53"/>
      <c r="GF586" s="53"/>
      <c r="GG586" s="53"/>
      <c r="GH586" s="53"/>
      <c r="GI586" s="53"/>
      <c r="GJ586" s="53"/>
      <c r="GK586" s="53"/>
      <c r="GL586" s="53"/>
      <c r="GM586" s="53"/>
      <c r="GN586" s="53"/>
      <c r="GO586" s="53"/>
      <c r="GP586" s="53"/>
      <c r="GQ586" s="53"/>
      <c r="GR586" s="53"/>
      <c r="GS586" s="53"/>
      <c r="GT586" s="53"/>
      <c r="GU586" s="53"/>
      <c r="GV586" s="53"/>
      <c r="GW586" s="53"/>
      <c r="GX586" s="53"/>
      <c r="GY586" s="53"/>
      <c r="GZ586" s="53"/>
      <c r="HA586" s="53"/>
      <c r="HB586" s="53"/>
      <c r="HC586" s="53"/>
      <c r="HD586" s="53"/>
      <c r="HE586" s="53"/>
      <c r="HF586" s="53"/>
      <c r="HG586" s="53"/>
      <c r="HH586" s="53"/>
      <c r="HI586" s="53"/>
      <c r="HJ586" s="53"/>
      <c r="HK586" s="53"/>
      <c r="HL586" s="53"/>
      <c r="HM586" s="53"/>
      <c r="HN586" s="53"/>
      <c r="HO586" s="53"/>
      <c r="HP586" s="53"/>
      <c r="HQ586" s="53"/>
      <c r="HR586" s="53"/>
      <c r="HS586" s="53"/>
      <c r="HT586" s="53"/>
      <c r="HU586" s="53"/>
      <c r="HV586" s="53"/>
      <c r="HW586" s="53"/>
      <c r="HX586" s="53"/>
      <c r="HY586" s="53"/>
      <c r="HZ586" s="53"/>
      <c r="IA586" s="53"/>
    </row>
    <row r="587" spans="1:235" ht="11.25">
      <c r="A587" s="126" t="s">
        <v>338</v>
      </c>
      <c r="B587" s="6"/>
      <c r="C587" s="6"/>
      <c r="D587" s="30">
        <f>D588</f>
        <v>656000</v>
      </c>
      <c r="E587" s="30">
        <f>E588</f>
        <v>0</v>
      </c>
      <c r="F587" s="30">
        <f>F588</f>
        <v>656000</v>
      </c>
      <c r="G587" s="30">
        <f>G588</f>
        <v>819000</v>
      </c>
      <c r="H587" s="30"/>
      <c r="I587" s="30">
        <f>I588</f>
        <v>0</v>
      </c>
      <c r="J587" s="30">
        <f>G587</f>
        <v>819000</v>
      </c>
      <c r="K587" s="7"/>
      <c r="L587" s="7"/>
      <c r="M587" s="7"/>
      <c r="N587" s="30">
        <f>N588</f>
        <v>725000</v>
      </c>
      <c r="O587" s="30"/>
      <c r="P587" s="30">
        <f>N587</f>
        <v>725000</v>
      </c>
      <c r="Q587" s="24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3"/>
      <c r="AM587" s="53"/>
      <c r="AN587" s="53"/>
      <c r="AO587" s="53"/>
      <c r="AP587" s="53"/>
      <c r="AQ587" s="53"/>
      <c r="AR587" s="53"/>
      <c r="AS587" s="53"/>
      <c r="AT587" s="53"/>
      <c r="AU587" s="53"/>
      <c r="AV587" s="53"/>
      <c r="AW587" s="53"/>
      <c r="AX587" s="53"/>
      <c r="AY587" s="53"/>
      <c r="AZ587" s="53"/>
      <c r="BA587" s="53"/>
      <c r="BB587" s="53"/>
      <c r="BC587" s="53"/>
      <c r="BD587" s="53"/>
      <c r="BE587" s="53"/>
      <c r="BF587" s="53"/>
      <c r="BG587" s="53"/>
      <c r="BH587" s="53"/>
      <c r="BI587" s="53"/>
      <c r="BJ587" s="53"/>
      <c r="BK587" s="53"/>
      <c r="BL587" s="53"/>
      <c r="BM587" s="53"/>
      <c r="BN587" s="53"/>
      <c r="BO587" s="53"/>
      <c r="BP587" s="53"/>
      <c r="BQ587" s="53"/>
      <c r="BR587" s="53"/>
      <c r="BS587" s="53"/>
      <c r="BT587" s="53"/>
      <c r="BU587" s="53"/>
      <c r="BV587" s="53"/>
      <c r="BW587" s="53"/>
      <c r="BX587" s="53"/>
      <c r="BY587" s="53"/>
      <c r="BZ587" s="53"/>
      <c r="CA587" s="53"/>
      <c r="CB587" s="53"/>
      <c r="CC587" s="53"/>
      <c r="CD587" s="53"/>
      <c r="CE587" s="53"/>
      <c r="CF587" s="53"/>
      <c r="CG587" s="53"/>
      <c r="CH587" s="53"/>
      <c r="CI587" s="53"/>
      <c r="CJ587" s="53"/>
      <c r="CK587" s="53"/>
      <c r="CL587" s="53"/>
      <c r="CM587" s="53"/>
      <c r="CN587" s="53"/>
      <c r="CO587" s="53"/>
      <c r="CP587" s="53"/>
      <c r="CQ587" s="53"/>
      <c r="CR587" s="53"/>
      <c r="CS587" s="53"/>
      <c r="CT587" s="53"/>
      <c r="CU587" s="53"/>
      <c r="CV587" s="53"/>
      <c r="CW587" s="53"/>
      <c r="CX587" s="53"/>
      <c r="CY587" s="53"/>
      <c r="CZ587" s="53"/>
      <c r="DA587" s="53"/>
      <c r="DB587" s="53"/>
      <c r="DC587" s="53"/>
      <c r="DD587" s="53"/>
      <c r="DE587" s="53"/>
      <c r="DF587" s="53"/>
      <c r="DG587" s="53"/>
      <c r="DH587" s="53"/>
      <c r="DI587" s="53"/>
      <c r="DJ587" s="53"/>
      <c r="DK587" s="53"/>
      <c r="DL587" s="53"/>
      <c r="DM587" s="53"/>
      <c r="DN587" s="53"/>
      <c r="DO587" s="53"/>
      <c r="DP587" s="53"/>
      <c r="DQ587" s="53"/>
      <c r="DR587" s="53"/>
      <c r="DS587" s="53"/>
      <c r="DT587" s="53"/>
      <c r="DU587" s="53"/>
      <c r="DV587" s="53"/>
      <c r="DW587" s="53"/>
      <c r="DX587" s="53"/>
      <c r="DY587" s="53"/>
      <c r="DZ587" s="53"/>
      <c r="EA587" s="53"/>
      <c r="EB587" s="53"/>
      <c r="EC587" s="53"/>
      <c r="ED587" s="53"/>
      <c r="EE587" s="53"/>
      <c r="EF587" s="53"/>
      <c r="EG587" s="53"/>
      <c r="EH587" s="53"/>
      <c r="EI587" s="53"/>
      <c r="EJ587" s="53"/>
      <c r="EK587" s="53"/>
      <c r="EL587" s="53"/>
      <c r="EM587" s="53"/>
      <c r="EN587" s="53"/>
      <c r="EO587" s="53"/>
      <c r="EP587" s="53"/>
      <c r="EQ587" s="53"/>
      <c r="ER587" s="53"/>
      <c r="ES587" s="53"/>
      <c r="ET587" s="53"/>
      <c r="EU587" s="53"/>
      <c r="EV587" s="53"/>
      <c r="EW587" s="53"/>
      <c r="EX587" s="53"/>
      <c r="EY587" s="53"/>
      <c r="EZ587" s="53"/>
      <c r="FA587" s="53"/>
      <c r="FB587" s="53"/>
      <c r="FC587" s="53"/>
      <c r="FD587" s="53"/>
      <c r="FE587" s="53"/>
      <c r="FF587" s="53"/>
      <c r="FG587" s="53"/>
      <c r="FH587" s="53"/>
      <c r="FI587" s="53"/>
      <c r="FJ587" s="53"/>
      <c r="FK587" s="53"/>
      <c r="FL587" s="53"/>
      <c r="FM587" s="53"/>
      <c r="FN587" s="53"/>
      <c r="FO587" s="53"/>
      <c r="FP587" s="53"/>
      <c r="FQ587" s="53"/>
      <c r="FR587" s="53"/>
      <c r="FS587" s="53"/>
      <c r="FT587" s="53"/>
      <c r="FU587" s="53"/>
      <c r="FV587" s="53"/>
      <c r="FW587" s="53"/>
      <c r="FX587" s="53"/>
      <c r="FY587" s="53"/>
      <c r="FZ587" s="53"/>
      <c r="GA587" s="53"/>
      <c r="GB587" s="53"/>
      <c r="GC587" s="53"/>
      <c r="GD587" s="53"/>
      <c r="GE587" s="53"/>
      <c r="GF587" s="53"/>
      <c r="GG587" s="53"/>
      <c r="GH587" s="53"/>
      <c r="GI587" s="53"/>
      <c r="GJ587" s="53"/>
      <c r="GK587" s="53"/>
      <c r="GL587" s="53"/>
      <c r="GM587" s="53"/>
      <c r="GN587" s="53"/>
      <c r="GO587" s="53"/>
      <c r="GP587" s="53"/>
      <c r="GQ587" s="53"/>
      <c r="GR587" s="53"/>
      <c r="GS587" s="53"/>
      <c r="GT587" s="53"/>
      <c r="GU587" s="53"/>
      <c r="GV587" s="53"/>
      <c r="GW587" s="53"/>
      <c r="GX587" s="53"/>
      <c r="GY587" s="53"/>
      <c r="GZ587" s="53"/>
      <c r="HA587" s="53"/>
      <c r="HB587" s="53"/>
      <c r="HC587" s="53"/>
      <c r="HD587" s="53"/>
      <c r="HE587" s="53"/>
      <c r="HF587" s="53"/>
      <c r="HG587" s="53"/>
      <c r="HH587" s="53"/>
      <c r="HI587" s="53"/>
      <c r="HJ587" s="53"/>
      <c r="HK587" s="53"/>
      <c r="HL587" s="53"/>
      <c r="HM587" s="53"/>
      <c r="HN587" s="53"/>
      <c r="HO587" s="53"/>
      <c r="HP587" s="53"/>
      <c r="HQ587" s="53"/>
      <c r="HR587" s="53"/>
      <c r="HS587" s="53"/>
      <c r="HT587" s="53"/>
      <c r="HU587" s="53"/>
      <c r="HV587" s="53"/>
      <c r="HW587" s="53"/>
      <c r="HX587" s="53"/>
      <c r="HY587" s="53"/>
      <c r="HZ587" s="53"/>
      <c r="IA587" s="53"/>
    </row>
    <row r="588" spans="1:17" s="39" customFormat="1" ht="22.5">
      <c r="A588" s="34" t="s">
        <v>429</v>
      </c>
      <c r="B588" s="35"/>
      <c r="C588" s="35"/>
      <c r="D588" s="36">
        <f>D590</f>
        <v>656000</v>
      </c>
      <c r="E588" s="36"/>
      <c r="F588" s="7">
        <f>D588</f>
        <v>656000</v>
      </c>
      <c r="G588" s="36">
        <f>G592*G594</f>
        <v>819000</v>
      </c>
      <c r="H588" s="36"/>
      <c r="I588" s="36"/>
      <c r="J588" s="36">
        <f>G588</f>
        <v>819000</v>
      </c>
      <c r="K588" s="36"/>
      <c r="L588" s="36"/>
      <c r="M588" s="36"/>
      <c r="N588" s="36">
        <f>N592*N594</f>
        <v>725000</v>
      </c>
      <c r="O588" s="36"/>
      <c r="P588" s="30">
        <f>N588</f>
        <v>725000</v>
      </c>
      <c r="Q588" s="78"/>
    </row>
    <row r="589" spans="1:235" ht="11.25">
      <c r="A589" s="5" t="s">
        <v>4</v>
      </c>
      <c r="B589" s="6"/>
      <c r="C589" s="6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24"/>
      <c r="R589" s="53"/>
      <c r="S589" s="53"/>
      <c r="T589" s="53"/>
      <c r="U589" s="53"/>
      <c r="V589" s="53"/>
      <c r="W589" s="53"/>
      <c r="X589" s="53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3"/>
      <c r="AK589" s="53"/>
      <c r="AL589" s="53"/>
      <c r="AM589" s="53"/>
      <c r="AN589" s="53"/>
      <c r="AO589" s="53"/>
      <c r="AP589" s="53"/>
      <c r="AQ589" s="53"/>
      <c r="AR589" s="53"/>
      <c r="AS589" s="53"/>
      <c r="AT589" s="53"/>
      <c r="AU589" s="53"/>
      <c r="AV589" s="53"/>
      <c r="AW589" s="53"/>
      <c r="AX589" s="53"/>
      <c r="AY589" s="53"/>
      <c r="AZ589" s="53"/>
      <c r="BA589" s="53"/>
      <c r="BB589" s="53"/>
      <c r="BC589" s="53"/>
      <c r="BD589" s="53"/>
      <c r="BE589" s="53"/>
      <c r="BF589" s="53"/>
      <c r="BG589" s="53"/>
      <c r="BH589" s="53"/>
      <c r="BI589" s="53"/>
      <c r="BJ589" s="53"/>
      <c r="BK589" s="53"/>
      <c r="BL589" s="53"/>
      <c r="BM589" s="53"/>
      <c r="BN589" s="53"/>
      <c r="BO589" s="53"/>
      <c r="BP589" s="53"/>
      <c r="BQ589" s="53"/>
      <c r="BR589" s="53"/>
      <c r="BS589" s="53"/>
      <c r="BT589" s="53"/>
      <c r="BU589" s="53"/>
      <c r="BV589" s="53"/>
      <c r="BW589" s="53"/>
      <c r="BX589" s="53"/>
      <c r="BY589" s="53"/>
      <c r="BZ589" s="53"/>
      <c r="CA589" s="53"/>
      <c r="CB589" s="53"/>
      <c r="CC589" s="53"/>
      <c r="CD589" s="53"/>
      <c r="CE589" s="53"/>
      <c r="CF589" s="53"/>
      <c r="CG589" s="53"/>
      <c r="CH589" s="53"/>
      <c r="CI589" s="53"/>
      <c r="CJ589" s="53"/>
      <c r="CK589" s="53"/>
      <c r="CL589" s="53"/>
      <c r="CM589" s="53"/>
      <c r="CN589" s="53"/>
      <c r="CO589" s="53"/>
      <c r="CP589" s="53"/>
      <c r="CQ589" s="53"/>
      <c r="CR589" s="53"/>
      <c r="CS589" s="53"/>
      <c r="CT589" s="53"/>
      <c r="CU589" s="53"/>
      <c r="CV589" s="53"/>
      <c r="CW589" s="53"/>
      <c r="CX589" s="53"/>
      <c r="CY589" s="53"/>
      <c r="CZ589" s="53"/>
      <c r="DA589" s="53"/>
      <c r="DB589" s="53"/>
      <c r="DC589" s="53"/>
      <c r="DD589" s="53"/>
      <c r="DE589" s="53"/>
      <c r="DF589" s="53"/>
      <c r="DG589" s="53"/>
      <c r="DH589" s="53"/>
      <c r="DI589" s="53"/>
      <c r="DJ589" s="53"/>
      <c r="DK589" s="53"/>
      <c r="DL589" s="53"/>
      <c r="DM589" s="53"/>
      <c r="DN589" s="53"/>
      <c r="DO589" s="53"/>
      <c r="DP589" s="53"/>
      <c r="DQ589" s="53"/>
      <c r="DR589" s="53"/>
      <c r="DS589" s="53"/>
      <c r="DT589" s="53"/>
      <c r="DU589" s="53"/>
      <c r="DV589" s="53"/>
      <c r="DW589" s="53"/>
      <c r="DX589" s="53"/>
      <c r="DY589" s="53"/>
      <c r="DZ589" s="53"/>
      <c r="EA589" s="53"/>
      <c r="EB589" s="53"/>
      <c r="EC589" s="53"/>
      <c r="ED589" s="53"/>
      <c r="EE589" s="53"/>
      <c r="EF589" s="53"/>
      <c r="EG589" s="53"/>
      <c r="EH589" s="53"/>
      <c r="EI589" s="53"/>
      <c r="EJ589" s="53"/>
      <c r="EK589" s="53"/>
      <c r="EL589" s="53"/>
      <c r="EM589" s="53"/>
      <c r="EN589" s="53"/>
      <c r="EO589" s="53"/>
      <c r="EP589" s="53"/>
      <c r="EQ589" s="53"/>
      <c r="ER589" s="53"/>
      <c r="ES589" s="53"/>
      <c r="ET589" s="53"/>
      <c r="EU589" s="53"/>
      <c r="EV589" s="53"/>
      <c r="EW589" s="53"/>
      <c r="EX589" s="53"/>
      <c r="EY589" s="53"/>
      <c r="EZ589" s="53"/>
      <c r="FA589" s="53"/>
      <c r="FB589" s="53"/>
      <c r="FC589" s="53"/>
      <c r="FD589" s="53"/>
      <c r="FE589" s="53"/>
      <c r="FF589" s="53"/>
      <c r="FG589" s="53"/>
      <c r="FH589" s="53"/>
      <c r="FI589" s="53"/>
      <c r="FJ589" s="53"/>
      <c r="FK589" s="53"/>
      <c r="FL589" s="53"/>
      <c r="FM589" s="53"/>
      <c r="FN589" s="53"/>
      <c r="FO589" s="53"/>
      <c r="FP589" s="53"/>
      <c r="FQ589" s="53"/>
      <c r="FR589" s="53"/>
      <c r="FS589" s="53"/>
      <c r="FT589" s="53"/>
      <c r="FU589" s="53"/>
      <c r="FV589" s="53"/>
      <c r="FW589" s="53"/>
      <c r="FX589" s="53"/>
      <c r="FY589" s="53"/>
      <c r="FZ589" s="53"/>
      <c r="GA589" s="53"/>
      <c r="GB589" s="53"/>
      <c r="GC589" s="53"/>
      <c r="GD589" s="53"/>
      <c r="GE589" s="53"/>
      <c r="GF589" s="53"/>
      <c r="GG589" s="53"/>
      <c r="GH589" s="53"/>
      <c r="GI589" s="53"/>
      <c r="GJ589" s="53"/>
      <c r="GK589" s="53"/>
      <c r="GL589" s="53"/>
      <c r="GM589" s="53"/>
      <c r="GN589" s="53"/>
      <c r="GO589" s="53"/>
      <c r="GP589" s="53"/>
      <c r="GQ589" s="53"/>
      <c r="GR589" s="53"/>
      <c r="GS589" s="53"/>
      <c r="GT589" s="53"/>
      <c r="GU589" s="53"/>
      <c r="GV589" s="53"/>
      <c r="GW589" s="53"/>
      <c r="GX589" s="53"/>
      <c r="GY589" s="53"/>
      <c r="GZ589" s="53"/>
      <c r="HA589" s="53"/>
      <c r="HB589" s="53"/>
      <c r="HC589" s="53"/>
      <c r="HD589" s="53"/>
      <c r="HE589" s="53"/>
      <c r="HF589" s="53"/>
      <c r="HG589" s="53"/>
      <c r="HH589" s="53"/>
      <c r="HI589" s="53"/>
      <c r="HJ589" s="53"/>
      <c r="HK589" s="53"/>
      <c r="HL589" s="53"/>
      <c r="HM589" s="53"/>
      <c r="HN589" s="53"/>
      <c r="HO589" s="53"/>
      <c r="HP589" s="53"/>
      <c r="HQ589" s="53"/>
      <c r="HR589" s="53"/>
      <c r="HS589" s="53"/>
      <c r="HT589" s="53"/>
      <c r="HU589" s="53"/>
      <c r="HV589" s="53"/>
      <c r="HW589" s="53"/>
      <c r="HX589" s="53"/>
      <c r="HY589" s="53"/>
      <c r="HZ589" s="53"/>
      <c r="IA589" s="53"/>
    </row>
    <row r="590" spans="1:235" ht="22.5">
      <c r="A590" s="8" t="s">
        <v>49</v>
      </c>
      <c r="B590" s="6"/>
      <c r="C590" s="6"/>
      <c r="D590" s="7">
        <f>D592*D594</f>
        <v>656000</v>
      </c>
      <c r="E590" s="7"/>
      <c r="F590" s="7">
        <f>D590</f>
        <v>656000</v>
      </c>
      <c r="G590" s="7">
        <v>819000</v>
      </c>
      <c r="H590" s="7"/>
      <c r="I590" s="7"/>
      <c r="J590" s="7">
        <f>G590</f>
        <v>819000</v>
      </c>
      <c r="K590" s="7"/>
      <c r="L590" s="7"/>
      <c r="M590" s="7"/>
      <c r="N590" s="7">
        <f>N592*N594</f>
        <v>725000</v>
      </c>
      <c r="O590" s="7"/>
      <c r="P590" s="7">
        <f>N590</f>
        <v>725000</v>
      </c>
      <c r="Q590" s="24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  <c r="AL590" s="53"/>
      <c r="AM590" s="53"/>
      <c r="AN590" s="53"/>
      <c r="AO590" s="53"/>
      <c r="AP590" s="53"/>
      <c r="AQ590" s="53"/>
      <c r="AR590" s="53"/>
      <c r="AS590" s="53"/>
      <c r="AT590" s="53"/>
      <c r="AU590" s="53"/>
      <c r="AV590" s="53"/>
      <c r="AW590" s="53"/>
      <c r="AX590" s="53"/>
      <c r="AY590" s="53"/>
      <c r="AZ590" s="53"/>
      <c r="BA590" s="53"/>
      <c r="BB590" s="53"/>
      <c r="BC590" s="53"/>
      <c r="BD590" s="53"/>
      <c r="BE590" s="53"/>
      <c r="BF590" s="53"/>
      <c r="BG590" s="53"/>
      <c r="BH590" s="53"/>
      <c r="BI590" s="53"/>
      <c r="BJ590" s="53"/>
      <c r="BK590" s="53"/>
      <c r="BL590" s="53"/>
      <c r="BM590" s="53"/>
      <c r="BN590" s="53"/>
      <c r="BO590" s="53"/>
      <c r="BP590" s="53"/>
      <c r="BQ590" s="53"/>
      <c r="BR590" s="53"/>
      <c r="BS590" s="53"/>
      <c r="BT590" s="53"/>
      <c r="BU590" s="53"/>
      <c r="BV590" s="53"/>
      <c r="BW590" s="53"/>
      <c r="BX590" s="53"/>
      <c r="BY590" s="53"/>
      <c r="BZ590" s="53"/>
      <c r="CA590" s="53"/>
      <c r="CB590" s="53"/>
      <c r="CC590" s="53"/>
      <c r="CD590" s="53"/>
      <c r="CE590" s="53"/>
      <c r="CF590" s="53"/>
      <c r="CG590" s="53"/>
      <c r="CH590" s="53"/>
      <c r="CI590" s="53"/>
      <c r="CJ590" s="53"/>
      <c r="CK590" s="53"/>
      <c r="CL590" s="53"/>
      <c r="CM590" s="53"/>
      <c r="CN590" s="53"/>
      <c r="CO590" s="53"/>
      <c r="CP590" s="53"/>
      <c r="CQ590" s="53"/>
      <c r="CR590" s="53"/>
      <c r="CS590" s="53"/>
      <c r="CT590" s="53"/>
      <c r="CU590" s="53"/>
      <c r="CV590" s="53"/>
      <c r="CW590" s="53"/>
      <c r="CX590" s="53"/>
      <c r="CY590" s="53"/>
      <c r="CZ590" s="53"/>
      <c r="DA590" s="53"/>
      <c r="DB590" s="53"/>
      <c r="DC590" s="53"/>
      <c r="DD590" s="53"/>
      <c r="DE590" s="53"/>
      <c r="DF590" s="53"/>
      <c r="DG590" s="53"/>
      <c r="DH590" s="53"/>
      <c r="DI590" s="53"/>
      <c r="DJ590" s="53"/>
      <c r="DK590" s="53"/>
      <c r="DL590" s="53"/>
      <c r="DM590" s="53"/>
      <c r="DN590" s="53"/>
      <c r="DO590" s="53"/>
      <c r="DP590" s="53"/>
      <c r="DQ590" s="53"/>
      <c r="DR590" s="53"/>
      <c r="DS590" s="53"/>
      <c r="DT590" s="53"/>
      <c r="DU590" s="53"/>
      <c r="DV590" s="53"/>
      <c r="DW590" s="53"/>
      <c r="DX590" s="53"/>
      <c r="DY590" s="53"/>
      <c r="DZ590" s="53"/>
      <c r="EA590" s="53"/>
      <c r="EB590" s="53"/>
      <c r="EC590" s="53"/>
      <c r="ED590" s="53"/>
      <c r="EE590" s="53"/>
      <c r="EF590" s="53"/>
      <c r="EG590" s="53"/>
      <c r="EH590" s="53"/>
      <c r="EI590" s="53"/>
      <c r="EJ590" s="53"/>
      <c r="EK590" s="53"/>
      <c r="EL590" s="53"/>
      <c r="EM590" s="53"/>
      <c r="EN590" s="53"/>
      <c r="EO590" s="53"/>
      <c r="EP590" s="53"/>
      <c r="EQ590" s="53"/>
      <c r="ER590" s="53"/>
      <c r="ES590" s="53"/>
      <c r="ET590" s="53"/>
      <c r="EU590" s="53"/>
      <c r="EV590" s="53"/>
      <c r="EW590" s="53"/>
      <c r="EX590" s="53"/>
      <c r="EY590" s="53"/>
      <c r="EZ590" s="53"/>
      <c r="FA590" s="53"/>
      <c r="FB590" s="53"/>
      <c r="FC590" s="53"/>
      <c r="FD590" s="53"/>
      <c r="FE590" s="53"/>
      <c r="FF590" s="53"/>
      <c r="FG590" s="53"/>
      <c r="FH590" s="53"/>
      <c r="FI590" s="53"/>
      <c r="FJ590" s="53"/>
      <c r="FK590" s="53"/>
      <c r="FL590" s="53"/>
      <c r="FM590" s="53"/>
      <c r="FN590" s="53"/>
      <c r="FO590" s="53"/>
      <c r="FP590" s="53"/>
      <c r="FQ590" s="53"/>
      <c r="FR590" s="53"/>
      <c r="FS590" s="53"/>
      <c r="FT590" s="53"/>
      <c r="FU590" s="53"/>
      <c r="FV590" s="53"/>
      <c r="FW590" s="53"/>
      <c r="FX590" s="53"/>
      <c r="FY590" s="53"/>
      <c r="FZ590" s="53"/>
      <c r="GA590" s="53"/>
      <c r="GB590" s="53"/>
      <c r="GC590" s="53"/>
      <c r="GD590" s="53"/>
      <c r="GE590" s="53"/>
      <c r="GF590" s="53"/>
      <c r="GG590" s="53"/>
      <c r="GH590" s="53"/>
      <c r="GI590" s="53"/>
      <c r="GJ590" s="53"/>
      <c r="GK590" s="53"/>
      <c r="GL590" s="53"/>
      <c r="GM590" s="53"/>
      <c r="GN590" s="53"/>
      <c r="GO590" s="53"/>
      <c r="GP590" s="53"/>
      <c r="GQ590" s="53"/>
      <c r="GR590" s="53"/>
      <c r="GS590" s="53"/>
      <c r="GT590" s="53"/>
      <c r="GU590" s="53"/>
      <c r="GV590" s="53"/>
      <c r="GW590" s="53"/>
      <c r="GX590" s="53"/>
      <c r="GY590" s="53"/>
      <c r="GZ590" s="53"/>
      <c r="HA590" s="53"/>
      <c r="HB590" s="53"/>
      <c r="HC590" s="53"/>
      <c r="HD590" s="53"/>
      <c r="HE590" s="53"/>
      <c r="HF590" s="53"/>
      <c r="HG590" s="53"/>
      <c r="HH590" s="53"/>
      <c r="HI590" s="53"/>
      <c r="HJ590" s="53"/>
      <c r="HK590" s="53"/>
      <c r="HL590" s="53"/>
      <c r="HM590" s="53"/>
      <c r="HN590" s="53"/>
      <c r="HO590" s="53"/>
      <c r="HP590" s="53"/>
      <c r="HQ590" s="53"/>
      <c r="HR590" s="53"/>
      <c r="HS590" s="53"/>
      <c r="HT590" s="53"/>
      <c r="HU590" s="53"/>
      <c r="HV590" s="53"/>
      <c r="HW590" s="53"/>
      <c r="HX590" s="53"/>
      <c r="HY590" s="53"/>
      <c r="HZ590" s="53"/>
      <c r="IA590" s="53"/>
    </row>
    <row r="591" spans="1:235" ht="11.25">
      <c r="A591" s="5" t="s">
        <v>5</v>
      </c>
      <c r="B591" s="6"/>
      <c r="C591" s="6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24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/>
      <c r="AL591" s="53"/>
      <c r="AM591" s="53"/>
      <c r="AN591" s="53"/>
      <c r="AO591" s="53"/>
      <c r="AP591" s="53"/>
      <c r="AQ591" s="53"/>
      <c r="AR591" s="53"/>
      <c r="AS591" s="53"/>
      <c r="AT591" s="53"/>
      <c r="AU591" s="53"/>
      <c r="AV591" s="53"/>
      <c r="AW591" s="53"/>
      <c r="AX591" s="53"/>
      <c r="AY591" s="53"/>
      <c r="AZ591" s="53"/>
      <c r="BA591" s="53"/>
      <c r="BB591" s="53"/>
      <c r="BC591" s="53"/>
      <c r="BD591" s="53"/>
      <c r="BE591" s="53"/>
      <c r="BF591" s="53"/>
      <c r="BG591" s="53"/>
      <c r="BH591" s="53"/>
      <c r="BI591" s="53"/>
      <c r="BJ591" s="53"/>
      <c r="BK591" s="53"/>
      <c r="BL591" s="53"/>
      <c r="BM591" s="53"/>
      <c r="BN591" s="53"/>
      <c r="BO591" s="53"/>
      <c r="BP591" s="53"/>
      <c r="BQ591" s="53"/>
      <c r="BR591" s="53"/>
      <c r="BS591" s="53"/>
      <c r="BT591" s="53"/>
      <c r="BU591" s="53"/>
      <c r="BV591" s="53"/>
      <c r="BW591" s="53"/>
      <c r="BX591" s="53"/>
      <c r="BY591" s="53"/>
      <c r="BZ591" s="53"/>
      <c r="CA591" s="53"/>
      <c r="CB591" s="53"/>
      <c r="CC591" s="53"/>
      <c r="CD591" s="53"/>
      <c r="CE591" s="53"/>
      <c r="CF591" s="53"/>
      <c r="CG591" s="53"/>
      <c r="CH591" s="53"/>
      <c r="CI591" s="53"/>
      <c r="CJ591" s="53"/>
      <c r="CK591" s="53"/>
      <c r="CL591" s="53"/>
      <c r="CM591" s="53"/>
      <c r="CN591" s="53"/>
      <c r="CO591" s="53"/>
      <c r="CP591" s="53"/>
      <c r="CQ591" s="53"/>
      <c r="CR591" s="53"/>
      <c r="CS591" s="53"/>
      <c r="CT591" s="53"/>
      <c r="CU591" s="53"/>
      <c r="CV591" s="53"/>
      <c r="CW591" s="53"/>
      <c r="CX591" s="53"/>
      <c r="CY591" s="53"/>
      <c r="CZ591" s="53"/>
      <c r="DA591" s="53"/>
      <c r="DB591" s="53"/>
      <c r="DC591" s="53"/>
      <c r="DD591" s="53"/>
      <c r="DE591" s="53"/>
      <c r="DF591" s="53"/>
      <c r="DG591" s="53"/>
      <c r="DH591" s="53"/>
      <c r="DI591" s="53"/>
      <c r="DJ591" s="53"/>
      <c r="DK591" s="53"/>
      <c r="DL591" s="53"/>
      <c r="DM591" s="53"/>
      <c r="DN591" s="53"/>
      <c r="DO591" s="53"/>
      <c r="DP591" s="53"/>
      <c r="DQ591" s="53"/>
      <c r="DR591" s="53"/>
      <c r="DS591" s="53"/>
      <c r="DT591" s="53"/>
      <c r="DU591" s="53"/>
      <c r="DV591" s="53"/>
      <c r="DW591" s="53"/>
      <c r="DX591" s="53"/>
      <c r="DY591" s="53"/>
      <c r="DZ591" s="53"/>
      <c r="EA591" s="53"/>
      <c r="EB591" s="53"/>
      <c r="EC591" s="53"/>
      <c r="ED591" s="53"/>
      <c r="EE591" s="53"/>
      <c r="EF591" s="53"/>
      <c r="EG591" s="53"/>
      <c r="EH591" s="53"/>
      <c r="EI591" s="53"/>
      <c r="EJ591" s="53"/>
      <c r="EK591" s="53"/>
      <c r="EL591" s="53"/>
      <c r="EM591" s="53"/>
      <c r="EN591" s="53"/>
      <c r="EO591" s="53"/>
      <c r="EP591" s="53"/>
      <c r="EQ591" s="53"/>
      <c r="ER591" s="53"/>
      <c r="ES591" s="53"/>
      <c r="ET591" s="53"/>
      <c r="EU591" s="53"/>
      <c r="EV591" s="53"/>
      <c r="EW591" s="53"/>
      <c r="EX591" s="53"/>
      <c r="EY591" s="53"/>
      <c r="EZ591" s="53"/>
      <c r="FA591" s="53"/>
      <c r="FB591" s="53"/>
      <c r="FC591" s="53"/>
      <c r="FD591" s="53"/>
      <c r="FE591" s="53"/>
      <c r="FF591" s="53"/>
      <c r="FG591" s="53"/>
      <c r="FH591" s="53"/>
      <c r="FI591" s="53"/>
      <c r="FJ591" s="53"/>
      <c r="FK591" s="53"/>
      <c r="FL591" s="53"/>
      <c r="FM591" s="53"/>
      <c r="FN591" s="53"/>
      <c r="FO591" s="53"/>
      <c r="FP591" s="53"/>
      <c r="FQ591" s="53"/>
      <c r="FR591" s="53"/>
      <c r="FS591" s="53"/>
      <c r="FT591" s="53"/>
      <c r="FU591" s="53"/>
      <c r="FV591" s="53"/>
      <c r="FW591" s="53"/>
      <c r="FX591" s="53"/>
      <c r="FY591" s="53"/>
      <c r="FZ591" s="53"/>
      <c r="GA591" s="53"/>
      <c r="GB591" s="53"/>
      <c r="GC591" s="53"/>
      <c r="GD591" s="53"/>
      <c r="GE591" s="53"/>
      <c r="GF591" s="53"/>
      <c r="GG591" s="53"/>
      <c r="GH591" s="53"/>
      <c r="GI591" s="53"/>
      <c r="GJ591" s="53"/>
      <c r="GK591" s="53"/>
      <c r="GL591" s="53"/>
      <c r="GM591" s="53"/>
      <c r="GN591" s="53"/>
      <c r="GO591" s="53"/>
      <c r="GP591" s="53"/>
      <c r="GQ591" s="53"/>
      <c r="GR591" s="53"/>
      <c r="GS591" s="53"/>
      <c r="GT591" s="53"/>
      <c r="GU591" s="53"/>
      <c r="GV591" s="53"/>
      <c r="GW591" s="53"/>
      <c r="GX591" s="53"/>
      <c r="GY591" s="53"/>
      <c r="GZ591" s="53"/>
      <c r="HA591" s="53"/>
      <c r="HB591" s="53"/>
      <c r="HC591" s="53"/>
      <c r="HD591" s="53"/>
      <c r="HE591" s="53"/>
      <c r="HF591" s="53"/>
      <c r="HG591" s="53"/>
      <c r="HH591" s="53"/>
      <c r="HI591" s="53"/>
      <c r="HJ591" s="53"/>
      <c r="HK591" s="53"/>
      <c r="HL591" s="53"/>
      <c r="HM591" s="53"/>
      <c r="HN591" s="53"/>
      <c r="HO591" s="53"/>
      <c r="HP591" s="53"/>
      <c r="HQ591" s="53"/>
      <c r="HR591" s="53"/>
      <c r="HS591" s="53"/>
      <c r="HT591" s="53"/>
      <c r="HU591" s="53"/>
      <c r="HV591" s="53"/>
      <c r="HW591" s="53"/>
      <c r="HX591" s="53"/>
      <c r="HY591" s="53"/>
      <c r="HZ591" s="53"/>
      <c r="IA591" s="53"/>
    </row>
    <row r="592" spans="1:235" ht="27.75" customHeight="1">
      <c r="A592" s="8" t="s">
        <v>48</v>
      </c>
      <c r="B592" s="6"/>
      <c r="C592" s="6"/>
      <c r="D592" s="7">
        <v>16</v>
      </c>
      <c r="E592" s="7"/>
      <c r="F592" s="7">
        <f>D592</f>
        <v>16</v>
      </c>
      <c r="G592" s="7">
        <v>16</v>
      </c>
      <c r="H592" s="7"/>
      <c r="I592" s="7"/>
      <c r="J592" s="7">
        <f>G592</f>
        <v>16</v>
      </c>
      <c r="K592" s="7"/>
      <c r="L592" s="7"/>
      <c r="M592" s="7"/>
      <c r="N592" s="7">
        <v>16</v>
      </c>
      <c r="O592" s="7"/>
      <c r="P592" s="7">
        <f>N592</f>
        <v>16</v>
      </c>
      <c r="Q592" s="24"/>
      <c r="R592" s="53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  <c r="AD592" s="53"/>
      <c r="AE592" s="53"/>
      <c r="AF592" s="53"/>
      <c r="AG592" s="53"/>
      <c r="AH592" s="53"/>
      <c r="AI592" s="53"/>
      <c r="AJ592" s="53"/>
      <c r="AK592" s="53"/>
      <c r="AL592" s="53"/>
      <c r="AM592" s="53"/>
      <c r="AN592" s="53"/>
      <c r="AO592" s="53"/>
      <c r="AP592" s="53"/>
      <c r="AQ592" s="53"/>
      <c r="AR592" s="53"/>
      <c r="AS592" s="53"/>
      <c r="AT592" s="53"/>
      <c r="AU592" s="53"/>
      <c r="AV592" s="53"/>
      <c r="AW592" s="53"/>
      <c r="AX592" s="53"/>
      <c r="AY592" s="53"/>
      <c r="AZ592" s="53"/>
      <c r="BA592" s="53"/>
      <c r="BB592" s="53"/>
      <c r="BC592" s="53"/>
      <c r="BD592" s="53"/>
      <c r="BE592" s="53"/>
      <c r="BF592" s="53"/>
      <c r="BG592" s="53"/>
      <c r="BH592" s="53"/>
      <c r="BI592" s="53"/>
      <c r="BJ592" s="53"/>
      <c r="BK592" s="53"/>
      <c r="BL592" s="53"/>
      <c r="BM592" s="53"/>
      <c r="BN592" s="53"/>
      <c r="BO592" s="53"/>
      <c r="BP592" s="53"/>
      <c r="BQ592" s="53"/>
      <c r="BR592" s="53"/>
      <c r="BS592" s="53"/>
      <c r="BT592" s="53"/>
      <c r="BU592" s="53"/>
      <c r="BV592" s="53"/>
      <c r="BW592" s="53"/>
      <c r="BX592" s="53"/>
      <c r="BY592" s="53"/>
      <c r="BZ592" s="53"/>
      <c r="CA592" s="53"/>
      <c r="CB592" s="53"/>
      <c r="CC592" s="53"/>
      <c r="CD592" s="53"/>
      <c r="CE592" s="53"/>
      <c r="CF592" s="53"/>
      <c r="CG592" s="53"/>
      <c r="CH592" s="53"/>
      <c r="CI592" s="53"/>
      <c r="CJ592" s="53"/>
      <c r="CK592" s="53"/>
      <c r="CL592" s="53"/>
      <c r="CM592" s="53"/>
      <c r="CN592" s="53"/>
      <c r="CO592" s="53"/>
      <c r="CP592" s="53"/>
      <c r="CQ592" s="53"/>
      <c r="CR592" s="53"/>
      <c r="CS592" s="53"/>
      <c r="CT592" s="53"/>
      <c r="CU592" s="53"/>
      <c r="CV592" s="53"/>
      <c r="CW592" s="53"/>
      <c r="CX592" s="53"/>
      <c r="CY592" s="53"/>
      <c r="CZ592" s="53"/>
      <c r="DA592" s="53"/>
      <c r="DB592" s="53"/>
      <c r="DC592" s="53"/>
      <c r="DD592" s="53"/>
      <c r="DE592" s="53"/>
      <c r="DF592" s="53"/>
      <c r="DG592" s="53"/>
      <c r="DH592" s="53"/>
      <c r="DI592" s="53"/>
      <c r="DJ592" s="53"/>
      <c r="DK592" s="53"/>
      <c r="DL592" s="53"/>
      <c r="DM592" s="53"/>
      <c r="DN592" s="53"/>
      <c r="DO592" s="53"/>
      <c r="DP592" s="53"/>
      <c r="DQ592" s="53"/>
      <c r="DR592" s="53"/>
      <c r="DS592" s="53"/>
      <c r="DT592" s="53"/>
      <c r="DU592" s="53"/>
      <c r="DV592" s="53"/>
      <c r="DW592" s="53"/>
      <c r="DX592" s="53"/>
      <c r="DY592" s="53"/>
      <c r="DZ592" s="53"/>
      <c r="EA592" s="53"/>
      <c r="EB592" s="53"/>
      <c r="EC592" s="53"/>
      <c r="ED592" s="53"/>
      <c r="EE592" s="53"/>
      <c r="EF592" s="53"/>
      <c r="EG592" s="53"/>
      <c r="EH592" s="53"/>
      <c r="EI592" s="53"/>
      <c r="EJ592" s="53"/>
      <c r="EK592" s="53"/>
      <c r="EL592" s="53"/>
      <c r="EM592" s="53"/>
      <c r="EN592" s="53"/>
      <c r="EO592" s="53"/>
      <c r="EP592" s="53"/>
      <c r="EQ592" s="53"/>
      <c r="ER592" s="53"/>
      <c r="ES592" s="53"/>
      <c r="ET592" s="53"/>
      <c r="EU592" s="53"/>
      <c r="EV592" s="53"/>
      <c r="EW592" s="53"/>
      <c r="EX592" s="53"/>
      <c r="EY592" s="53"/>
      <c r="EZ592" s="53"/>
      <c r="FA592" s="53"/>
      <c r="FB592" s="53"/>
      <c r="FC592" s="53"/>
      <c r="FD592" s="53"/>
      <c r="FE592" s="53"/>
      <c r="FF592" s="53"/>
      <c r="FG592" s="53"/>
      <c r="FH592" s="53"/>
      <c r="FI592" s="53"/>
      <c r="FJ592" s="53"/>
      <c r="FK592" s="53"/>
      <c r="FL592" s="53"/>
      <c r="FM592" s="53"/>
      <c r="FN592" s="53"/>
      <c r="FO592" s="53"/>
      <c r="FP592" s="53"/>
      <c r="FQ592" s="53"/>
      <c r="FR592" s="53"/>
      <c r="FS592" s="53"/>
      <c r="FT592" s="53"/>
      <c r="FU592" s="53"/>
      <c r="FV592" s="53"/>
      <c r="FW592" s="53"/>
      <c r="FX592" s="53"/>
      <c r="FY592" s="53"/>
      <c r="FZ592" s="53"/>
      <c r="GA592" s="53"/>
      <c r="GB592" s="53"/>
      <c r="GC592" s="53"/>
      <c r="GD592" s="53"/>
      <c r="GE592" s="53"/>
      <c r="GF592" s="53"/>
      <c r="GG592" s="53"/>
      <c r="GH592" s="53"/>
      <c r="GI592" s="53"/>
      <c r="GJ592" s="53"/>
      <c r="GK592" s="53"/>
      <c r="GL592" s="53"/>
      <c r="GM592" s="53"/>
      <c r="GN592" s="53"/>
      <c r="GO592" s="53"/>
      <c r="GP592" s="53"/>
      <c r="GQ592" s="53"/>
      <c r="GR592" s="53"/>
      <c r="GS592" s="53"/>
      <c r="GT592" s="53"/>
      <c r="GU592" s="53"/>
      <c r="GV592" s="53"/>
      <c r="GW592" s="53"/>
      <c r="GX592" s="53"/>
      <c r="GY592" s="53"/>
      <c r="GZ592" s="53"/>
      <c r="HA592" s="53"/>
      <c r="HB592" s="53"/>
      <c r="HC592" s="53"/>
      <c r="HD592" s="53"/>
      <c r="HE592" s="53"/>
      <c r="HF592" s="53"/>
      <c r="HG592" s="53"/>
      <c r="HH592" s="53"/>
      <c r="HI592" s="53"/>
      <c r="HJ592" s="53"/>
      <c r="HK592" s="53"/>
      <c r="HL592" s="53"/>
      <c r="HM592" s="53"/>
      <c r="HN592" s="53"/>
      <c r="HO592" s="53"/>
      <c r="HP592" s="53"/>
      <c r="HQ592" s="53"/>
      <c r="HR592" s="53"/>
      <c r="HS592" s="53"/>
      <c r="HT592" s="53"/>
      <c r="HU592" s="53"/>
      <c r="HV592" s="53"/>
      <c r="HW592" s="53"/>
      <c r="HX592" s="53"/>
      <c r="HY592" s="53"/>
      <c r="HZ592" s="53"/>
      <c r="IA592" s="53"/>
    </row>
    <row r="593" spans="1:235" ht="11.25">
      <c r="A593" s="5" t="s">
        <v>7</v>
      </c>
      <c r="B593" s="6"/>
      <c r="C593" s="6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24"/>
      <c r="R593" s="53"/>
      <c r="S593" s="53"/>
      <c r="T593" s="53"/>
      <c r="U593" s="53"/>
      <c r="V593" s="53"/>
      <c r="W593" s="53"/>
      <c r="X593" s="53"/>
      <c r="Y593" s="53"/>
      <c r="Z593" s="53"/>
      <c r="AA593" s="53"/>
      <c r="AB593" s="53"/>
      <c r="AC593" s="53"/>
      <c r="AD593" s="53"/>
      <c r="AE593" s="53"/>
      <c r="AF593" s="53"/>
      <c r="AG593" s="53"/>
      <c r="AH593" s="53"/>
      <c r="AI593" s="53"/>
      <c r="AJ593" s="53"/>
      <c r="AK593" s="53"/>
      <c r="AL593" s="53"/>
      <c r="AM593" s="53"/>
      <c r="AN593" s="53"/>
      <c r="AO593" s="53"/>
      <c r="AP593" s="53"/>
      <c r="AQ593" s="53"/>
      <c r="AR593" s="53"/>
      <c r="AS593" s="53"/>
      <c r="AT593" s="53"/>
      <c r="AU593" s="53"/>
      <c r="AV593" s="53"/>
      <c r="AW593" s="53"/>
      <c r="AX593" s="53"/>
      <c r="AY593" s="53"/>
      <c r="AZ593" s="53"/>
      <c r="BA593" s="53"/>
      <c r="BB593" s="53"/>
      <c r="BC593" s="53"/>
      <c r="BD593" s="53"/>
      <c r="BE593" s="53"/>
      <c r="BF593" s="53"/>
      <c r="BG593" s="53"/>
      <c r="BH593" s="53"/>
      <c r="BI593" s="53"/>
      <c r="BJ593" s="53"/>
      <c r="BK593" s="53"/>
      <c r="BL593" s="53"/>
      <c r="BM593" s="53"/>
      <c r="BN593" s="53"/>
      <c r="BO593" s="53"/>
      <c r="BP593" s="53"/>
      <c r="BQ593" s="53"/>
      <c r="BR593" s="53"/>
      <c r="BS593" s="53"/>
      <c r="BT593" s="53"/>
      <c r="BU593" s="53"/>
      <c r="BV593" s="53"/>
      <c r="BW593" s="53"/>
      <c r="BX593" s="53"/>
      <c r="BY593" s="53"/>
      <c r="BZ593" s="53"/>
      <c r="CA593" s="53"/>
      <c r="CB593" s="53"/>
      <c r="CC593" s="53"/>
      <c r="CD593" s="53"/>
      <c r="CE593" s="53"/>
      <c r="CF593" s="53"/>
      <c r="CG593" s="53"/>
      <c r="CH593" s="53"/>
      <c r="CI593" s="53"/>
      <c r="CJ593" s="53"/>
      <c r="CK593" s="53"/>
      <c r="CL593" s="53"/>
      <c r="CM593" s="53"/>
      <c r="CN593" s="53"/>
      <c r="CO593" s="53"/>
      <c r="CP593" s="53"/>
      <c r="CQ593" s="53"/>
      <c r="CR593" s="53"/>
      <c r="CS593" s="53"/>
      <c r="CT593" s="53"/>
      <c r="CU593" s="53"/>
      <c r="CV593" s="53"/>
      <c r="CW593" s="53"/>
      <c r="CX593" s="53"/>
      <c r="CY593" s="53"/>
      <c r="CZ593" s="53"/>
      <c r="DA593" s="53"/>
      <c r="DB593" s="53"/>
      <c r="DC593" s="53"/>
      <c r="DD593" s="53"/>
      <c r="DE593" s="53"/>
      <c r="DF593" s="53"/>
      <c r="DG593" s="53"/>
      <c r="DH593" s="53"/>
      <c r="DI593" s="53"/>
      <c r="DJ593" s="53"/>
      <c r="DK593" s="53"/>
      <c r="DL593" s="53"/>
      <c r="DM593" s="53"/>
      <c r="DN593" s="53"/>
      <c r="DO593" s="53"/>
      <c r="DP593" s="53"/>
      <c r="DQ593" s="53"/>
      <c r="DR593" s="53"/>
      <c r="DS593" s="53"/>
      <c r="DT593" s="53"/>
      <c r="DU593" s="53"/>
      <c r="DV593" s="53"/>
      <c r="DW593" s="53"/>
      <c r="DX593" s="53"/>
      <c r="DY593" s="53"/>
      <c r="DZ593" s="53"/>
      <c r="EA593" s="53"/>
      <c r="EB593" s="53"/>
      <c r="EC593" s="53"/>
      <c r="ED593" s="53"/>
      <c r="EE593" s="53"/>
      <c r="EF593" s="53"/>
      <c r="EG593" s="53"/>
      <c r="EH593" s="53"/>
      <c r="EI593" s="53"/>
      <c r="EJ593" s="53"/>
      <c r="EK593" s="53"/>
      <c r="EL593" s="53"/>
      <c r="EM593" s="53"/>
      <c r="EN593" s="53"/>
      <c r="EO593" s="53"/>
      <c r="EP593" s="53"/>
      <c r="EQ593" s="53"/>
      <c r="ER593" s="53"/>
      <c r="ES593" s="53"/>
      <c r="ET593" s="53"/>
      <c r="EU593" s="53"/>
      <c r="EV593" s="53"/>
      <c r="EW593" s="53"/>
      <c r="EX593" s="53"/>
      <c r="EY593" s="53"/>
      <c r="EZ593" s="53"/>
      <c r="FA593" s="53"/>
      <c r="FB593" s="53"/>
      <c r="FC593" s="53"/>
      <c r="FD593" s="53"/>
      <c r="FE593" s="53"/>
      <c r="FF593" s="53"/>
      <c r="FG593" s="53"/>
      <c r="FH593" s="53"/>
      <c r="FI593" s="53"/>
      <c r="FJ593" s="53"/>
      <c r="FK593" s="53"/>
      <c r="FL593" s="53"/>
      <c r="FM593" s="53"/>
      <c r="FN593" s="53"/>
      <c r="FO593" s="53"/>
      <c r="FP593" s="53"/>
      <c r="FQ593" s="53"/>
      <c r="FR593" s="53"/>
      <c r="FS593" s="53"/>
      <c r="FT593" s="53"/>
      <c r="FU593" s="53"/>
      <c r="FV593" s="53"/>
      <c r="FW593" s="53"/>
      <c r="FX593" s="53"/>
      <c r="FY593" s="53"/>
      <c r="FZ593" s="53"/>
      <c r="GA593" s="53"/>
      <c r="GB593" s="53"/>
      <c r="GC593" s="53"/>
      <c r="GD593" s="53"/>
      <c r="GE593" s="53"/>
      <c r="GF593" s="53"/>
      <c r="GG593" s="53"/>
      <c r="GH593" s="53"/>
      <c r="GI593" s="53"/>
      <c r="GJ593" s="53"/>
      <c r="GK593" s="53"/>
      <c r="GL593" s="53"/>
      <c r="GM593" s="53"/>
      <c r="GN593" s="53"/>
      <c r="GO593" s="53"/>
      <c r="GP593" s="53"/>
      <c r="GQ593" s="53"/>
      <c r="GR593" s="53"/>
      <c r="GS593" s="53"/>
      <c r="GT593" s="53"/>
      <c r="GU593" s="53"/>
      <c r="GV593" s="53"/>
      <c r="GW593" s="53"/>
      <c r="GX593" s="53"/>
      <c r="GY593" s="53"/>
      <c r="GZ593" s="53"/>
      <c r="HA593" s="53"/>
      <c r="HB593" s="53"/>
      <c r="HC593" s="53"/>
      <c r="HD593" s="53"/>
      <c r="HE593" s="53"/>
      <c r="HF593" s="53"/>
      <c r="HG593" s="53"/>
      <c r="HH593" s="53"/>
      <c r="HI593" s="53"/>
      <c r="HJ593" s="53"/>
      <c r="HK593" s="53"/>
      <c r="HL593" s="53"/>
      <c r="HM593" s="53"/>
      <c r="HN593" s="53"/>
      <c r="HO593" s="53"/>
      <c r="HP593" s="53"/>
      <c r="HQ593" s="53"/>
      <c r="HR593" s="53"/>
      <c r="HS593" s="53"/>
      <c r="HT593" s="53"/>
      <c r="HU593" s="53"/>
      <c r="HV593" s="53"/>
      <c r="HW593" s="53"/>
      <c r="HX593" s="53"/>
      <c r="HY593" s="53"/>
      <c r="HZ593" s="53"/>
      <c r="IA593" s="53"/>
    </row>
    <row r="594" spans="1:235" ht="33.75">
      <c r="A594" s="8" t="s">
        <v>50</v>
      </c>
      <c r="B594" s="6"/>
      <c r="C594" s="6"/>
      <c r="D594" s="7">
        <v>41000</v>
      </c>
      <c r="E594" s="7"/>
      <c r="F594" s="7">
        <v>41000</v>
      </c>
      <c r="G594" s="7">
        <v>51187.5</v>
      </c>
      <c r="H594" s="7"/>
      <c r="I594" s="7"/>
      <c r="J594" s="7">
        <f>G594</f>
        <v>51187.5</v>
      </c>
      <c r="K594" s="7"/>
      <c r="L594" s="7"/>
      <c r="M594" s="7"/>
      <c r="N594" s="7">
        <v>45312.5</v>
      </c>
      <c r="O594" s="7"/>
      <c r="P594" s="7">
        <f>N594</f>
        <v>45312.5</v>
      </c>
      <c r="Q594" s="24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  <c r="AL594" s="53"/>
      <c r="AM594" s="53"/>
      <c r="AN594" s="53"/>
      <c r="AO594" s="53"/>
      <c r="AP594" s="53"/>
      <c r="AQ594" s="53"/>
      <c r="AR594" s="53"/>
      <c r="AS594" s="53"/>
      <c r="AT594" s="53"/>
      <c r="AU594" s="53"/>
      <c r="AV594" s="53"/>
      <c r="AW594" s="53"/>
      <c r="AX594" s="53"/>
      <c r="AY594" s="53"/>
      <c r="AZ594" s="53"/>
      <c r="BA594" s="53"/>
      <c r="BB594" s="53"/>
      <c r="BC594" s="53"/>
      <c r="BD594" s="53"/>
      <c r="BE594" s="53"/>
      <c r="BF594" s="53"/>
      <c r="BG594" s="53"/>
      <c r="BH594" s="53"/>
      <c r="BI594" s="53"/>
      <c r="BJ594" s="53"/>
      <c r="BK594" s="53"/>
      <c r="BL594" s="53"/>
      <c r="BM594" s="53"/>
      <c r="BN594" s="53"/>
      <c r="BO594" s="53"/>
      <c r="BP594" s="53"/>
      <c r="BQ594" s="53"/>
      <c r="BR594" s="53"/>
      <c r="BS594" s="53"/>
      <c r="BT594" s="53"/>
      <c r="BU594" s="53"/>
      <c r="BV594" s="53"/>
      <c r="BW594" s="53"/>
      <c r="BX594" s="53"/>
      <c r="BY594" s="53"/>
      <c r="BZ594" s="53"/>
      <c r="CA594" s="53"/>
      <c r="CB594" s="53"/>
      <c r="CC594" s="53"/>
      <c r="CD594" s="53"/>
      <c r="CE594" s="53"/>
      <c r="CF594" s="53"/>
      <c r="CG594" s="53"/>
      <c r="CH594" s="53"/>
      <c r="CI594" s="53"/>
      <c r="CJ594" s="53"/>
      <c r="CK594" s="53"/>
      <c r="CL594" s="53"/>
      <c r="CM594" s="53"/>
      <c r="CN594" s="53"/>
      <c r="CO594" s="53"/>
      <c r="CP594" s="53"/>
      <c r="CQ594" s="53"/>
      <c r="CR594" s="53"/>
      <c r="CS594" s="53"/>
      <c r="CT594" s="53"/>
      <c r="CU594" s="53"/>
      <c r="CV594" s="53"/>
      <c r="CW594" s="53"/>
      <c r="CX594" s="53"/>
      <c r="CY594" s="53"/>
      <c r="CZ594" s="53"/>
      <c r="DA594" s="53"/>
      <c r="DB594" s="53"/>
      <c r="DC594" s="53"/>
      <c r="DD594" s="53"/>
      <c r="DE594" s="53"/>
      <c r="DF594" s="53"/>
      <c r="DG594" s="53"/>
      <c r="DH594" s="53"/>
      <c r="DI594" s="53"/>
      <c r="DJ594" s="53"/>
      <c r="DK594" s="53"/>
      <c r="DL594" s="53"/>
      <c r="DM594" s="53"/>
      <c r="DN594" s="53"/>
      <c r="DO594" s="53"/>
      <c r="DP594" s="53"/>
      <c r="DQ594" s="53"/>
      <c r="DR594" s="53"/>
      <c r="DS594" s="53"/>
      <c r="DT594" s="53"/>
      <c r="DU594" s="53"/>
      <c r="DV594" s="53"/>
      <c r="DW594" s="53"/>
      <c r="DX594" s="53"/>
      <c r="DY594" s="53"/>
      <c r="DZ594" s="53"/>
      <c r="EA594" s="53"/>
      <c r="EB594" s="53"/>
      <c r="EC594" s="53"/>
      <c r="ED594" s="53"/>
      <c r="EE594" s="53"/>
      <c r="EF594" s="53"/>
      <c r="EG594" s="53"/>
      <c r="EH594" s="53"/>
      <c r="EI594" s="53"/>
      <c r="EJ594" s="53"/>
      <c r="EK594" s="53"/>
      <c r="EL594" s="53"/>
      <c r="EM594" s="53"/>
      <c r="EN594" s="53"/>
      <c r="EO594" s="53"/>
      <c r="EP594" s="53"/>
      <c r="EQ594" s="53"/>
      <c r="ER594" s="53"/>
      <c r="ES594" s="53"/>
      <c r="ET594" s="53"/>
      <c r="EU594" s="53"/>
      <c r="EV594" s="53"/>
      <c r="EW594" s="53"/>
      <c r="EX594" s="53"/>
      <c r="EY594" s="53"/>
      <c r="EZ594" s="53"/>
      <c r="FA594" s="53"/>
      <c r="FB594" s="53"/>
      <c r="FC594" s="53"/>
      <c r="FD594" s="53"/>
      <c r="FE594" s="53"/>
      <c r="FF594" s="53"/>
      <c r="FG594" s="53"/>
      <c r="FH594" s="53"/>
      <c r="FI594" s="53"/>
      <c r="FJ594" s="53"/>
      <c r="FK594" s="53"/>
      <c r="FL594" s="53"/>
      <c r="FM594" s="53"/>
      <c r="FN594" s="53"/>
      <c r="FO594" s="53"/>
      <c r="FP594" s="53"/>
      <c r="FQ594" s="53"/>
      <c r="FR594" s="53"/>
      <c r="FS594" s="53"/>
      <c r="FT594" s="53"/>
      <c r="FU594" s="53"/>
      <c r="FV594" s="53"/>
      <c r="FW594" s="53"/>
      <c r="FX594" s="53"/>
      <c r="FY594" s="53"/>
      <c r="FZ594" s="53"/>
      <c r="GA594" s="53"/>
      <c r="GB594" s="53"/>
      <c r="GC594" s="53"/>
      <c r="GD594" s="53"/>
      <c r="GE594" s="53"/>
      <c r="GF594" s="53"/>
      <c r="GG594" s="53"/>
      <c r="GH594" s="53"/>
      <c r="GI594" s="53"/>
      <c r="GJ594" s="53"/>
      <c r="GK594" s="53"/>
      <c r="GL594" s="53"/>
      <c r="GM594" s="53"/>
      <c r="GN594" s="53"/>
      <c r="GO594" s="53"/>
      <c r="GP594" s="53"/>
      <c r="GQ594" s="53"/>
      <c r="GR594" s="53"/>
      <c r="GS594" s="53"/>
      <c r="GT594" s="53"/>
      <c r="GU594" s="53"/>
      <c r="GV594" s="53"/>
      <c r="GW594" s="53"/>
      <c r="GX594" s="53"/>
      <c r="GY594" s="53"/>
      <c r="GZ594" s="53"/>
      <c r="HA594" s="53"/>
      <c r="HB594" s="53"/>
      <c r="HC594" s="53"/>
      <c r="HD594" s="53"/>
      <c r="HE594" s="53"/>
      <c r="HF594" s="53"/>
      <c r="HG594" s="53"/>
      <c r="HH594" s="53"/>
      <c r="HI594" s="53"/>
      <c r="HJ594" s="53"/>
      <c r="HK594" s="53"/>
      <c r="HL594" s="53"/>
      <c r="HM594" s="53"/>
      <c r="HN594" s="53"/>
      <c r="HO594" s="53"/>
      <c r="HP594" s="53"/>
      <c r="HQ594" s="53"/>
      <c r="HR594" s="53"/>
      <c r="HS594" s="53"/>
      <c r="HT594" s="53"/>
      <c r="HU594" s="53"/>
      <c r="HV594" s="53"/>
      <c r="HW594" s="53"/>
      <c r="HX594" s="53"/>
      <c r="HY594" s="53"/>
      <c r="HZ594" s="53"/>
      <c r="IA594" s="53"/>
    </row>
    <row r="595" spans="1:235" ht="11.25">
      <c r="A595" s="37" t="s">
        <v>369</v>
      </c>
      <c r="B595" s="6"/>
      <c r="C595" s="6"/>
      <c r="D595" s="36"/>
      <c r="E595" s="36">
        <f>E597+E610</f>
        <v>94580322</v>
      </c>
      <c r="F595" s="36">
        <f>D595+E595</f>
        <v>94580322</v>
      </c>
      <c r="G595" s="36">
        <f aca="true" t="shared" si="66" ref="G595:P595">G597+G610</f>
        <v>0</v>
      </c>
      <c r="H595" s="36">
        <f t="shared" si="66"/>
        <v>92000000</v>
      </c>
      <c r="I595" s="36">
        <f t="shared" si="66"/>
        <v>0</v>
      </c>
      <c r="J595" s="36">
        <f t="shared" si="66"/>
        <v>92000000</v>
      </c>
      <c r="K595" s="36">
        <f t="shared" si="66"/>
        <v>0</v>
      </c>
      <c r="L595" s="36">
        <f t="shared" si="66"/>
        <v>0</v>
      </c>
      <c r="M595" s="36">
        <f t="shared" si="66"/>
        <v>0</v>
      </c>
      <c r="N595" s="36">
        <f t="shared" si="66"/>
        <v>0</v>
      </c>
      <c r="O595" s="36">
        <f t="shared" si="66"/>
        <v>95000000</v>
      </c>
      <c r="P595" s="36">
        <f t="shared" si="66"/>
        <v>95000000</v>
      </c>
      <c r="Q595" s="24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  <c r="AL595" s="53"/>
      <c r="AM595" s="53"/>
      <c r="AN595" s="53"/>
      <c r="AO595" s="53"/>
      <c r="AP595" s="53"/>
      <c r="AQ595" s="53"/>
      <c r="AR595" s="53"/>
      <c r="AS595" s="53"/>
      <c r="AT595" s="53"/>
      <c r="AU595" s="53"/>
      <c r="AV595" s="53"/>
      <c r="AW595" s="53"/>
      <c r="AX595" s="53"/>
      <c r="AY595" s="53"/>
      <c r="AZ595" s="53"/>
      <c r="BA595" s="53"/>
      <c r="BB595" s="53"/>
      <c r="BC595" s="53"/>
      <c r="BD595" s="53"/>
      <c r="BE595" s="53"/>
      <c r="BF595" s="53"/>
      <c r="BG595" s="53"/>
      <c r="BH595" s="53"/>
      <c r="BI595" s="53"/>
      <c r="BJ595" s="53"/>
      <c r="BK595" s="53"/>
      <c r="BL595" s="53"/>
      <c r="BM595" s="53"/>
      <c r="BN595" s="53"/>
      <c r="BO595" s="53"/>
      <c r="BP595" s="53"/>
      <c r="BQ595" s="53"/>
      <c r="BR595" s="53"/>
      <c r="BS595" s="53"/>
      <c r="BT595" s="53"/>
      <c r="BU595" s="53"/>
      <c r="BV595" s="53"/>
      <c r="BW595" s="53"/>
      <c r="BX595" s="53"/>
      <c r="BY595" s="53"/>
      <c r="BZ595" s="53"/>
      <c r="CA595" s="53"/>
      <c r="CB595" s="53"/>
      <c r="CC595" s="53"/>
      <c r="CD595" s="53"/>
      <c r="CE595" s="53"/>
      <c r="CF595" s="53"/>
      <c r="CG595" s="53"/>
      <c r="CH595" s="53"/>
      <c r="CI595" s="53"/>
      <c r="CJ595" s="53"/>
      <c r="CK595" s="53"/>
      <c r="CL595" s="53"/>
      <c r="CM595" s="53"/>
      <c r="CN595" s="53"/>
      <c r="CO595" s="53"/>
      <c r="CP595" s="53"/>
      <c r="CQ595" s="53"/>
      <c r="CR595" s="53"/>
      <c r="CS595" s="53"/>
      <c r="CT595" s="53"/>
      <c r="CU595" s="53"/>
      <c r="CV595" s="53"/>
      <c r="CW595" s="53"/>
      <c r="CX595" s="53"/>
      <c r="CY595" s="53"/>
      <c r="CZ595" s="53"/>
      <c r="DA595" s="53"/>
      <c r="DB595" s="53"/>
      <c r="DC595" s="53"/>
      <c r="DD595" s="53"/>
      <c r="DE595" s="53"/>
      <c r="DF595" s="53"/>
      <c r="DG595" s="53"/>
      <c r="DH595" s="53"/>
      <c r="DI595" s="53"/>
      <c r="DJ595" s="53"/>
      <c r="DK595" s="53"/>
      <c r="DL595" s="53"/>
      <c r="DM595" s="53"/>
      <c r="DN595" s="53"/>
      <c r="DO595" s="53"/>
      <c r="DP595" s="53"/>
      <c r="DQ595" s="53"/>
      <c r="DR595" s="53"/>
      <c r="DS595" s="53"/>
      <c r="DT595" s="53"/>
      <c r="DU595" s="53"/>
      <c r="DV595" s="53"/>
      <c r="DW595" s="53"/>
      <c r="DX595" s="53"/>
      <c r="DY595" s="53"/>
      <c r="DZ595" s="53"/>
      <c r="EA595" s="53"/>
      <c r="EB595" s="53"/>
      <c r="EC595" s="53"/>
      <c r="ED595" s="53"/>
      <c r="EE595" s="53"/>
      <c r="EF595" s="53"/>
      <c r="EG595" s="53"/>
      <c r="EH595" s="53"/>
      <c r="EI595" s="53"/>
      <c r="EJ595" s="53"/>
      <c r="EK595" s="53"/>
      <c r="EL595" s="53"/>
      <c r="EM595" s="53"/>
      <c r="EN595" s="53"/>
      <c r="EO595" s="53"/>
      <c r="EP595" s="53"/>
      <c r="EQ595" s="53"/>
      <c r="ER595" s="53"/>
      <c r="ES595" s="53"/>
      <c r="ET595" s="53"/>
      <c r="EU595" s="53"/>
      <c r="EV595" s="53"/>
      <c r="EW595" s="53"/>
      <c r="EX595" s="53"/>
      <c r="EY595" s="53"/>
      <c r="EZ595" s="53"/>
      <c r="FA595" s="53"/>
      <c r="FB595" s="53"/>
      <c r="FC595" s="53"/>
      <c r="FD595" s="53"/>
      <c r="FE595" s="53"/>
      <c r="FF595" s="53"/>
      <c r="FG595" s="53"/>
      <c r="FH595" s="53"/>
      <c r="FI595" s="53"/>
      <c r="FJ595" s="53"/>
      <c r="FK595" s="53"/>
      <c r="FL595" s="53"/>
      <c r="FM595" s="53"/>
      <c r="FN595" s="53"/>
      <c r="FO595" s="53"/>
      <c r="FP595" s="53"/>
      <c r="FQ595" s="53"/>
      <c r="FR595" s="53"/>
      <c r="FS595" s="53"/>
      <c r="FT595" s="53"/>
      <c r="FU595" s="53"/>
      <c r="FV595" s="53"/>
      <c r="FW595" s="53"/>
      <c r="FX595" s="53"/>
      <c r="FY595" s="53"/>
      <c r="FZ595" s="53"/>
      <c r="GA595" s="53"/>
      <c r="GB595" s="53"/>
      <c r="GC595" s="53"/>
      <c r="GD595" s="53"/>
      <c r="GE595" s="53"/>
      <c r="GF595" s="53"/>
      <c r="GG595" s="53"/>
      <c r="GH595" s="53"/>
      <c r="GI595" s="53"/>
      <c r="GJ595" s="53"/>
      <c r="GK595" s="53"/>
      <c r="GL595" s="53"/>
      <c r="GM595" s="53"/>
      <c r="GN595" s="53"/>
      <c r="GO595" s="53"/>
      <c r="GP595" s="53"/>
      <c r="GQ595" s="53"/>
      <c r="GR595" s="53"/>
      <c r="GS595" s="53"/>
      <c r="GT595" s="53"/>
      <c r="GU595" s="53"/>
      <c r="GV595" s="53"/>
      <c r="GW595" s="53"/>
      <c r="GX595" s="53"/>
      <c r="GY595" s="53"/>
      <c r="GZ595" s="53"/>
      <c r="HA595" s="53"/>
      <c r="HB595" s="53"/>
      <c r="HC595" s="53"/>
      <c r="HD595" s="53"/>
      <c r="HE595" s="53"/>
      <c r="HF595" s="53"/>
      <c r="HG595" s="53"/>
      <c r="HH595" s="53"/>
      <c r="HI595" s="53"/>
      <c r="HJ595" s="53"/>
      <c r="HK595" s="53"/>
      <c r="HL595" s="53"/>
      <c r="HM595" s="53"/>
      <c r="HN595" s="53"/>
      <c r="HO595" s="53"/>
      <c r="HP595" s="53"/>
      <c r="HQ595" s="53"/>
      <c r="HR595" s="53"/>
      <c r="HS595" s="53"/>
      <c r="HT595" s="53"/>
      <c r="HU595" s="53"/>
      <c r="HV595" s="53"/>
      <c r="HW595" s="53"/>
      <c r="HX595" s="53"/>
      <c r="HY595" s="53"/>
      <c r="HZ595" s="53"/>
      <c r="IA595" s="53"/>
    </row>
    <row r="596" spans="1:235" ht="22.5">
      <c r="A596" s="8" t="s">
        <v>202</v>
      </c>
      <c r="B596" s="6"/>
      <c r="C596" s="6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24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  <c r="AL596" s="53"/>
      <c r="AM596" s="53"/>
      <c r="AN596" s="53"/>
      <c r="AO596" s="53"/>
      <c r="AP596" s="53"/>
      <c r="AQ596" s="53"/>
      <c r="AR596" s="53"/>
      <c r="AS596" s="53"/>
      <c r="AT596" s="53"/>
      <c r="AU596" s="53"/>
      <c r="AV596" s="53"/>
      <c r="AW596" s="53"/>
      <c r="AX596" s="53"/>
      <c r="AY596" s="53"/>
      <c r="AZ596" s="53"/>
      <c r="BA596" s="53"/>
      <c r="BB596" s="53"/>
      <c r="BC596" s="53"/>
      <c r="BD596" s="53"/>
      <c r="BE596" s="53"/>
      <c r="BF596" s="53"/>
      <c r="BG596" s="53"/>
      <c r="BH596" s="53"/>
      <c r="BI596" s="53"/>
      <c r="BJ596" s="53"/>
      <c r="BK596" s="53"/>
      <c r="BL596" s="53"/>
      <c r="BM596" s="53"/>
      <c r="BN596" s="53"/>
      <c r="BO596" s="53"/>
      <c r="BP596" s="53"/>
      <c r="BQ596" s="53"/>
      <c r="BR596" s="53"/>
      <c r="BS596" s="53"/>
      <c r="BT596" s="53"/>
      <c r="BU596" s="53"/>
      <c r="BV596" s="53"/>
      <c r="BW596" s="53"/>
      <c r="BX596" s="53"/>
      <c r="BY596" s="53"/>
      <c r="BZ596" s="53"/>
      <c r="CA596" s="53"/>
      <c r="CB596" s="53"/>
      <c r="CC596" s="53"/>
      <c r="CD596" s="53"/>
      <c r="CE596" s="53"/>
      <c r="CF596" s="53"/>
      <c r="CG596" s="53"/>
      <c r="CH596" s="53"/>
      <c r="CI596" s="53"/>
      <c r="CJ596" s="53"/>
      <c r="CK596" s="53"/>
      <c r="CL596" s="53"/>
      <c r="CM596" s="53"/>
      <c r="CN596" s="53"/>
      <c r="CO596" s="53"/>
      <c r="CP596" s="53"/>
      <c r="CQ596" s="53"/>
      <c r="CR596" s="53"/>
      <c r="CS596" s="53"/>
      <c r="CT596" s="53"/>
      <c r="CU596" s="53"/>
      <c r="CV596" s="53"/>
      <c r="CW596" s="53"/>
      <c r="CX596" s="53"/>
      <c r="CY596" s="53"/>
      <c r="CZ596" s="53"/>
      <c r="DA596" s="53"/>
      <c r="DB596" s="53"/>
      <c r="DC596" s="53"/>
      <c r="DD596" s="53"/>
      <c r="DE596" s="53"/>
      <c r="DF596" s="53"/>
      <c r="DG596" s="53"/>
      <c r="DH596" s="53"/>
      <c r="DI596" s="53"/>
      <c r="DJ596" s="53"/>
      <c r="DK596" s="53"/>
      <c r="DL596" s="53"/>
      <c r="DM596" s="53"/>
      <c r="DN596" s="53"/>
      <c r="DO596" s="53"/>
      <c r="DP596" s="53"/>
      <c r="DQ596" s="53"/>
      <c r="DR596" s="53"/>
      <c r="DS596" s="53"/>
      <c r="DT596" s="53"/>
      <c r="DU596" s="53"/>
      <c r="DV596" s="53"/>
      <c r="DW596" s="53"/>
      <c r="DX596" s="53"/>
      <c r="DY596" s="53"/>
      <c r="DZ596" s="53"/>
      <c r="EA596" s="53"/>
      <c r="EB596" s="53"/>
      <c r="EC596" s="53"/>
      <c r="ED596" s="53"/>
      <c r="EE596" s="53"/>
      <c r="EF596" s="53"/>
      <c r="EG596" s="53"/>
      <c r="EH596" s="53"/>
      <c r="EI596" s="53"/>
      <c r="EJ596" s="53"/>
      <c r="EK596" s="53"/>
      <c r="EL596" s="53"/>
      <c r="EM596" s="53"/>
      <c r="EN596" s="53"/>
      <c r="EO596" s="53"/>
      <c r="EP596" s="53"/>
      <c r="EQ596" s="53"/>
      <c r="ER596" s="53"/>
      <c r="ES596" s="53"/>
      <c r="ET596" s="53"/>
      <c r="EU596" s="53"/>
      <c r="EV596" s="53"/>
      <c r="EW596" s="53"/>
      <c r="EX596" s="53"/>
      <c r="EY596" s="53"/>
      <c r="EZ596" s="53"/>
      <c r="FA596" s="53"/>
      <c r="FB596" s="53"/>
      <c r="FC596" s="53"/>
      <c r="FD596" s="53"/>
      <c r="FE596" s="53"/>
      <c r="FF596" s="53"/>
      <c r="FG596" s="53"/>
      <c r="FH596" s="53"/>
      <c r="FI596" s="53"/>
      <c r="FJ596" s="53"/>
      <c r="FK596" s="53"/>
      <c r="FL596" s="53"/>
      <c r="FM596" s="53"/>
      <c r="FN596" s="53"/>
      <c r="FO596" s="53"/>
      <c r="FP596" s="53"/>
      <c r="FQ596" s="53"/>
      <c r="FR596" s="53"/>
      <c r="FS596" s="53"/>
      <c r="FT596" s="53"/>
      <c r="FU596" s="53"/>
      <c r="FV596" s="53"/>
      <c r="FW596" s="53"/>
      <c r="FX596" s="53"/>
      <c r="FY596" s="53"/>
      <c r="FZ596" s="53"/>
      <c r="GA596" s="53"/>
      <c r="GB596" s="53"/>
      <c r="GC596" s="53"/>
      <c r="GD596" s="53"/>
      <c r="GE596" s="53"/>
      <c r="GF596" s="53"/>
      <c r="GG596" s="53"/>
      <c r="GH596" s="53"/>
      <c r="GI596" s="53"/>
      <c r="GJ596" s="53"/>
      <c r="GK596" s="53"/>
      <c r="GL596" s="53"/>
      <c r="GM596" s="53"/>
      <c r="GN596" s="53"/>
      <c r="GO596" s="53"/>
      <c r="GP596" s="53"/>
      <c r="GQ596" s="53"/>
      <c r="GR596" s="53"/>
      <c r="GS596" s="53"/>
      <c r="GT596" s="53"/>
      <c r="GU596" s="53"/>
      <c r="GV596" s="53"/>
      <c r="GW596" s="53"/>
      <c r="GX596" s="53"/>
      <c r="GY596" s="53"/>
      <c r="GZ596" s="53"/>
      <c r="HA596" s="53"/>
      <c r="HB596" s="53"/>
      <c r="HC596" s="53"/>
      <c r="HD596" s="53"/>
      <c r="HE596" s="53"/>
      <c r="HF596" s="53"/>
      <c r="HG596" s="53"/>
      <c r="HH596" s="53"/>
      <c r="HI596" s="53"/>
      <c r="HJ596" s="53"/>
      <c r="HK596" s="53"/>
      <c r="HL596" s="53"/>
      <c r="HM596" s="53"/>
      <c r="HN596" s="53"/>
      <c r="HO596" s="53"/>
      <c r="HP596" s="53"/>
      <c r="HQ596" s="53"/>
      <c r="HR596" s="53"/>
      <c r="HS596" s="53"/>
      <c r="HT596" s="53"/>
      <c r="HU596" s="53"/>
      <c r="HV596" s="53"/>
      <c r="HW596" s="53"/>
      <c r="HX596" s="53"/>
      <c r="HY596" s="53"/>
      <c r="HZ596" s="53"/>
      <c r="IA596" s="53"/>
    </row>
    <row r="597" spans="1:17" s="39" customFormat="1" ht="22.5">
      <c r="A597" s="34" t="s">
        <v>430</v>
      </c>
      <c r="B597" s="35"/>
      <c r="C597" s="35"/>
      <c r="D597" s="86"/>
      <c r="E597" s="86">
        <f>E599+E605+E606+E607</f>
        <v>94580322</v>
      </c>
      <c r="F597" s="86">
        <f>D597+E597</f>
        <v>94580322</v>
      </c>
      <c r="G597" s="36">
        <f>G599</f>
        <v>0</v>
      </c>
      <c r="H597" s="36">
        <f>SUM(H599)</f>
        <v>92000000</v>
      </c>
      <c r="I597" s="36"/>
      <c r="J597" s="36">
        <f>G597+H597+I597</f>
        <v>92000000</v>
      </c>
      <c r="K597" s="36"/>
      <c r="L597" s="36"/>
      <c r="M597" s="36"/>
      <c r="N597" s="36"/>
      <c r="O597" s="36">
        <f>O599</f>
        <v>95000000</v>
      </c>
      <c r="P597" s="36">
        <f>N597+O597</f>
        <v>95000000</v>
      </c>
      <c r="Q597" s="78"/>
    </row>
    <row r="598" spans="1:17" s="39" customFormat="1" ht="11.25">
      <c r="A598" s="34" t="s">
        <v>4</v>
      </c>
      <c r="B598" s="35"/>
      <c r="C598" s="35"/>
      <c r="D598" s="86"/>
      <c r="E598" s="86"/>
      <c r="F598" s="8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78"/>
    </row>
    <row r="599" spans="1:17" s="39" customFormat="1" ht="11.25">
      <c r="A599" s="40" t="s">
        <v>43</v>
      </c>
      <c r="B599" s="41"/>
      <c r="C599" s="41"/>
      <c r="D599" s="80"/>
      <c r="E599" s="80">
        <f>E601*E603+1224322-0.03+30000+1000000+37400</f>
        <v>90291722</v>
      </c>
      <c r="F599" s="80">
        <f>F601*F603+1224322-0.03+30000+1000000</f>
        <v>90254322</v>
      </c>
      <c r="G599" s="87"/>
      <c r="H599" s="87">
        <v>92000000</v>
      </c>
      <c r="I599" s="87"/>
      <c r="J599" s="87">
        <f>H599</f>
        <v>92000000</v>
      </c>
      <c r="K599" s="87"/>
      <c r="L599" s="87"/>
      <c r="M599" s="87"/>
      <c r="N599" s="87"/>
      <c r="O599" s="87">
        <v>95000000</v>
      </c>
      <c r="P599" s="87">
        <f>O599</f>
        <v>95000000</v>
      </c>
      <c r="Q599" s="78"/>
    </row>
    <row r="600" spans="1:17" s="39" customFormat="1" ht="11.25">
      <c r="A600" s="34" t="s">
        <v>5</v>
      </c>
      <c r="B600" s="35"/>
      <c r="C600" s="35"/>
      <c r="D600" s="86"/>
      <c r="E600" s="86"/>
      <c r="F600" s="8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78"/>
    </row>
    <row r="601" spans="1:17" s="39" customFormat="1" ht="11.25">
      <c r="A601" s="40" t="s">
        <v>188</v>
      </c>
      <c r="B601" s="41"/>
      <c r="C601" s="41"/>
      <c r="D601" s="80"/>
      <c r="E601" s="80">
        <v>17</v>
      </c>
      <c r="F601" s="80">
        <v>17</v>
      </c>
      <c r="G601" s="87"/>
      <c r="H601" s="87">
        <v>11</v>
      </c>
      <c r="I601" s="87"/>
      <c r="J601" s="87">
        <f>H601</f>
        <v>11</v>
      </c>
      <c r="K601" s="87">
        <f>H601</f>
        <v>11</v>
      </c>
      <c r="L601" s="87">
        <f>J601</f>
        <v>11</v>
      </c>
      <c r="M601" s="87">
        <f>K601</f>
        <v>11</v>
      </c>
      <c r="N601" s="87"/>
      <c r="O601" s="87">
        <v>8</v>
      </c>
      <c r="P601" s="87">
        <f>O601</f>
        <v>8</v>
      </c>
      <c r="Q601" s="78"/>
    </row>
    <row r="602" spans="1:17" s="39" customFormat="1" ht="11.25">
      <c r="A602" s="40" t="s">
        <v>7</v>
      </c>
      <c r="B602" s="41"/>
      <c r="C602" s="41"/>
      <c r="D602" s="80"/>
      <c r="E602" s="80"/>
      <c r="F602" s="80"/>
      <c r="G602" s="87"/>
      <c r="H602" s="87"/>
      <c r="I602" s="87"/>
      <c r="J602" s="87"/>
      <c r="K602" s="87"/>
      <c r="L602" s="87"/>
      <c r="M602" s="87"/>
      <c r="N602" s="87"/>
      <c r="O602" s="87"/>
      <c r="P602" s="87"/>
      <c r="Q602" s="78"/>
    </row>
    <row r="603" spans="1:17" s="39" customFormat="1" ht="22.5">
      <c r="A603" s="40" t="s">
        <v>263</v>
      </c>
      <c r="B603" s="41"/>
      <c r="C603" s="41"/>
      <c r="D603" s="80"/>
      <c r="E603" s="87">
        <v>5176470.59</v>
      </c>
      <c r="F603" s="87">
        <v>5176470.59</v>
      </c>
      <c r="G603" s="87"/>
      <c r="H603" s="87">
        <f>SUM(H599)/H601</f>
        <v>8363636.363636363</v>
      </c>
      <c r="I603" s="87"/>
      <c r="J603" s="87">
        <f>SUM(J599)/J601</f>
        <v>8363636.363636363</v>
      </c>
      <c r="K603" s="87"/>
      <c r="L603" s="87"/>
      <c r="M603" s="87"/>
      <c r="N603" s="87"/>
      <c r="O603" s="87">
        <f>SUM(O599)/O601</f>
        <v>11875000</v>
      </c>
      <c r="P603" s="87">
        <f>SUM(P599)/P601</f>
        <v>11875000</v>
      </c>
      <c r="Q603" s="78"/>
    </row>
    <row r="604" spans="1:17" s="52" customFormat="1" ht="11.25">
      <c r="A604" s="34" t="s">
        <v>5</v>
      </c>
      <c r="B604" s="35"/>
      <c r="C604" s="35"/>
      <c r="D604" s="86"/>
      <c r="E604" s="86"/>
      <c r="F604" s="8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75"/>
    </row>
    <row r="605" spans="1:235" ht="33.75">
      <c r="A605" s="88" t="s">
        <v>282</v>
      </c>
      <c r="B605" s="29"/>
      <c r="C605" s="29"/>
      <c r="D605" s="89"/>
      <c r="E605" s="48">
        <v>621600</v>
      </c>
      <c r="F605" s="48">
        <v>621600</v>
      </c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4"/>
      <c r="R605" s="53"/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  <c r="AD605" s="53"/>
      <c r="AE605" s="53"/>
      <c r="AF605" s="53"/>
      <c r="AG605" s="53"/>
      <c r="AH605" s="53"/>
      <c r="AI605" s="53"/>
      <c r="AJ605" s="53"/>
      <c r="AK605" s="53"/>
      <c r="AL605" s="53"/>
      <c r="AM605" s="53"/>
      <c r="AN605" s="53"/>
      <c r="AO605" s="53"/>
      <c r="AP605" s="53"/>
      <c r="AQ605" s="53"/>
      <c r="AR605" s="53"/>
      <c r="AS605" s="53"/>
      <c r="AT605" s="53"/>
      <c r="AU605" s="53"/>
      <c r="AV605" s="53"/>
      <c r="AW605" s="53"/>
      <c r="AX605" s="53"/>
      <c r="AY605" s="53"/>
      <c r="AZ605" s="53"/>
      <c r="BA605" s="53"/>
      <c r="BB605" s="53"/>
      <c r="BC605" s="53"/>
      <c r="BD605" s="53"/>
      <c r="BE605" s="53"/>
      <c r="BF605" s="53"/>
      <c r="BG605" s="53"/>
      <c r="BH605" s="53"/>
      <c r="BI605" s="53"/>
      <c r="BJ605" s="53"/>
      <c r="BK605" s="53"/>
      <c r="BL605" s="53"/>
      <c r="BM605" s="53"/>
      <c r="BN605" s="53"/>
      <c r="BO605" s="53"/>
      <c r="BP605" s="53"/>
      <c r="BQ605" s="53"/>
      <c r="BR605" s="53"/>
      <c r="BS605" s="53"/>
      <c r="BT605" s="53"/>
      <c r="BU605" s="53"/>
      <c r="BV605" s="53"/>
      <c r="BW605" s="53"/>
      <c r="BX605" s="53"/>
      <c r="BY605" s="53"/>
      <c r="BZ605" s="53"/>
      <c r="CA605" s="53"/>
      <c r="CB605" s="53"/>
      <c r="CC605" s="53"/>
      <c r="CD605" s="53"/>
      <c r="CE605" s="53"/>
      <c r="CF605" s="53"/>
      <c r="CG605" s="53"/>
      <c r="CH605" s="53"/>
      <c r="CI605" s="53"/>
      <c r="CJ605" s="53"/>
      <c r="CK605" s="53"/>
      <c r="CL605" s="53"/>
      <c r="CM605" s="53"/>
      <c r="CN605" s="53"/>
      <c r="CO605" s="53"/>
      <c r="CP605" s="53"/>
      <c r="CQ605" s="53"/>
      <c r="CR605" s="53"/>
      <c r="CS605" s="53"/>
      <c r="CT605" s="53"/>
      <c r="CU605" s="53"/>
      <c r="CV605" s="53"/>
      <c r="CW605" s="53"/>
      <c r="CX605" s="53"/>
      <c r="CY605" s="53"/>
      <c r="CZ605" s="53"/>
      <c r="DA605" s="53"/>
      <c r="DB605" s="53"/>
      <c r="DC605" s="53"/>
      <c r="DD605" s="53"/>
      <c r="DE605" s="53"/>
      <c r="DF605" s="53"/>
      <c r="DG605" s="53"/>
      <c r="DH605" s="53"/>
      <c r="DI605" s="53"/>
      <c r="DJ605" s="53"/>
      <c r="DK605" s="53"/>
      <c r="DL605" s="53"/>
      <c r="DM605" s="53"/>
      <c r="DN605" s="53"/>
      <c r="DO605" s="53"/>
      <c r="DP605" s="53"/>
      <c r="DQ605" s="53"/>
      <c r="DR605" s="53"/>
      <c r="DS605" s="53"/>
      <c r="DT605" s="53"/>
      <c r="DU605" s="53"/>
      <c r="DV605" s="53"/>
      <c r="DW605" s="53"/>
      <c r="DX605" s="53"/>
      <c r="DY605" s="53"/>
      <c r="DZ605" s="53"/>
      <c r="EA605" s="53"/>
      <c r="EB605" s="53"/>
      <c r="EC605" s="53"/>
      <c r="ED605" s="53"/>
      <c r="EE605" s="53"/>
      <c r="EF605" s="53"/>
      <c r="EG605" s="53"/>
      <c r="EH605" s="53"/>
      <c r="EI605" s="53"/>
      <c r="EJ605" s="53"/>
      <c r="EK605" s="53"/>
      <c r="EL605" s="53"/>
      <c r="EM605" s="53"/>
      <c r="EN605" s="53"/>
      <c r="EO605" s="53"/>
      <c r="EP605" s="53"/>
      <c r="EQ605" s="53"/>
      <c r="ER605" s="53"/>
      <c r="ES605" s="53"/>
      <c r="ET605" s="53"/>
      <c r="EU605" s="53"/>
      <c r="EV605" s="53"/>
      <c r="EW605" s="53"/>
      <c r="EX605" s="53"/>
      <c r="EY605" s="53"/>
      <c r="EZ605" s="53"/>
      <c r="FA605" s="53"/>
      <c r="FB605" s="53"/>
      <c r="FC605" s="53"/>
      <c r="FD605" s="53"/>
      <c r="FE605" s="53"/>
      <c r="FF605" s="53"/>
      <c r="FG605" s="53"/>
      <c r="FH605" s="53"/>
      <c r="FI605" s="53"/>
      <c r="FJ605" s="53"/>
      <c r="FK605" s="53"/>
      <c r="FL605" s="53"/>
      <c r="FM605" s="53"/>
      <c r="FN605" s="53"/>
      <c r="FO605" s="53"/>
      <c r="FP605" s="53"/>
      <c r="FQ605" s="53"/>
      <c r="FR605" s="53"/>
      <c r="FS605" s="53"/>
      <c r="FT605" s="53"/>
      <c r="FU605" s="53"/>
      <c r="FV605" s="53"/>
      <c r="FW605" s="53"/>
      <c r="FX605" s="53"/>
      <c r="FY605" s="53"/>
      <c r="FZ605" s="53"/>
      <c r="GA605" s="53"/>
      <c r="GB605" s="53"/>
      <c r="GC605" s="53"/>
      <c r="GD605" s="53"/>
      <c r="GE605" s="53"/>
      <c r="GF605" s="53"/>
      <c r="GG605" s="53"/>
      <c r="GH605" s="53"/>
      <c r="GI605" s="53"/>
      <c r="GJ605" s="53"/>
      <c r="GK605" s="53"/>
      <c r="GL605" s="53"/>
      <c r="GM605" s="53"/>
      <c r="GN605" s="53"/>
      <c r="GO605" s="53"/>
      <c r="GP605" s="53"/>
      <c r="GQ605" s="53"/>
      <c r="GR605" s="53"/>
      <c r="GS605" s="53"/>
      <c r="GT605" s="53"/>
      <c r="GU605" s="53"/>
      <c r="GV605" s="53"/>
      <c r="GW605" s="53"/>
      <c r="GX605" s="53"/>
      <c r="GY605" s="53"/>
      <c r="GZ605" s="53"/>
      <c r="HA605" s="53"/>
      <c r="HB605" s="53"/>
      <c r="HC605" s="53"/>
      <c r="HD605" s="53"/>
      <c r="HE605" s="53"/>
      <c r="HF605" s="53"/>
      <c r="HG605" s="53"/>
      <c r="HH605" s="53"/>
      <c r="HI605" s="53"/>
      <c r="HJ605" s="53"/>
      <c r="HK605" s="53"/>
      <c r="HL605" s="53"/>
      <c r="HM605" s="53"/>
      <c r="HN605" s="53"/>
      <c r="HO605" s="53"/>
      <c r="HP605" s="53"/>
      <c r="HQ605" s="53"/>
      <c r="HR605" s="53"/>
      <c r="HS605" s="53"/>
      <c r="HT605" s="53"/>
      <c r="HU605" s="53"/>
      <c r="HV605" s="53"/>
      <c r="HW605" s="53"/>
      <c r="HX605" s="53"/>
      <c r="HY605" s="53"/>
      <c r="HZ605" s="53"/>
      <c r="IA605" s="53"/>
    </row>
    <row r="606" spans="1:235" ht="11.25">
      <c r="A606" s="88" t="s">
        <v>370</v>
      </c>
      <c r="B606" s="29"/>
      <c r="C606" s="29"/>
      <c r="D606" s="89"/>
      <c r="E606" s="48">
        <v>1247000</v>
      </c>
      <c r="F606" s="48">
        <f>E606</f>
        <v>1247000</v>
      </c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4"/>
      <c r="R606" s="53"/>
      <c r="S606" s="53"/>
      <c r="T606" s="53"/>
      <c r="U606" s="53"/>
      <c r="V606" s="53"/>
      <c r="W606" s="53"/>
      <c r="X606" s="53"/>
      <c r="Y606" s="53"/>
      <c r="Z606" s="53"/>
      <c r="AA606" s="53"/>
      <c r="AB606" s="53"/>
      <c r="AC606" s="53"/>
      <c r="AD606" s="53"/>
      <c r="AE606" s="53"/>
      <c r="AF606" s="53"/>
      <c r="AG606" s="53"/>
      <c r="AH606" s="53"/>
      <c r="AI606" s="53"/>
      <c r="AJ606" s="53"/>
      <c r="AK606" s="53"/>
      <c r="AL606" s="53"/>
      <c r="AM606" s="53"/>
      <c r="AN606" s="53"/>
      <c r="AO606" s="53"/>
      <c r="AP606" s="53"/>
      <c r="AQ606" s="53"/>
      <c r="AR606" s="53"/>
      <c r="AS606" s="53"/>
      <c r="AT606" s="53"/>
      <c r="AU606" s="53"/>
      <c r="AV606" s="53"/>
      <c r="AW606" s="53"/>
      <c r="AX606" s="53"/>
      <c r="AY606" s="53"/>
      <c r="AZ606" s="53"/>
      <c r="BA606" s="53"/>
      <c r="BB606" s="53"/>
      <c r="BC606" s="53"/>
      <c r="BD606" s="53"/>
      <c r="BE606" s="53"/>
      <c r="BF606" s="53"/>
      <c r="BG606" s="53"/>
      <c r="BH606" s="53"/>
      <c r="BI606" s="53"/>
      <c r="BJ606" s="53"/>
      <c r="BK606" s="53"/>
      <c r="BL606" s="53"/>
      <c r="BM606" s="53"/>
      <c r="BN606" s="53"/>
      <c r="BO606" s="53"/>
      <c r="BP606" s="53"/>
      <c r="BQ606" s="53"/>
      <c r="BR606" s="53"/>
      <c r="BS606" s="53"/>
      <c r="BT606" s="53"/>
      <c r="BU606" s="53"/>
      <c r="BV606" s="53"/>
      <c r="BW606" s="53"/>
      <c r="BX606" s="53"/>
      <c r="BY606" s="53"/>
      <c r="BZ606" s="53"/>
      <c r="CA606" s="53"/>
      <c r="CB606" s="53"/>
      <c r="CC606" s="53"/>
      <c r="CD606" s="53"/>
      <c r="CE606" s="53"/>
      <c r="CF606" s="53"/>
      <c r="CG606" s="53"/>
      <c r="CH606" s="53"/>
      <c r="CI606" s="53"/>
      <c r="CJ606" s="53"/>
      <c r="CK606" s="53"/>
      <c r="CL606" s="53"/>
      <c r="CM606" s="53"/>
      <c r="CN606" s="53"/>
      <c r="CO606" s="53"/>
      <c r="CP606" s="53"/>
      <c r="CQ606" s="53"/>
      <c r="CR606" s="53"/>
      <c r="CS606" s="53"/>
      <c r="CT606" s="53"/>
      <c r="CU606" s="53"/>
      <c r="CV606" s="53"/>
      <c r="CW606" s="53"/>
      <c r="CX606" s="53"/>
      <c r="CY606" s="53"/>
      <c r="CZ606" s="53"/>
      <c r="DA606" s="53"/>
      <c r="DB606" s="53"/>
      <c r="DC606" s="53"/>
      <c r="DD606" s="53"/>
      <c r="DE606" s="53"/>
      <c r="DF606" s="53"/>
      <c r="DG606" s="53"/>
      <c r="DH606" s="53"/>
      <c r="DI606" s="53"/>
      <c r="DJ606" s="53"/>
      <c r="DK606" s="53"/>
      <c r="DL606" s="53"/>
      <c r="DM606" s="53"/>
      <c r="DN606" s="53"/>
      <c r="DO606" s="53"/>
      <c r="DP606" s="53"/>
      <c r="DQ606" s="53"/>
      <c r="DR606" s="53"/>
      <c r="DS606" s="53"/>
      <c r="DT606" s="53"/>
      <c r="DU606" s="53"/>
      <c r="DV606" s="53"/>
      <c r="DW606" s="53"/>
      <c r="DX606" s="53"/>
      <c r="DY606" s="53"/>
      <c r="DZ606" s="53"/>
      <c r="EA606" s="53"/>
      <c r="EB606" s="53"/>
      <c r="EC606" s="53"/>
      <c r="ED606" s="53"/>
      <c r="EE606" s="53"/>
      <c r="EF606" s="53"/>
      <c r="EG606" s="53"/>
      <c r="EH606" s="53"/>
      <c r="EI606" s="53"/>
      <c r="EJ606" s="53"/>
      <c r="EK606" s="53"/>
      <c r="EL606" s="53"/>
      <c r="EM606" s="53"/>
      <c r="EN606" s="53"/>
      <c r="EO606" s="53"/>
      <c r="EP606" s="53"/>
      <c r="EQ606" s="53"/>
      <c r="ER606" s="53"/>
      <c r="ES606" s="53"/>
      <c r="ET606" s="53"/>
      <c r="EU606" s="53"/>
      <c r="EV606" s="53"/>
      <c r="EW606" s="53"/>
      <c r="EX606" s="53"/>
      <c r="EY606" s="53"/>
      <c r="EZ606" s="53"/>
      <c r="FA606" s="53"/>
      <c r="FB606" s="53"/>
      <c r="FC606" s="53"/>
      <c r="FD606" s="53"/>
      <c r="FE606" s="53"/>
      <c r="FF606" s="53"/>
      <c r="FG606" s="53"/>
      <c r="FH606" s="53"/>
      <c r="FI606" s="53"/>
      <c r="FJ606" s="53"/>
      <c r="FK606" s="53"/>
      <c r="FL606" s="53"/>
      <c r="FM606" s="53"/>
      <c r="FN606" s="53"/>
      <c r="FO606" s="53"/>
      <c r="FP606" s="53"/>
      <c r="FQ606" s="53"/>
      <c r="FR606" s="53"/>
      <c r="FS606" s="53"/>
      <c r="FT606" s="53"/>
      <c r="FU606" s="53"/>
      <c r="FV606" s="53"/>
      <c r="FW606" s="53"/>
      <c r="FX606" s="53"/>
      <c r="FY606" s="53"/>
      <c r="FZ606" s="53"/>
      <c r="GA606" s="53"/>
      <c r="GB606" s="53"/>
      <c r="GC606" s="53"/>
      <c r="GD606" s="53"/>
      <c r="GE606" s="53"/>
      <c r="GF606" s="53"/>
      <c r="GG606" s="53"/>
      <c r="GH606" s="53"/>
      <c r="GI606" s="53"/>
      <c r="GJ606" s="53"/>
      <c r="GK606" s="53"/>
      <c r="GL606" s="53"/>
      <c r="GM606" s="53"/>
      <c r="GN606" s="53"/>
      <c r="GO606" s="53"/>
      <c r="GP606" s="53"/>
      <c r="GQ606" s="53"/>
      <c r="GR606" s="53"/>
      <c r="GS606" s="53"/>
      <c r="GT606" s="53"/>
      <c r="GU606" s="53"/>
      <c r="GV606" s="53"/>
      <c r="GW606" s="53"/>
      <c r="GX606" s="53"/>
      <c r="GY606" s="53"/>
      <c r="GZ606" s="53"/>
      <c r="HA606" s="53"/>
      <c r="HB606" s="53"/>
      <c r="HC606" s="53"/>
      <c r="HD606" s="53"/>
      <c r="HE606" s="53"/>
      <c r="HF606" s="53"/>
      <c r="HG606" s="53"/>
      <c r="HH606" s="53"/>
      <c r="HI606" s="53"/>
      <c r="HJ606" s="53"/>
      <c r="HK606" s="53"/>
      <c r="HL606" s="53"/>
      <c r="HM606" s="53"/>
      <c r="HN606" s="53"/>
      <c r="HO606" s="53"/>
      <c r="HP606" s="53"/>
      <c r="HQ606" s="53"/>
      <c r="HR606" s="53"/>
      <c r="HS606" s="53"/>
      <c r="HT606" s="53"/>
      <c r="HU606" s="53"/>
      <c r="HV606" s="53"/>
      <c r="HW606" s="53"/>
      <c r="HX606" s="53"/>
      <c r="HY606" s="53"/>
      <c r="HZ606" s="53"/>
      <c r="IA606" s="53"/>
    </row>
    <row r="607" spans="1:235" ht="33.75">
      <c r="A607" s="88" t="s">
        <v>379</v>
      </c>
      <c r="B607" s="29"/>
      <c r="C607" s="29"/>
      <c r="D607" s="89"/>
      <c r="E607" s="48">
        <v>2420000</v>
      </c>
      <c r="F607" s="48">
        <f>E607</f>
        <v>2420000</v>
      </c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4"/>
      <c r="R607" s="53"/>
      <c r="S607" s="53"/>
      <c r="T607" s="53"/>
      <c r="U607" s="53"/>
      <c r="V607" s="53"/>
      <c r="W607" s="53"/>
      <c r="X607" s="53"/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53"/>
      <c r="AK607" s="53"/>
      <c r="AL607" s="53"/>
      <c r="AM607" s="53"/>
      <c r="AN607" s="53"/>
      <c r="AO607" s="53"/>
      <c r="AP607" s="53"/>
      <c r="AQ607" s="53"/>
      <c r="AR607" s="53"/>
      <c r="AS607" s="53"/>
      <c r="AT607" s="53"/>
      <c r="AU607" s="53"/>
      <c r="AV607" s="53"/>
      <c r="AW607" s="53"/>
      <c r="AX607" s="53"/>
      <c r="AY607" s="53"/>
      <c r="AZ607" s="53"/>
      <c r="BA607" s="53"/>
      <c r="BB607" s="53"/>
      <c r="BC607" s="53"/>
      <c r="BD607" s="53"/>
      <c r="BE607" s="53"/>
      <c r="BF607" s="53"/>
      <c r="BG607" s="53"/>
      <c r="BH607" s="53"/>
      <c r="BI607" s="53"/>
      <c r="BJ607" s="53"/>
      <c r="BK607" s="53"/>
      <c r="BL607" s="53"/>
      <c r="BM607" s="53"/>
      <c r="BN607" s="53"/>
      <c r="BO607" s="53"/>
      <c r="BP607" s="53"/>
      <c r="BQ607" s="53"/>
      <c r="BR607" s="53"/>
      <c r="BS607" s="53"/>
      <c r="BT607" s="53"/>
      <c r="BU607" s="53"/>
      <c r="BV607" s="53"/>
      <c r="BW607" s="53"/>
      <c r="BX607" s="53"/>
      <c r="BY607" s="53"/>
      <c r="BZ607" s="53"/>
      <c r="CA607" s="53"/>
      <c r="CB607" s="53"/>
      <c r="CC607" s="53"/>
      <c r="CD607" s="53"/>
      <c r="CE607" s="53"/>
      <c r="CF607" s="53"/>
      <c r="CG607" s="53"/>
      <c r="CH607" s="53"/>
      <c r="CI607" s="53"/>
      <c r="CJ607" s="53"/>
      <c r="CK607" s="53"/>
      <c r="CL607" s="53"/>
      <c r="CM607" s="53"/>
      <c r="CN607" s="53"/>
      <c r="CO607" s="53"/>
      <c r="CP607" s="53"/>
      <c r="CQ607" s="53"/>
      <c r="CR607" s="53"/>
      <c r="CS607" s="53"/>
      <c r="CT607" s="53"/>
      <c r="CU607" s="53"/>
      <c r="CV607" s="53"/>
      <c r="CW607" s="53"/>
      <c r="CX607" s="53"/>
      <c r="CY607" s="53"/>
      <c r="CZ607" s="53"/>
      <c r="DA607" s="53"/>
      <c r="DB607" s="53"/>
      <c r="DC607" s="53"/>
      <c r="DD607" s="53"/>
      <c r="DE607" s="53"/>
      <c r="DF607" s="53"/>
      <c r="DG607" s="53"/>
      <c r="DH607" s="53"/>
      <c r="DI607" s="53"/>
      <c r="DJ607" s="53"/>
      <c r="DK607" s="53"/>
      <c r="DL607" s="53"/>
      <c r="DM607" s="53"/>
      <c r="DN607" s="53"/>
      <c r="DO607" s="53"/>
      <c r="DP607" s="53"/>
      <c r="DQ607" s="53"/>
      <c r="DR607" s="53"/>
      <c r="DS607" s="53"/>
      <c r="DT607" s="53"/>
      <c r="DU607" s="53"/>
      <c r="DV607" s="53"/>
      <c r="DW607" s="53"/>
      <c r="DX607" s="53"/>
      <c r="DY607" s="53"/>
      <c r="DZ607" s="53"/>
      <c r="EA607" s="53"/>
      <c r="EB607" s="53"/>
      <c r="EC607" s="53"/>
      <c r="ED607" s="53"/>
      <c r="EE607" s="53"/>
      <c r="EF607" s="53"/>
      <c r="EG607" s="53"/>
      <c r="EH607" s="53"/>
      <c r="EI607" s="53"/>
      <c r="EJ607" s="53"/>
      <c r="EK607" s="53"/>
      <c r="EL607" s="53"/>
      <c r="EM607" s="53"/>
      <c r="EN607" s="53"/>
      <c r="EO607" s="53"/>
      <c r="EP607" s="53"/>
      <c r="EQ607" s="53"/>
      <c r="ER607" s="53"/>
      <c r="ES607" s="53"/>
      <c r="ET607" s="53"/>
      <c r="EU607" s="53"/>
      <c r="EV607" s="53"/>
      <c r="EW607" s="53"/>
      <c r="EX607" s="53"/>
      <c r="EY607" s="53"/>
      <c r="EZ607" s="53"/>
      <c r="FA607" s="53"/>
      <c r="FB607" s="53"/>
      <c r="FC607" s="53"/>
      <c r="FD607" s="53"/>
      <c r="FE607" s="53"/>
      <c r="FF607" s="53"/>
      <c r="FG607" s="53"/>
      <c r="FH607" s="53"/>
      <c r="FI607" s="53"/>
      <c r="FJ607" s="53"/>
      <c r="FK607" s="53"/>
      <c r="FL607" s="53"/>
      <c r="FM607" s="53"/>
      <c r="FN607" s="53"/>
      <c r="FO607" s="53"/>
      <c r="FP607" s="53"/>
      <c r="FQ607" s="53"/>
      <c r="FR607" s="53"/>
      <c r="FS607" s="53"/>
      <c r="FT607" s="53"/>
      <c r="FU607" s="53"/>
      <c r="FV607" s="53"/>
      <c r="FW607" s="53"/>
      <c r="FX607" s="53"/>
      <c r="FY607" s="53"/>
      <c r="FZ607" s="53"/>
      <c r="GA607" s="53"/>
      <c r="GB607" s="53"/>
      <c r="GC607" s="53"/>
      <c r="GD607" s="53"/>
      <c r="GE607" s="53"/>
      <c r="GF607" s="53"/>
      <c r="GG607" s="53"/>
      <c r="GH607" s="53"/>
      <c r="GI607" s="53"/>
      <c r="GJ607" s="53"/>
      <c r="GK607" s="53"/>
      <c r="GL607" s="53"/>
      <c r="GM607" s="53"/>
      <c r="GN607" s="53"/>
      <c r="GO607" s="53"/>
      <c r="GP607" s="53"/>
      <c r="GQ607" s="53"/>
      <c r="GR607" s="53"/>
      <c r="GS607" s="53"/>
      <c r="GT607" s="53"/>
      <c r="GU607" s="53"/>
      <c r="GV607" s="53"/>
      <c r="GW607" s="53"/>
      <c r="GX607" s="53"/>
      <c r="GY607" s="53"/>
      <c r="GZ607" s="53"/>
      <c r="HA607" s="53"/>
      <c r="HB607" s="53"/>
      <c r="HC607" s="53"/>
      <c r="HD607" s="53"/>
      <c r="HE607" s="53"/>
      <c r="HF607" s="53"/>
      <c r="HG607" s="53"/>
      <c r="HH607" s="53"/>
      <c r="HI607" s="53"/>
      <c r="HJ607" s="53"/>
      <c r="HK607" s="53"/>
      <c r="HL607" s="53"/>
      <c r="HM607" s="53"/>
      <c r="HN607" s="53"/>
      <c r="HO607" s="53"/>
      <c r="HP607" s="53"/>
      <c r="HQ607" s="53"/>
      <c r="HR607" s="53"/>
      <c r="HS607" s="53"/>
      <c r="HT607" s="53"/>
      <c r="HU607" s="53"/>
      <c r="HV607" s="53"/>
      <c r="HW607" s="53"/>
      <c r="HX607" s="53"/>
      <c r="HY607" s="53"/>
      <c r="HZ607" s="53"/>
      <c r="IA607" s="53"/>
    </row>
    <row r="608" spans="1:17" s="91" customFormat="1" ht="14.25" customHeight="1">
      <c r="A608" s="37" t="s">
        <v>339</v>
      </c>
      <c r="B608" s="37"/>
      <c r="C608" s="37"/>
      <c r="D608" s="81">
        <f>SUM(D610)</f>
        <v>0</v>
      </c>
      <c r="E608" s="81"/>
      <c r="F608" s="81">
        <f>SUM(F610)</f>
        <v>0</v>
      </c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90"/>
    </row>
    <row r="609" spans="1:17" s="22" customFormat="1" ht="21.75" customHeight="1">
      <c r="A609" s="8" t="s">
        <v>341</v>
      </c>
      <c r="B609" s="6"/>
      <c r="C609" s="6"/>
      <c r="D609" s="84"/>
      <c r="E609" s="84"/>
      <c r="F609" s="84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4"/>
    </row>
    <row r="610" spans="1:17" s="95" customFormat="1" ht="16.5" customHeight="1">
      <c r="A610" s="92" t="s">
        <v>431</v>
      </c>
      <c r="B610" s="93"/>
      <c r="C610" s="93"/>
      <c r="D610" s="94">
        <f>SUM(D612)</f>
        <v>0</v>
      </c>
      <c r="E610" s="94">
        <f>SUM(E612)</f>
        <v>0</v>
      </c>
      <c r="F610" s="94">
        <f>SUM(F612)</f>
        <v>0</v>
      </c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78"/>
    </row>
    <row r="611" spans="1:235" ht="11.25">
      <c r="A611" s="34" t="s">
        <v>4</v>
      </c>
      <c r="B611" s="6"/>
      <c r="C611" s="6"/>
      <c r="D611" s="84"/>
      <c r="E611" s="84"/>
      <c r="F611" s="84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24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3"/>
      <c r="AM611" s="53"/>
      <c r="AN611" s="53"/>
      <c r="AO611" s="53"/>
      <c r="AP611" s="53"/>
      <c r="AQ611" s="53"/>
      <c r="AR611" s="53"/>
      <c r="AS611" s="53"/>
      <c r="AT611" s="53"/>
      <c r="AU611" s="53"/>
      <c r="AV611" s="53"/>
      <c r="AW611" s="53"/>
      <c r="AX611" s="53"/>
      <c r="AY611" s="53"/>
      <c r="AZ611" s="53"/>
      <c r="BA611" s="53"/>
      <c r="BB611" s="53"/>
      <c r="BC611" s="53"/>
      <c r="BD611" s="53"/>
      <c r="BE611" s="53"/>
      <c r="BF611" s="53"/>
      <c r="BG611" s="53"/>
      <c r="BH611" s="53"/>
      <c r="BI611" s="53"/>
      <c r="BJ611" s="53"/>
      <c r="BK611" s="53"/>
      <c r="BL611" s="53"/>
      <c r="BM611" s="53"/>
      <c r="BN611" s="53"/>
      <c r="BO611" s="53"/>
      <c r="BP611" s="53"/>
      <c r="BQ611" s="53"/>
      <c r="BR611" s="53"/>
      <c r="BS611" s="53"/>
      <c r="BT611" s="53"/>
      <c r="BU611" s="53"/>
      <c r="BV611" s="53"/>
      <c r="BW611" s="53"/>
      <c r="BX611" s="53"/>
      <c r="BY611" s="53"/>
      <c r="BZ611" s="53"/>
      <c r="CA611" s="53"/>
      <c r="CB611" s="53"/>
      <c r="CC611" s="53"/>
      <c r="CD611" s="53"/>
      <c r="CE611" s="53"/>
      <c r="CF611" s="53"/>
      <c r="CG611" s="53"/>
      <c r="CH611" s="53"/>
      <c r="CI611" s="53"/>
      <c r="CJ611" s="53"/>
      <c r="CK611" s="53"/>
      <c r="CL611" s="53"/>
      <c r="CM611" s="53"/>
      <c r="CN611" s="53"/>
      <c r="CO611" s="53"/>
      <c r="CP611" s="53"/>
      <c r="CQ611" s="53"/>
      <c r="CR611" s="53"/>
      <c r="CS611" s="53"/>
      <c r="CT611" s="53"/>
      <c r="CU611" s="53"/>
      <c r="CV611" s="53"/>
      <c r="CW611" s="53"/>
      <c r="CX611" s="53"/>
      <c r="CY611" s="53"/>
      <c r="CZ611" s="53"/>
      <c r="DA611" s="53"/>
      <c r="DB611" s="53"/>
      <c r="DC611" s="53"/>
      <c r="DD611" s="53"/>
      <c r="DE611" s="53"/>
      <c r="DF611" s="53"/>
      <c r="DG611" s="53"/>
      <c r="DH611" s="53"/>
      <c r="DI611" s="53"/>
      <c r="DJ611" s="53"/>
      <c r="DK611" s="53"/>
      <c r="DL611" s="53"/>
      <c r="DM611" s="53"/>
      <c r="DN611" s="53"/>
      <c r="DO611" s="53"/>
      <c r="DP611" s="53"/>
      <c r="DQ611" s="53"/>
      <c r="DR611" s="53"/>
      <c r="DS611" s="53"/>
      <c r="DT611" s="53"/>
      <c r="DU611" s="53"/>
      <c r="DV611" s="53"/>
      <c r="DW611" s="53"/>
      <c r="DX611" s="53"/>
      <c r="DY611" s="53"/>
      <c r="DZ611" s="53"/>
      <c r="EA611" s="53"/>
      <c r="EB611" s="53"/>
      <c r="EC611" s="53"/>
      <c r="ED611" s="53"/>
      <c r="EE611" s="53"/>
      <c r="EF611" s="53"/>
      <c r="EG611" s="53"/>
      <c r="EH611" s="53"/>
      <c r="EI611" s="53"/>
      <c r="EJ611" s="53"/>
      <c r="EK611" s="53"/>
      <c r="EL611" s="53"/>
      <c r="EM611" s="53"/>
      <c r="EN611" s="53"/>
      <c r="EO611" s="53"/>
      <c r="EP611" s="53"/>
      <c r="EQ611" s="53"/>
      <c r="ER611" s="53"/>
      <c r="ES611" s="53"/>
      <c r="ET611" s="53"/>
      <c r="EU611" s="53"/>
      <c r="EV611" s="53"/>
      <c r="EW611" s="53"/>
      <c r="EX611" s="53"/>
      <c r="EY611" s="53"/>
      <c r="EZ611" s="53"/>
      <c r="FA611" s="53"/>
      <c r="FB611" s="53"/>
      <c r="FC611" s="53"/>
      <c r="FD611" s="53"/>
      <c r="FE611" s="53"/>
      <c r="FF611" s="53"/>
      <c r="FG611" s="53"/>
      <c r="FH611" s="53"/>
      <c r="FI611" s="53"/>
      <c r="FJ611" s="53"/>
      <c r="FK611" s="53"/>
      <c r="FL611" s="53"/>
      <c r="FM611" s="53"/>
      <c r="FN611" s="53"/>
      <c r="FO611" s="53"/>
      <c r="FP611" s="53"/>
      <c r="FQ611" s="53"/>
      <c r="FR611" s="53"/>
      <c r="FS611" s="53"/>
      <c r="FT611" s="53"/>
      <c r="FU611" s="53"/>
      <c r="FV611" s="53"/>
      <c r="FW611" s="53"/>
      <c r="FX611" s="53"/>
      <c r="FY611" s="53"/>
      <c r="FZ611" s="53"/>
      <c r="GA611" s="53"/>
      <c r="GB611" s="53"/>
      <c r="GC611" s="53"/>
      <c r="GD611" s="53"/>
      <c r="GE611" s="53"/>
      <c r="GF611" s="53"/>
      <c r="GG611" s="53"/>
      <c r="GH611" s="53"/>
      <c r="GI611" s="53"/>
      <c r="GJ611" s="53"/>
      <c r="GK611" s="53"/>
      <c r="GL611" s="53"/>
      <c r="GM611" s="53"/>
      <c r="GN611" s="53"/>
      <c r="GO611" s="53"/>
      <c r="GP611" s="53"/>
      <c r="GQ611" s="53"/>
      <c r="GR611" s="53"/>
      <c r="GS611" s="53"/>
      <c r="GT611" s="53"/>
      <c r="GU611" s="53"/>
      <c r="GV611" s="53"/>
      <c r="GW611" s="53"/>
      <c r="GX611" s="53"/>
      <c r="GY611" s="53"/>
      <c r="GZ611" s="53"/>
      <c r="HA611" s="53"/>
      <c r="HB611" s="53"/>
      <c r="HC611" s="53"/>
      <c r="HD611" s="53"/>
      <c r="HE611" s="53"/>
      <c r="HF611" s="53"/>
      <c r="HG611" s="53"/>
      <c r="HH611" s="53"/>
      <c r="HI611" s="53"/>
      <c r="HJ611" s="53"/>
      <c r="HK611" s="53"/>
      <c r="HL611" s="53"/>
      <c r="HM611" s="53"/>
      <c r="HN611" s="53"/>
      <c r="HO611" s="53"/>
      <c r="HP611" s="53"/>
      <c r="HQ611" s="53"/>
      <c r="HR611" s="53"/>
      <c r="HS611" s="53"/>
      <c r="HT611" s="53"/>
      <c r="HU611" s="53"/>
      <c r="HV611" s="53"/>
      <c r="HW611" s="53"/>
      <c r="HX611" s="53"/>
      <c r="HY611" s="53"/>
      <c r="HZ611" s="53"/>
      <c r="IA611" s="53"/>
    </row>
    <row r="612" spans="1:235" ht="15" customHeight="1">
      <c r="A612" s="40" t="s">
        <v>43</v>
      </c>
      <c r="B612" s="6"/>
      <c r="C612" s="6"/>
      <c r="D612" s="84">
        <v>0</v>
      </c>
      <c r="E612" s="84"/>
      <c r="F612" s="84">
        <f>SUM(D612:E612)</f>
        <v>0</v>
      </c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24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3"/>
      <c r="AM612" s="53"/>
      <c r="AN612" s="53"/>
      <c r="AO612" s="53"/>
      <c r="AP612" s="53"/>
      <c r="AQ612" s="53"/>
      <c r="AR612" s="53"/>
      <c r="AS612" s="53"/>
      <c r="AT612" s="53"/>
      <c r="AU612" s="53"/>
      <c r="AV612" s="53"/>
      <c r="AW612" s="53"/>
      <c r="AX612" s="53"/>
      <c r="AY612" s="53"/>
      <c r="AZ612" s="53"/>
      <c r="BA612" s="53"/>
      <c r="BB612" s="53"/>
      <c r="BC612" s="53"/>
      <c r="BD612" s="53"/>
      <c r="BE612" s="53"/>
      <c r="BF612" s="53"/>
      <c r="BG612" s="53"/>
      <c r="BH612" s="53"/>
      <c r="BI612" s="53"/>
      <c r="BJ612" s="53"/>
      <c r="BK612" s="53"/>
      <c r="BL612" s="53"/>
      <c r="BM612" s="53"/>
      <c r="BN612" s="53"/>
      <c r="BO612" s="53"/>
      <c r="BP612" s="53"/>
      <c r="BQ612" s="53"/>
      <c r="BR612" s="53"/>
      <c r="BS612" s="53"/>
      <c r="BT612" s="53"/>
      <c r="BU612" s="53"/>
      <c r="BV612" s="53"/>
      <c r="BW612" s="53"/>
      <c r="BX612" s="53"/>
      <c r="BY612" s="53"/>
      <c r="BZ612" s="53"/>
      <c r="CA612" s="53"/>
      <c r="CB612" s="53"/>
      <c r="CC612" s="53"/>
      <c r="CD612" s="53"/>
      <c r="CE612" s="53"/>
      <c r="CF612" s="53"/>
      <c r="CG612" s="53"/>
      <c r="CH612" s="53"/>
      <c r="CI612" s="53"/>
      <c r="CJ612" s="53"/>
      <c r="CK612" s="53"/>
      <c r="CL612" s="53"/>
      <c r="CM612" s="53"/>
      <c r="CN612" s="53"/>
      <c r="CO612" s="53"/>
      <c r="CP612" s="53"/>
      <c r="CQ612" s="53"/>
      <c r="CR612" s="53"/>
      <c r="CS612" s="53"/>
      <c r="CT612" s="53"/>
      <c r="CU612" s="53"/>
      <c r="CV612" s="53"/>
      <c r="CW612" s="53"/>
      <c r="CX612" s="53"/>
      <c r="CY612" s="53"/>
      <c r="CZ612" s="53"/>
      <c r="DA612" s="53"/>
      <c r="DB612" s="53"/>
      <c r="DC612" s="53"/>
      <c r="DD612" s="53"/>
      <c r="DE612" s="53"/>
      <c r="DF612" s="53"/>
      <c r="DG612" s="53"/>
      <c r="DH612" s="53"/>
      <c r="DI612" s="53"/>
      <c r="DJ612" s="53"/>
      <c r="DK612" s="53"/>
      <c r="DL612" s="53"/>
      <c r="DM612" s="53"/>
      <c r="DN612" s="53"/>
      <c r="DO612" s="53"/>
      <c r="DP612" s="53"/>
      <c r="DQ612" s="53"/>
      <c r="DR612" s="53"/>
      <c r="DS612" s="53"/>
      <c r="DT612" s="53"/>
      <c r="DU612" s="53"/>
      <c r="DV612" s="53"/>
      <c r="DW612" s="53"/>
      <c r="DX612" s="53"/>
      <c r="DY612" s="53"/>
      <c r="DZ612" s="53"/>
      <c r="EA612" s="53"/>
      <c r="EB612" s="53"/>
      <c r="EC612" s="53"/>
      <c r="ED612" s="53"/>
      <c r="EE612" s="53"/>
      <c r="EF612" s="53"/>
      <c r="EG612" s="53"/>
      <c r="EH612" s="53"/>
      <c r="EI612" s="53"/>
      <c r="EJ612" s="53"/>
      <c r="EK612" s="53"/>
      <c r="EL612" s="53"/>
      <c r="EM612" s="53"/>
      <c r="EN612" s="53"/>
      <c r="EO612" s="53"/>
      <c r="EP612" s="53"/>
      <c r="EQ612" s="53"/>
      <c r="ER612" s="53"/>
      <c r="ES612" s="53"/>
      <c r="ET612" s="53"/>
      <c r="EU612" s="53"/>
      <c r="EV612" s="53"/>
      <c r="EW612" s="53"/>
      <c r="EX612" s="53"/>
      <c r="EY612" s="53"/>
      <c r="EZ612" s="53"/>
      <c r="FA612" s="53"/>
      <c r="FB612" s="53"/>
      <c r="FC612" s="53"/>
      <c r="FD612" s="53"/>
      <c r="FE612" s="53"/>
      <c r="FF612" s="53"/>
      <c r="FG612" s="53"/>
      <c r="FH612" s="53"/>
      <c r="FI612" s="53"/>
      <c r="FJ612" s="53"/>
      <c r="FK612" s="53"/>
      <c r="FL612" s="53"/>
      <c r="FM612" s="53"/>
      <c r="FN612" s="53"/>
      <c r="FO612" s="53"/>
      <c r="FP612" s="53"/>
      <c r="FQ612" s="53"/>
      <c r="FR612" s="53"/>
      <c r="FS612" s="53"/>
      <c r="FT612" s="53"/>
      <c r="FU612" s="53"/>
      <c r="FV612" s="53"/>
      <c r="FW612" s="53"/>
      <c r="FX612" s="53"/>
      <c r="FY612" s="53"/>
      <c r="FZ612" s="53"/>
      <c r="GA612" s="53"/>
      <c r="GB612" s="53"/>
      <c r="GC612" s="53"/>
      <c r="GD612" s="53"/>
      <c r="GE612" s="53"/>
      <c r="GF612" s="53"/>
      <c r="GG612" s="53"/>
      <c r="GH612" s="53"/>
      <c r="GI612" s="53"/>
      <c r="GJ612" s="53"/>
      <c r="GK612" s="53"/>
      <c r="GL612" s="53"/>
      <c r="GM612" s="53"/>
      <c r="GN612" s="53"/>
      <c r="GO612" s="53"/>
      <c r="GP612" s="53"/>
      <c r="GQ612" s="53"/>
      <c r="GR612" s="53"/>
      <c r="GS612" s="53"/>
      <c r="GT612" s="53"/>
      <c r="GU612" s="53"/>
      <c r="GV612" s="53"/>
      <c r="GW612" s="53"/>
      <c r="GX612" s="53"/>
      <c r="GY612" s="53"/>
      <c r="GZ612" s="53"/>
      <c r="HA612" s="53"/>
      <c r="HB612" s="53"/>
      <c r="HC612" s="53"/>
      <c r="HD612" s="53"/>
      <c r="HE612" s="53"/>
      <c r="HF612" s="53"/>
      <c r="HG612" s="53"/>
      <c r="HH612" s="53"/>
      <c r="HI612" s="53"/>
      <c r="HJ612" s="53"/>
      <c r="HK612" s="53"/>
      <c r="HL612" s="53"/>
      <c r="HM612" s="53"/>
      <c r="HN612" s="53"/>
      <c r="HO612" s="53"/>
      <c r="HP612" s="53"/>
      <c r="HQ612" s="53"/>
      <c r="HR612" s="53"/>
      <c r="HS612" s="53"/>
      <c r="HT612" s="53"/>
      <c r="HU612" s="53"/>
      <c r="HV612" s="53"/>
      <c r="HW612" s="53"/>
      <c r="HX612" s="53"/>
      <c r="HY612" s="53"/>
      <c r="HZ612" s="53"/>
      <c r="IA612" s="53"/>
    </row>
    <row r="613" spans="1:17" s="52" customFormat="1" ht="11.25">
      <c r="A613" s="34" t="s">
        <v>5</v>
      </c>
      <c r="B613" s="37"/>
      <c r="C613" s="37"/>
      <c r="D613" s="81"/>
      <c r="E613" s="81"/>
      <c r="F613" s="81">
        <f>SUM(D613:E613)</f>
        <v>0</v>
      </c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75"/>
    </row>
    <row r="614" spans="1:235" ht="13.5" customHeight="1">
      <c r="A614" s="34" t="s">
        <v>342</v>
      </c>
      <c r="B614" s="6"/>
      <c r="C614" s="6"/>
      <c r="D614" s="84">
        <v>0</v>
      </c>
      <c r="E614" s="84"/>
      <c r="F614" s="84">
        <f>SUM(D614:E614)</f>
        <v>0</v>
      </c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24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3"/>
      <c r="AM614" s="53"/>
      <c r="AN614" s="53"/>
      <c r="AO614" s="53"/>
      <c r="AP614" s="53"/>
      <c r="AQ614" s="53"/>
      <c r="AR614" s="53"/>
      <c r="AS614" s="53"/>
      <c r="AT614" s="53"/>
      <c r="AU614" s="53"/>
      <c r="AV614" s="53"/>
      <c r="AW614" s="53"/>
      <c r="AX614" s="53"/>
      <c r="AY614" s="53"/>
      <c r="AZ614" s="53"/>
      <c r="BA614" s="53"/>
      <c r="BB614" s="53"/>
      <c r="BC614" s="53"/>
      <c r="BD614" s="53"/>
      <c r="BE614" s="53"/>
      <c r="BF614" s="53"/>
      <c r="BG614" s="53"/>
      <c r="BH614" s="53"/>
      <c r="BI614" s="53"/>
      <c r="BJ614" s="53"/>
      <c r="BK614" s="53"/>
      <c r="BL614" s="53"/>
      <c r="BM614" s="53"/>
      <c r="BN614" s="53"/>
      <c r="BO614" s="53"/>
      <c r="BP614" s="53"/>
      <c r="BQ614" s="53"/>
      <c r="BR614" s="53"/>
      <c r="BS614" s="53"/>
      <c r="BT614" s="53"/>
      <c r="BU614" s="53"/>
      <c r="BV614" s="53"/>
      <c r="BW614" s="53"/>
      <c r="BX614" s="53"/>
      <c r="BY614" s="53"/>
      <c r="BZ614" s="53"/>
      <c r="CA614" s="53"/>
      <c r="CB614" s="53"/>
      <c r="CC614" s="53"/>
      <c r="CD614" s="53"/>
      <c r="CE614" s="53"/>
      <c r="CF614" s="53"/>
      <c r="CG614" s="53"/>
      <c r="CH614" s="53"/>
      <c r="CI614" s="53"/>
      <c r="CJ614" s="53"/>
      <c r="CK614" s="53"/>
      <c r="CL614" s="53"/>
      <c r="CM614" s="53"/>
      <c r="CN614" s="53"/>
      <c r="CO614" s="53"/>
      <c r="CP614" s="53"/>
      <c r="CQ614" s="53"/>
      <c r="CR614" s="53"/>
      <c r="CS614" s="53"/>
      <c r="CT614" s="53"/>
      <c r="CU614" s="53"/>
      <c r="CV614" s="53"/>
      <c r="CW614" s="53"/>
      <c r="CX614" s="53"/>
      <c r="CY614" s="53"/>
      <c r="CZ614" s="53"/>
      <c r="DA614" s="53"/>
      <c r="DB614" s="53"/>
      <c r="DC614" s="53"/>
      <c r="DD614" s="53"/>
      <c r="DE614" s="53"/>
      <c r="DF614" s="53"/>
      <c r="DG614" s="53"/>
      <c r="DH614" s="53"/>
      <c r="DI614" s="53"/>
      <c r="DJ614" s="53"/>
      <c r="DK614" s="53"/>
      <c r="DL614" s="53"/>
      <c r="DM614" s="53"/>
      <c r="DN614" s="53"/>
      <c r="DO614" s="53"/>
      <c r="DP614" s="53"/>
      <c r="DQ614" s="53"/>
      <c r="DR614" s="53"/>
      <c r="DS614" s="53"/>
      <c r="DT614" s="53"/>
      <c r="DU614" s="53"/>
      <c r="DV614" s="53"/>
      <c r="DW614" s="53"/>
      <c r="DX614" s="53"/>
      <c r="DY614" s="53"/>
      <c r="DZ614" s="53"/>
      <c r="EA614" s="53"/>
      <c r="EB614" s="53"/>
      <c r="EC614" s="53"/>
      <c r="ED614" s="53"/>
      <c r="EE614" s="53"/>
      <c r="EF614" s="53"/>
      <c r="EG614" s="53"/>
      <c r="EH614" s="53"/>
      <c r="EI614" s="53"/>
      <c r="EJ614" s="53"/>
      <c r="EK614" s="53"/>
      <c r="EL614" s="53"/>
      <c r="EM614" s="53"/>
      <c r="EN614" s="53"/>
      <c r="EO614" s="53"/>
      <c r="EP614" s="53"/>
      <c r="EQ614" s="53"/>
      <c r="ER614" s="53"/>
      <c r="ES614" s="53"/>
      <c r="ET614" s="53"/>
      <c r="EU614" s="53"/>
      <c r="EV614" s="53"/>
      <c r="EW614" s="53"/>
      <c r="EX614" s="53"/>
      <c r="EY614" s="53"/>
      <c r="EZ614" s="53"/>
      <c r="FA614" s="53"/>
      <c r="FB614" s="53"/>
      <c r="FC614" s="53"/>
      <c r="FD614" s="53"/>
      <c r="FE614" s="53"/>
      <c r="FF614" s="53"/>
      <c r="FG614" s="53"/>
      <c r="FH614" s="53"/>
      <c r="FI614" s="53"/>
      <c r="FJ614" s="53"/>
      <c r="FK614" s="53"/>
      <c r="FL614" s="53"/>
      <c r="FM614" s="53"/>
      <c r="FN614" s="53"/>
      <c r="FO614" s="53"/>
      <c r="FP614" s="53"/>
      <c r="FQ614" s="53"/>
      <c r="FR614" s="53"/>
      <c r="FS614" s="53"/>
      <c r="FT614" s="53"/>
      <c r="FU614" s="53"/>
      <c r="FV614" s="53"/>
      <c r="FW614" s="53"/>
      <c r="FX614" s="53"/>
      <c r="FY614" s="53"/>
      <c r="FZ614" s="53"/>
      <c r="GA614" s="53"/>
      <c r="GB614" s="53"/>
      <c r="GC614" s="53"/>
      <c r="GD614" s="53"/>
      <c r="GE614" s="53"/>
      <c r="GF614" s="53"/>
      <c r="GG614" s="53"/>
      <c r="GH614" s="53"/>
      <c r="GI614" s="53"/>
      <c r="GJ614" s="53"/>
      <c r="GK614" s="53"/>
      <c r="GL614" s="53"/>
      <c r="GM614" s="53"/>
      <c r="GN614" s="53"/>
      <c r="GO614" s="53"/>
      <c r="GP614" s="53"/>
      <c r="GQ614" s="53"/>
      <c r="GR614" s="53"/>
      <c r="GS614" s="53"/>
      <c r="GT614" s="53"/>
      <c r="GU614" s="53"/>
      <c r="GV614" s="53"/>
      <c r="GW614" s="53"/>
      <c r="GX614" s="53"/>
      <c r="GY614" s="53"/>
      <c r="GZ614" s="53"/>
      <c r="HA614" s="53"/>
      <c r="HB614" s="53"/>
      <c r="HC614" s="53"/>
      <c r="HD614" s="53"/>
      <c r="HE614" s="53"/>
      <c r="HF614" s="53"/>
      <c r="HG614" s="53"/>
      <c r="HH614" s="53"/>
      <c r="HI614" s="53"/>
      <c r="HJ614" s="53"/>
      <c r="HK614" s="53"/>
      <c r="HL614" s="53"/>
      <c r="HM614" s="53"/>
      <c r="HN614" s="53"/>
      <c r="HO614" s="53"/>
      <c r="HP614" s="53"/>
      <c r="HQ614" s="53"/>
      <c r="HR614" s="53"/>
      <c r="HS614" s="53"/>
      <c r="HT614" s="53"/>
      <c r="HU614" s="53"/>
      <c r="HV614" s="53"/>
      <c r="HW614" s="53"/>
      <c r="HX614" s="53"/>
      <c r="HY614" s="53"/>
      <c r="HZ614" s="53"/>
      <c r="IA614" s="53"/>
    </row>
    <row r="615" spans="1:17" s="52" customFormat="1" ht="16.5" customHeight="1">
      <c r="A615" s="34" t="s">
        <v>7</v>
      </c>
      <c r="B615" s="37"/>
      <c r="C615" s="37"/>
      <c r="D615" s="81"/>
      <c r="E615" s="81"/>
      <c r="F615" s="81"/>
      <c r="G615" s="81"/>
      <c r="H615" s="81"/>
      <c r="I615" s="81"/>
      <c r="J615" s="30"/>
      <c r="K615" s="81"/>
      <c r="L615" s="81"/>
      <c r="M615" s="81"/>
      <c r="N615" s="81"/>
      <c r="O615" s="81"/>
      <c r="P615" s="81"/>
      <c r="Q615" s="75"/>
    </row>
    <row r="616" spans="1:235" ht="11.25">
      <c r="A616" s="34" t="s">
        <v>340</v>
      </c>
      <c r="B616" s="6"/>
      <c r="C616" s="6"/>
      <c r="D616" s="84">
        <v>0</v>
      </c>
      <c r="E616" s="84"/>
      <c r="F616" s="84">
        <f>SUM(D616:E616)</f>
        <v>0</v>
      </c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24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53"/>
      <c r="AK616" s="53"/>
      <c r="AL616" s="53"/>
      <c r="AM616" s="53"/>
      <c r="AN616" s="53"/>
      <c r="AO616" s="53"/>
      <c r="AP616" s="53"/>
      <c r="AQ616" s="53"/>
      <c r="AR616" s="53"/>
      <c r="AS616" s="53"/>
      <c r="AT616" s="53"/>
      <c r="AU616" s="53"/>
      <c r="AV616" s="53"/>
      <c r="AW616" s="53"/>
      <c r="AX616" s="53"/>
      <c r="AY616" s="53"/>
      <c r="AZ616" s="53"/>
      <c r="BA616" s="53"/>
      <c r="BB616" s="53"/>
      <c r="BC616" s="53"/>
      <c r="BD616" s="53"/>
      <c r="BE616" s="53"/>
      <c r="BF616" s="53"/>
      <c r="BG616" s="53"/>
      <c r="BH616" s="53"/>
      <c r="BI616" s="53"/>
      <c r="BJ616" s="53"/>
      <c r="BK616" s="53"/>
      <c r="BL616" s="53"/>
      <c r="BM616" s="53"/>
      <c r="BN616" s="53"/>
      <c r="BO616" s="53"/>
      <c r="BP616" s="53"/>
      <c r="BQ616" s="53"/>
      <c r="BR616" s="53"/>
      <c r="BS616" s="53"/>
      <c r="BT616" s="53"/>
      <c r="BU616" s="53"/>
      <c r="BV616" s="53"/>
      <c r="BW616" s="53"/>
      <c r="BX616" s="53"/>
      <c r="BY616" s="53"/>
      <c r="BZ616" s="53"/>
      <c r="CA616" s="53"/>
      <c r="CB616" s="53"/>
      <c r="CC616" s="53"/>
      <c r="CD616" s="53"/>
      <c r="CE616" s="53"/>
      <c r="CF616" s="53"/>
      <c r="CG616" s="53"/>
      <c r="CH616" s="53"/>
      <c r="CI616" s="53"/>
      <c r="CJ616" s="53"/>
      <c r="CK616" s="53"/>
      <c r="CL616" s="53"/>
      <c r="CM616" s="53"/>
      <c r="CN616" s="53"/>
      <c r="CO616" s="53"/>
      <c r="CP616" s="53"/>
      <c r="CQ616" s="53"/>
      <c r="CR616" s="53"/>
      <c r="CS616" s="53"/>
      <c r="CT616" s="53"/>
      <c r="CU616" s="53"/>
      <c r="CV616" s="53"/>
      <c r="CW616" s="53"/>
      <c r="CX616" s="53"/>
      <c r="CY616" s="53"/>
      <c r="CZ616" s="53"/>
      <c r="DA616" s="53"/>
      <c r="DB616" s="53"/>
      <c r="DC616" s="53"/>
      <c r="DD616" s="53"/>
      <c r="DE616" s="53"/>
      <c r="DF616" s="53"/>
      <c r="DG616" s="53"/>
      <c r="DH616" s="53"/>
      <c r="DI616" s="53"/>
      <c r="DJ616" s="53"/>
      <c r="DK616" s="53"/>
      <c r="DL616" s="53"/>
      <c r="DM616" s="53"/>
      <c r="DN616" s="53"/>
      <c r="DO616" s="53"/>
      <c r="DP616" s="53"/>
      <c r="DQ616" s="53"/>
      <c r="DR616" s="53"/>
      <c r="DS616" s="53"/>
      <c r="DT616" s="53"/>
      <c r="DU616" s="53"/>
      <c r="DV616" s="53"/>
      <c r="DW616" s="53"/>
      <c r="DX616" s="53"/>
      <c r="DY616" s="53"/>
      <c r="DZ616" s="53"/>
      <c r="EA616" s="53"/>
      <c r="EB616" s="53"/>
      <c r="EC616" s="53"/>
      <c r="ED616" s="53"/>
      <c r="EE616" s="53"/>
      <c r="EF616" s="53"/>
      <c r="EG616" s="53"/>
      <c r="EH616" s="53"/>
      <c r="EI616" s="53"/>
      <c r="EJ616" s="53"/>
      <c r="EK616" s="53"/>
      <c r="EL616" s="53"/>
      <c r="EM616" s="53"/>
      <c r="EN616" s="53"/>
      <c r="EO616" s="53"/>
      <c r="EP616" s="53"/>
      <c r="EQ616" s="53"/>
      <c r="ER616" s="53"/>
      <c r="ES616" s="53"/>
      <c r="ET616" s="53"/>
      <c r="EU616" s="53"/>
      <c r="EV616" s="53"/>
      <c r="EW616" s="53"/>
      <c r="EX616" s="53"/>
      <c r="EY616" s="53"/>
      <c r="EZ616" s="53"/>
      <c r="FA616" s="53"/>
      <c r="FB616" s="53"/>
      <c r="FC616" s="53"/>
      <c r="FD616" s="53"/>
      <c r="FE616" s="53"/>
      <c r="FF616" s="53"/>
      <c r="FG616" s="53"/>
      <c r="FH616" s="53"/>
      <c r="FI616" s="53"/>
      <c r="FJ616" s="53"/>
      <c r="FK616" s="53"/>
      <c r="FL616" s="53"/>
      <c r="FM616" s="53"/>
      <c r="FN616" s="53"/>
      <c r="FO616" s="53"/>
      <c r="FP616" s="53"/>
      <c r="FQ616" s="53"/>
      <c r="FR616" s="53"/>
      <c r="FS616" s="53"/>
      <c r="FT616" s="53"/>
      <c r="FU616" s="53"/>
      <c r="FV616" s="53"/>
      <c r="FW616" s="53"/>
      <c r="FX616" s="53"/>
      <c r="FY616" s="53"/>
      <c r="FZ616" s="53"/>
      <c r="GA616" s="53"/>
      <c r="GB616" s="53"/>
      <c r="GC616" s="53"/>
      <c r="GD616" s="53"/>
      <c r="GE616" s="53"/>
      <c r="GF616" s="53"/>
      <c r="GG616" s="53"/>
      <c r="GH616" s="53"/>
      <c r="GI616" s="53"/>
      <c r="GJ616" s="53"/>
      <c r="GK616" s="53"/>
      <c r="GL616" s="53"/>
      <c r="GM616" s="53"/>
      <c r="GN616" s="53"/>
      <c r="GO616" s="53"/>
      <c r="GP616" s="53"/>
      <c r="GQ616" s="53"/>
      <c r="GR616" s="53"/>
      <c r="GS616" s="53"/>
      <c r="GT616" s="53"/>
      <c r="GU616" s="53"/>
      <c r="GV616" s="53"/>
      <c r="GW616" s="53"/>
      <c r="GX616" s="53"/>
      <c r="GY616" s="53"/>
      <c r="GZ616" s="53"/>
      <c r="HA616" s="53"/>
      <c r="HB616" s="53"/>
      <c r="HC616" s="53"/>
      <c r="HD616" s="53"/>
      <c r="HE616" s="53"/>
      <c r="HF616" s="53"/>
      <c r="HG616" s="53"/>
      <c r="HH616" s="53"/>
      <c r="HI616" s="53"/>
      <c r="HJ616" s="53"/>
      <c r="HK616" s="53"/>
      <c r="HL616" s="53"/>
      <c r="HM616" s="53"/>
      <c r="HN616" s="53"/>
      <c r="HO616" s="53"/>
      <c r="HP616" s="53"/>
      <c r="HQ616" s="53"/>
      <c r="HR616" s="53"/>
      <c r="HS616" s="53"/>
      <c r="HT616" s="53"/>
      <c r="HU616" s="53"/>
      <c r="HV616" s="53"/>
      <c r="HW616" s="53"/>
      <c r="HX616" s="53"/>
      <c r="HY616" s="53"/>
      <c r="HZ616" s="53"/>
      <c r="IA616" s="53"/>
    </row>
    <row r="617" spans="1:235" ht="11.25">
      <c r="A617" s="37" t="s">
        <v>262</v>
      </c>
      <c r="B617" s="6"/>
      <c r="C617" s="6"/>
      <c r="D617" s="81">
        <f>D619</f>
        <v>0</v>
      </c>
      <c r="E617" s="81">
        <f>E619</f>
        <v>-2074090</v>
      </c>
      <c r="F617" s="81">
        <f>F619</f>
        <v>-2074090</v>
      </c>
      <c r="G617" s="81">
        <f aca="true" t="shared" si="67" ref="G617:Q617">G619</f>
        <v>0</v>
      </c>
      <c r="H617" s="81">
        <f t="shared" si="67"/>
        <v>0</v>
      </c>
      <c r="I617" s="81">
        <f t="shared" si="67"/>
        <v>0</v>
      </c>
      <c r="J617" s="81">
        <f t="shared" si="67"/>
        <v>0</v>
      </c>
      <c r="K617" s="81">
        <f t="shared" si="67"/>
        <v>0</v>
      </c>
      <c r="L617" s="81">
        <f t="shared" si="67"/>
        <v>0</v>
      </c>
      <c r="M617" s="81">
        <f t="shared" si="67"/>
        <v>0</v>
      </c>
      <c r="N617" s="81">
        <f t="shared" si="67"/>
        <v>0</v>
      </c>
      <c r="O617" s="81">
        <f t="shared" si="67"/>
        <v>0</v>
      </c>
      <c r="P617" s="81">
        <f t="shared" si="67"/>
        <v>0</v>
      </c>
      <c r="Q617" s="81">
        <f t="shared" si="67"/>
        <v>0</v>
      </c>
      <c r="R617" s="53"/>
      <c r="S617" s="53"/>
      <c r="T617" s="53"/>
      <c r="U617" s="53"/>
      <c r="V617" s="53"/>
      <c r="W617" s="53"/>
      <c r="X617" s="53"/>
      <c r="Y617" s="53"/>
      <c r="Z617" s="53"/>
      <c r="AA617" s="53"/>
      <c r="AB617" s="53"/>
      <c r="AC617" s="53"/>
      <c r="AD617" s="53"/>
      <c r="AE617" s="53"/>
      <c r="AF617" s="53"/>
      <c r="AG617" s="53"/>
      <c r="AH617" s="53"/>
      <c r="AI617" s="53"/>
      <c r="AJ617" s="53"/>
      <c r="AK617" s="53"/>
      <c r="AL617" s="53"/>
      <c r="AM617" s="53"/>
      <c r="AN617" s="53"/>
      <c r="AO617" s="53"/>
      <c r="AP617" s="53"/>
      <c r="AQ617" s="53"/>
      <c r="AR617" s="53"/>
      <c r="AS617" s="53"/>
      <c r="AT617" s="53"/>
      <c r="AU617" s="53"/>
      <c r="AV617" s="53"/>
      <c r="AW617" s="53"/>
      <c r="AX617" s="53"/>
      <c r="AY617" s="53"/>
      <c r="AZ617" s="53"/>
      <c r="BA617" s="53"/>
      <c r="BB617" s="53"/>
      <c r="BC617" s="53"/>
      <c r="BD617" s="53"/>
      <c r="BE617" s="53"/>
      <c r="BF617" s="53"/>
      <c r="BG617" s="53"/>
      <c r="BH617" s="53"/>
      <c r="BI617" s="53"/>
      <c r="BJ617" s="53"/>
      <c r="BK617" s="53"/>
      <c r="BL617" s="53"/>
      <c r="BM617" s="53"/>
      <c r="BN617" s="53"/>
      <c r="BO617" s="53"/>
      <c r="BP617" s="53"/>
      <c r="BQ617" s="53"/>
      <c r="BR617" s="53"/>
      <c r="BS617" s="53"/>
      <c r="BT617" s="53"/>
      <c r="BU617" s="53"/>
      <c r="BV617" s="53"/>
      <c r="BW617" s="53"/>
      <c r="BX617" s="53"/>
      <c r="BY617" s="53"/>
      <c r="BZ617" s="53"/>
      <c r="CA617" s="53"/>
      <c r="CB617" s="53"/>
      <c r="CC617" s="53"/>
      <c r="CD617" s="53"/>
      <c r="CE617" s="53"/>
      <c r="CF617" s="53"/>
      <c r="CG617" s="53"/>
      <c r="CH617" s="53"/>
      <c r="CI617" s="53"/>
      <c r="CJ617" s="53"/>
      <c r="CK617" s="53"/>
      <c r="CL617" s="53"/>
      <c r="CM617" s="53"/>
      <c r="CN617" s="53"/>
      <c r="CO617" s="53"/>
      <c r="CP617" s="53"/>
      <c r="CQ617" s="53"/>
      <c r="CR617" s="53"/>
      <c r="CS617" s="53"/>
      <c r="CT617" s="53"/>
      <c r="CU617" s="53"/>
      <c r="CV617" s="53"/>
      <c r="CW617" s="53"/>
      <c r="CX617" s="53"/>
      <c r="CY617" s="53"/>
      <c r="CZ617" s="53"/>
      <c r="DA617" s="53"/>
      <c r="DB617" s="53"/>
      <c r="DC617" s="53"/>
      <c r="DD617" s="53"/>
      <c r="DE617" s="53"/>
      <c r="DF617" s="53"/>
      <c r="DG617" s="53"/>
      <c r="DH617" s="53"/>
      <c r="DI617" s="53"/>
      <c r="DJ617" s="53"/>
      <c r="DK617" s="53"/>
      <c r="DL617" s="53"/>
      <c r="DM617" s="53"/>
      <c r="DN617" s="53"/>
      <c r="DO617" s="53"/>
      <c r="DP617" s="53"/>
      <c r="DQ617" s="53"/>
      <c r="DR617" s="53"/>
      <c r="DS617" s="53"/>
      <c r="DT617" s="53"/>
      <c r="DU617" s="53"/>
      <c r="DV617" s="53"/>
      <c r="DW617" s="53"/>
      <c r="DX617" s="53"/>
      <c r="DY617" s="53"/>
      <c r="DZ617" s="53"/>
      <c r="EA617" s="53"/>
      <c r="EB617" s="53"/>
      <c r="EC617" s="53"/>
      <c r="ED617" s="53"/>
      <c r="EE617" s="53"/>
      <c r="EF617" s="53"/>
      <c r="EG617" s="53"/>
      <c r="EH617" s="53"/>
      <c r="EI617" s="53"/>
      <c r="EJ617" s="53"/>
      <c r="EK617" s="53"/>
      <c r="EL617" s="53"/>
      <c r="EM617" s="53"/>
      <c r="EN617" s="53"/>
      <c r="EO617" s="53"/>
      <c r="EP617" s="53"/>
      <c r="EQ617" s="53"/>
      <c r="ER617" s="53"/>
      <c r="ES617" s="53"/>
      <c r="ET617" s="53"/>
      <c r="EU617" s="53"/>
      <c r="EV617" s="53"/>
      <c r="EW617" s="53"/>
      <c r="EX617" s="53"/>
      <c r="EY617" s="53"/>
      <c r="EZ617" s="53"/>
      <c r="FA617" s="53"/>
      <c r="FB617" s="53"/>
      <c r="FC617" s="53"/>
      <c r="FD617" s="53"/>
      <c r="FE617" s="53"/>
      <c r="FF617" s="53"/>
      <c r="FG617" s="53"/>
      <c r="FH617" s="53"/>
      <c r="FI617" s="53"/>
      <c r="FJ617" s="53"/>
      <c r="FK617" s="53"/>
      <c r="FL617" s="53"/>
      <c r="FM617" s="53"/>
      <c r="FN617" s="53"/>
      <c r="FO617" s="53"/>
      <c r="FP617" s="53"/>
      <c r="FQ617" s="53"/>
      <c r="FR617" s="53"/>
      <c r="FS617" s="53"/>
      <c r="FT617" s="53"/>
      <c r="FU617" s="53"/>
      <c r="FV617" s="53"/>
      <c r="FW617" s="53"/>
      <c r="FX617" s="53"/>
      <c r="FY617" s="53"/>
      <c r="FZ617" s="53"/>
      <c r="GA617" s="53"/>
      <c r="GB617" s="53"/>
      <c r="GC617" s="53"/>
      <c r="GD617" s="53"/>
      <c r="GE617" s="53"/>
      <c r="GF617" s="53"/>
      <c r="GG617" s="53"/>
      <c r="GH617" s="53"/>
      <c r="GI617" s="53"/>
      <c r="GJ617" s="53"/>
      <c r="GK617" s="53"/>
      <c r="GL617" s="53"/>
      <c r="GM617" s="53"/>
      <c r="GN617" s="53"/>
      <c r="GO617" s="53"/>
      <c r="GP617" s="53"/>
      <c r="GQ617" s="53"/>
      <c r="GR617" s="53"/>
      <c r="GS617" s="53"/>
      <c r="GT617" s="53"/>
      <c r="GU617" s="53"/>
      <c r="GV617" s="53"/>
      <c r="GW617" s="53"/>
      <c r="GX617" s="53"/>
      <c r="GY617" s="53"/>
      <c r="GZ617" s="53"/>
      <c r="HA617" s="53"/>
      <c r="HB617" s="53"/>
      <c r="HC617" s="53"/>
      <c r="HD617" s="53"/>
      <c r="HE617" s="53"/>
      <c r="HF617" s="53"/>
      <c r="HG617" s="53"/>
      <c r="HH617" s="53"/>
      <c r="HI617" s="53"/>
      <c r="HJ617" s="53"/>
      <c r="HK617" s="53"/>
      <c r="HL617" s="53"/>
      <c r="HM617" s="53"/>
      <c r="HN617" s="53"/>
      <c r="HO617" s="53"/>
      <c r="HP617" s="53"/>
      <c r="HQ617" s="53"/>
      <c r="HR617" s="53"/>
      <c r="HS617" s="53"/>
      <c r="HT617" s="53"/>
      <c r="HU617" s="53"/>
      <c r="HV617" s="53"/>
      <c r="HW617" s="53"/>
      <c r="HX617" s="53"/>
      <c r="HY617" s="53"/>
      <c r="HZ617" s="53"/>
      <c r="IA617" s="53"/>
    </row>
    <row r="618" spans="1:235" ht="17.25" customHeight="1">
      <c r="A618" s="8" t="s">
        <v>199</v>
      </c>
      <c r="B618" s="6"/>
      <c r="C618" s="6"/>
      <c r="D618" s="84"/>
      <c r="E618" s="84"/>
      <c r="F618" s="84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24"/>
      <c r="R618" s="53"/>
      <c r="S618" s="53"/>
      <c r="T618" s="53"/>
      <c r="U618" s="53"/>
      <c r="V618" s="53"/>
      <c r="W618" s="53"/>
      <c r="X618" s="53"/>
      <c r="Y618" s="53"/>
      <c r="Z618" s="53"/>
      <c r="AA618" s="53"/>
      <c r="AB618" s="53"/>
      <c r="AC618" s="53"/>
      <c r="AD618" s="53"/>
      <c r="AE618" s="53"/>
      <c r="AF618" s="53"/>
      <c r="AG618" s="53"/>
      <c r="AH618" s="53"/>
      <c r="AI618" s="53"/>
      <c r="AJ618" s="53"/>
      <c r="AK618" s="53"/>
      <c r="AL618" s="53"/>
      <c r="AM618" s="53"/>
      <c r="AN618" s="53"/>
      <c r="AO618" s="53"/>
      <c r="AP618" s="53"/>
      <c r="AQ618" s="53"/>
      <c r="AR618" s="53"/>
      <c r="AS618" s="53"/>
      <c r="AT618" s="53"/>
      <c r="AU618" s="53"/>
      <c r="AV618" s="53"/>
      <c r="AW618" s="53"/>
      <c r="AX618" s="53"/>
      <c r="AY618" s="53"/>
      <c r="AZ618" s="53"/>
      <c r="BA618" s="53"/>
      <c r="BB618" s="53"/>
      <c r="BC618" s="53"/>
      <c r="BD618" s="53"/>
      <c r="BE618" s="53"/>
      <c r="BF618" s="53"/>
      <c r="BG618" s="53"/>
      <c r="BH618" s="53"/>
      <c r="BI618" s="53"/>
      <c r="BJ618" s="53"/>
      <c r="BK618" s="53"/>
      <c r="BL618" s="53"/>
      <c r="BM618" s="53"/>
      <c r="BN618" s="53"/>
      <c r="BO618" s="53"/>
      <c r="BP618" s="53"/>
      <c r="BQ618" s="53"/>
      <c r="BR618" s="53"/>
      <c r="BS618" s="53"/>
      <c r="BT618" s="53"/>
      <c r="BU618" s="53"/>
      <c r="BV618" s="53"/>
      <c r="BW618" s="53"/>
      <c r="BX618" s="53"/>
      <c r="BY618" s="53"/>
      <c r="BZ618" s="53"/>
      <c r="CA618" s="53"/>
      <c r="CB618" s="53"/>
      <c r="CC618" s="53"/>
      <c r="CD618" s="53"/>
      <c r="CE618" s="53"/>
      <c r="CF618" s="53"/>
      <c r="CG618" s="53"/>
      <c r="CH618" s="53"/>
      <c r="CI618" s="53"/>
      <c r="CJ618" s="53"/>
      <c r="CK618" s="53"/>
      <c r="CL618" s="53"/>
      <c r="CM618" s="53"/>
      <c r="CN618" s="53"/>
      <c r="CO618" s="53"/>
      <c r="CP618" s="53"/>
      <c r="CQ618" s="53"/>
      <c r="CR618" s="53"/>
      <c r="CS618" s="53"/>
      <c r="CT618" s="53"/>
      <c r="CU618" s="53"/>
      <c r="CV618" s="53"/>
      <c r="CW618" s="53"/>
      <c r="CX618" s="53"/>
      <c r="CY618" s="53"/>
      <c r="CZ618" s="53"/>
      <c r="DA618" s="53"/>
      <c r="DB618" s="53"/>
      <c r="DC618" s="53"/>
      <c r="DD618" s="53"/>
      <c r="DE618" s="53"/>
      <c r="DF618" s="53"/>
      <c r="DG618" s="53"/>
      <c r="DH618" s="53"/>
      <c r="DI618" s="53"/>
      <c r="DJ618" s="53"/>
      <c r="DK618" s="53"/>
      <c r="DL618" s="53"/>
      <c r="DM618" s="53"/>
      <c r="DN618" s="53"/>
      <c r="DO618" s="53"/>
      <c r="DP618" s="53"/>
      <c r="DQ618" s="53"/>
      <c r="DR618" s="53"/>
      <c r="DS618" s="53"/>
      <c r="DT618" s="53"/>
      <c r="DU618" s="53"/>
      <c r="DV618" s="53"/>
      <c r="DW618" s="53"/>
      <c r="DX618" s="53"/>
      <c r="DY618" s="53"/>
      <c r="DZ618" s="53"/>
      <c r="EA618" s="53"/>
      <c r="EB618" s="53"/>
      <c r="EC618" s="53"/>
      <c r="ED618" s="53"/>
      <c r="EE618" s="53"/>
      <c r="EF618" s="53"/>
      <c r="EG618" s="53"/>
      <c r="EH618" s="53"/>
      <c r="EI618" s="53"/>
      <c r="EJ618" s="53"/>
      <c r="EK618" s="53"/>
      <c r="EL618" s="53"/>
      <c r="EM618" s="53"/>
      <c r="EN618" s="53"/>
      <c r="EO618" s="53"/>
      <c r="EP618" s="53"/>
      <c r="EQ618" s="53"/>
      <c r="ER618" s="53"/>
      <c r="ES618" s="53"/>
      <c r="ET618" s="53"/>
      <c r="EU618" s="53"/>
      <c r="EV618" s="53"/>
      <c r="EW618" s="53"/>
      <c r="EX618" s="53"/>
      <c r="EY618" s="53"/>
      <c r="EZ618" s="53"/>
      <c r="FA618" s="53"/>
      <c r="FB618" s="53"/>
      <c r="FC618" s="53"/>
      <c r="FD618" s="53"/>
      <c r="FE618" s="53"/>
      <c r="FF618" s="53"/>
      <c r="FG618" s="53"/>
      <c r="FH618" s="53"/>
      <c r="FI618" s="53"/>
      <c r="FJ618" s="53"/>
      <c r="FK618" s="53"/>
      <c r="FL618" s="53"/>
      <c r="FM618" s="53"/>
      <c r="FN618" s="53"/>
      <c r="FO618" s="53"/>
      <c r="FP618" s="53"/>
      <c r="FQ618" s="53"/>
      <c r="FR618" s="53"/>
      <c r="FS618" s="53"/>
      <c r="FT618" s="53"/>
      <c r="FU618" s="53"/>
      <c r="FV618" s="53"/>
      <c r="FW618" s="53"/>
      <c r="FX618" s="53"/>
      <c r="FY618" s="53"/>
      <c r="FZ618" s="53"/>
      <c r="GA618" s="53"/>
      <c r="GB618" s="53"/>
      <c r="GC618" s="53"/>
      <c r="GD618" s="53"/>
      <c r="GE618" s="53"/>
      <c r="GF618" s="53"/>
      <c r="GG618" s="53"/>
      <c r="GH618" s="53"/>
      <c r="GI618" s="53"/>
      <c r="GJ618" s="53"/>
      <c r="GK618" s="53"/>
      <c r="GL618" s="53"/>
      <c r="GM618" s="53"/>
      <c r="GN618" s="53"/>
      <c r="GO618" s="53"/>
      <c r="GP618" s="53"/>
      <c r="GQ618" s="53"/>
      <c r="GR618" s="53"/>
      <c r="GS618" s="53"/>
      <c r="GT618" s="53"/>
      <c r="GU618" s="53"/>
      <c r="GV618" s="53"/>
      <c r="GW618" s="53"/>
      <c r="GX618" s="53"/>
      <c r="GY618" s="53"/>
      <c r="GZ618" s="53"/>
      <c r="HA618" s="53"/>
      <c r="HB618" s="53"/>
      <c r="HC618" s="53"/>
      <c r="HD618" s="53"/>
      <c r="HE618" s="53"/>
      <c r="HF618" s="53"/>
      <c r="HG618" s="53"/>
      <c r="HH618" s="53"/>
      <c r="HI618" s="53"/>
      <c r="HJ618" s="53"/>
      <c r="HK618" s="53"/>
      <c r="HL618" s="53"/>
      <c r="HM618" s="53"/>
      <c r="HN618" s="53"/>
      <c r="HO618" s="53"/>
      <c r="HP618" s="53"/>
      <c r="HQ618" s="53"/>
      <c r="HR618" s="53"/>
      <c r="HS618" s="53"/>
      <c r="HT618" s="53"/>
      <c r="HU618" s="53"/>
      <c r="HV618" s="53"/>
      <c r="HW618" s="53"/>
      <c r="HX618" s="53"/>
      <c r="HY618" s="53"/>
      <c r="HZ618" s="53"/>
      <c r="IA618" s="53"/>
    </row>
    <row r="619" spans="1:17" s="52" customFormat="1" ht="22.5">
      <c r="A619" s="34" t="s">
        <v>432</v>
      </c>
      <c r="B619" s="37"/>
      <c r="C619" s="37"/>
      <c r="D619" s="81"/>
      <c r="E619" s="81">
        <f>E621</f>
        <v>-2074090</v>
      </c>
      <c r="F619" s="81">
        <f>D619+E619</f>
        <v>-2074090</v>
      </c>
      <c r="G619" s="30"/>
      <c r="H619" s="36">
        <f>H621</f>
        <v>0</v>
      </c>
      <c r="I619" s="36"/>
      <c r="J619" s="36">
        <f>H619</f>
        <v>0</v>
      </c>
      <c r="K619" s="36"/>
      <c r="L619" s="36"/>
      <c r="M619" s="36"/>
      <c r="N619" s="36"/>
      <c r="O619" s="36">
        <f>O621</f>
        <v>0</v>
      </c>
      <c r="P619" s="36">
        <f>O619</f>
        <v>0</v>
      </c>
      <c r="Q619" s="75"/>
    </row>
    <row r="620" spans="1:235" ht="11.25">
      <c r="A620" s="5" t="s">
        <v>4</v>
      </c>
      <c r="B620" s="6"/>
      <c r="C620" s="6"/>
      <c r="D620" s="84"/>
      <c r="E620" s="84"/>
      <c r="F620" s="84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24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3"/>
      <c r="AM620" s="53"/>
      <c r="AN620" s="53"/>
      <c r="AO620" s="53"/>
      <c r="AP620" s="53"/>
      <c r="AQ620" s="53"/>
      <c r="AR620" s="53"/>
      <c r="AS620" s="53"/>
      <c r="AT620" s="53"/>
      <c r="AU620" s="53"/>
      <c r="AV620" s="53"/>
      <c r="AW620" s="53"/>
      <c r="AX620" s="53"/>
      <c r="AY620" s="53"/>
      <c r="AZ620" s="53"/>
      <c r="BA620" s="53"/>
      <c r="BB620" s="53"/>
      <c r="BC620" s="53"/>
      <c r="BD620" s="53"/>
      <c r="BE620" s="53"/>
      <c r="BF620" s="53"/>
      <c r="BG620" s="53"/>
      <c r="BH620" s="53"/>
      <c r="BI620" s="53"/>
      <c r="BJ620" s="53"/>
      <c r="BK620" s="53"/>
      <c r="BL620" s="53"/>
      <c r="BM620" s="53"/>
      <c r="BN620" s="53"/>
      <c r="BO620" s="53"/>
      <c r="BP620" s="53"/>
      <c r="BQ620" s="53"/>
      <c r="BR620" s="53"/>
      <c r="BS620" s="53"/>
      <c r="BT620" s="53"/>
      <c r="BU620" s="53"/>
      <c r="BV620" s="53"/>
      <c r="BW620" s="53"/>
      <c r="BX620" s="53"/>
      <c r="BY620" s="53"/>
      <c r="BZ620" s="53"/>
      <c r="CA620" s="53"/>
      <c r="CB620" s="53"/>
      <c r="CC620" s="53"/>
      <c r="CD620" s="53"/>
      <c r="CE620" s="53"/>
      <c r="CF620" s="53"/>
      <c r="CG620" s="53"/>
      <c r="CH620" s="53"/>
      <c r="CI620" s="53"/>
      <c r="CJ620" s="53"/>
      <c r="CK620" s="53"/>
      <c r="CL620" s="53"/>
      <c r="CM620" s="53"/>
      <c r="CN620" s="53"/>
      <c r="CO620" s="53"/>
      <c r="CP620" s="53"/>
      <c r="CQ620" s="53"/>
      <c r="CR620" s="53"/>
      <c r="CS620" s="53"/>
      <c r="CT620" s="53"/>
      <c r="CU620" s="53"/>
      <c r="CV620" s="53"/>
      <c r="CW620" s="53"/>
      <c r="CX620" s="53"/>
      <c r="CY620" s="53"/>
      <c r="CZ620" s="53"/>
      <c r="DA620" s="53"/>
      <c r="DB620" s="53"/>
      <c r="DC620" s="53"/>
      <c r="DD620" s="53"/>
      <c r="DE620" s="53"/>
      <c r="DF620" s="53"/>
      <c r="DG620" s="53"/>
      <c r="DH620" s="53"/>
      <c r="DI620" s="53"/>
      <c r="DJ620" s="53"/>
      <c r="DK620" s="53"/>
      <c r="DL620" s="53"/>
      <c r="DM620" s="53"/>
      <c r="DN620" s="53"/>
      <c r="DO620" s="53"/>
      <c r="DP620" s="53"/>
      <c r="DQ620" s="53"/>
      <c r="DR620" s="53"/>
      <c r="DS620" s="53"/>
      <c r="DT620" s="53"/>
      <c r="DU620" s="53"/>
      <c r="DV620" s="53"/>
      <c r="DW620" s="53"/>
      <c r="DX620" s="53"/>
      <c r="DY620" s="53"/>
      <c r="DZ620" s="53"/>
      <c r="EA620" s="53"/>
      <c r="EB620" s="53"/>
      <c r="EC620" s="53"/>
      <c r="ED620" s="53"/>
      <c r="EE620" s="53"/>
      <c r="EF620" s="53"/>
      <c r="EG620" s="53"/>
      <c r="EH620" s="53"/>
      <c r="EI620" s="53"/>
      <c r="EJ620" s="53"/>
      <c r="EK620" s="53"/>
      <c r="EL620" s="53"/>
      <c r="EM620" s="53"/>
      <c r="EN620" s="53"/>
      <c r="EO620" s="53"/>
      <c r="EP620" s="53"/>
      <c r="EQ620" s="53"/>
      <c r="ER620" s="53"/>
      <c r="ES620" s="53"/>
      <c r="ET620" s="53"/>
      <c r="EU620" s="53"/>
      <c r="EV620" s="53"/>
      <c r="EW620" s="53"/>
      <c r="EX620" s="53"/>
      <c r="EY620" s="53"/>
      <c r="EZ620" s="53"/>
      <c r="FA620" s="53"/>
      <c r="FB620" s="53"/>
      <c r="FC620" s="53"/>
      <c r="FD620" s="53"/>
      <c r="FE620" s="53"/>
      <c r="FF620" s="53"/>
      <c r="FG620" s="53"/>
      <c r="FH620" s="53"/>
      <c r="FI620" s="53"/>
      <c r="FJ620" s="53"/>
      <c r="FK620" s="53"/>
      <c r="FL620" s="53"/>
      <c r="FM620" s="53"/>
      <c r="FN620" s="53"/>
      <c r="FO620" s="53"/>
      <c r="FP620" s="53"/>
      <c r="FQ620" s="53"/>
      <c r="FR620" s="53"/>
      <c r="FS620" s="53"/>
      <c r="FT620" s="53"/>
      <c r="FU620" s="53"/>
      <c r="FV620" s="53"/>
      <c r="FW620" s="53"/>
      <c r="FX620" s="53"/>
      <c r="FY620" s="53"/>
      <c r="FZ620" s="53"/>
      <c r="GA620" s="53"/>
      <c r="GB620" s="53"/>
      <c r="GC620" s="53"/>
      <c r="GD620" s="53"/>
      <c r="GE620" s="53"/>
      <c r="GF620" s="53"/>
      <c r="GG620" s="53"/>
      <c r="GH620" s="53"/>
      <c r="GI620" s="53"/>
      <c r="GJ620" s="53"/>
      <c r="GK620" s="53"/>
      <c r="GL620" s="53"/>
      <c r="GM620" s="53"/>
      <c r="GN620" s="53"/>
      <c r="GO620" s="53"/>
      <c r="GP620" s="53"/>
      <c r="GQ620" s="53"/>
      <c r="GR620" s="53"/>
      <c r="GS620" s="53"/>
      <c r="GT620" s="53"/>
      <c r="GU620" s="53"/>
      <c r="GV620" s="53"/>
      <c r="GW620" s="53"/>
      <c r="GX620" s="53"/>
      <c r="GY620" s="53"/>
      <c r="GZ620" s="53"/>
      <c r="HA620" s="53"/>
      <c r="HB620" s="53"/>
      <c r="HC620" s="53"/>
      <c r="HD620" s="53"/>
      <c r="HE620" s="53"/>
      <c r="HF620" s="53"/>
      <c r="HG620" s="53"/>
      <c r="HH620" s="53"/>
      <c r="HI620" s="53"/>
      <c r="HJ620" s="53"/>
      <c r="HK620" s="53"/>
      <c r="HL620" s="53"/>
      <c r="HM620" s="53"/>
      <c r="HN620" s="53"/>
      <c r="HO620" s="53"/>
      <c r="HP620" s="53"/>
      <c r="HQ620" s="53"/>
      <c r="HR620" s="53"/>
      <c r="HS620" s="53"/>
      <c r="HT620" s="53"/>
      <c r="HU620" s="53"/>
      <c r="HV620" s="53"/>
      <c r="HW620" s="53"/>
      <c r="HX620" s="53"/>
      <c r="HY620" s="53"/>
      <c r="HZ620" s="53"/>
      <c r="IA620" s="53"/>
    </row>
    <row r="621" spans="1:235" ht="22.5">
      <c r="A621" s="8" t="s">
        <v>201</v>
      </c>
      <c r="B621" s="6"/>
      <c r="C621" s="6"/>
      <c r="D621" s="49"/>
      <c r="E621" s="49">
        <f>E623*E625</f>
        <v>-2074090</v>
      </c>
      <c r="F621" s="49">
        <f>F623*F625</f>
        <v>-2074090</v>
      </c>
      <c r="G621" s="87"/>
      <c r="H621" s="87"/>
      <c r="I621" s="87"/>
      <c r="J621" s="87"/>
      <c r="K621" s="87"/>
      <c r="L621" s="87"/>
      <c r="M621" s="87"/>
      <c r="N621" s="87"/>
      <c r="O621" s="87"/>
      <c r="P621" s="87"/>
      <c r="Q621" s="24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3"/>
      <c r="AK621" s="53"/>
      <c r="AL621" s="53"/>
      <c r="AM621" s="53"/>
      <c r="AN621" s="53"/>
      <c r="AO621" s="53"/>
      <c r="AP621" s="53"/>
      <c r="AQ621" s="53"/>
      <c r="AR621" s="53"/>
      <c r="AS621" s="53"/>
      <c r="AT621" s="53"/>
      <c r="AU621" s="53"/>
      <c r="AV621" s="53"/>
      <c r="AW621" s="53"/>
      <c r="AX621" s="53"/>
      <c r="AY621" s="53"/>
      <c r="AZ621" s="53"/>
      <c r="BA621" s="53"/>
      <c r="BB621" s="53"/>
      <c r="BC621" s="53"/>
      <c r="BD621" s="53"/>
      <c r="BE621" s="53"/>
      <c r="BF621" s="53"/>
      <c r="BG621" s="53"/>
      <c r="BH621" s="53"/>
      <c r="BI621" s="53"/>
      <c r="BJ621" s="53"/>
      <c r="BK621" s="53"/>
      <c r="BL621" s="53"/>
      <c r="BM621" s="53"/>
      <c r="BN621" s="53"/>
      <c r="BO621" s="53"/>
      <c r="BP621" s="53"/>
      <c r="BQ621" s="53"/>
      <c r="BR621" s="53"/>
      <c r="BS621" s="53"/>
      <c r="BT621" s="53"/>
      <c r="BU621" s="53"/>
      <c r="BV621" s="53"/>
      <c r="BW621" s="53"/>
      <c r="BX621" s="53"/>
      <c r="BY621" s="53"/>
      <c r="BZ621" s="53"/>
      <c r="CA621" s="53"/>
      <c r="CB621" s="53"/>
      <c r="CC621" s="53"/>
      <c r="CD621" s="53"/>
      <c r="CE621" s="53"/>
      <c r="CF621" s="53"/>
      <c r="CG621" s="53"/>
      <c r="CH621" s="53"/>
      <c r="CI621" s="53"/>
      <c r="CJ621" s="53"/>
      <c r="CK621" s="53"/>
      <c r="CL621" s="53"/>
      <c r="CM621" s="53"/>
      <c r="CN621" s="53"/>
      <c r="CO621" s="53"/>
      <c r="CP621" s="53"/>
      <c r="CQ621" s="53"/>
      <c r="CR621" s="53"/>
      <c r="CS621" s="53"/>
      <c r="CT621" s="53"/>
      <c r="CU621" s="53"/>
      <c r="CV621" s="53"/>
      <c r="CW621" s="53"/>
      <c r="CX621" s="53"/>
      <c r="CY621" s="53"/>
      <c r="CZ621" s="53"/>
      <c r="DA621" s="53"/>
      <c r="DB621" s="53"/>
      <c r="DC621" s="53"/>
      <c r="DD621" s="53"/>
      <c r="DE621" s="53"/>
      <c r="DF621" s="53"/>
      <c r="DG621" s="53"/>
      <c r="DH621" s="53"/>
      <c r="DI621" s="53"/>
      <c r="DJ621" s="53"/>
      <c r="DK621" s="53"/>
      <c r="DL621" s="53"/>
      <c r="DM621" s="53"/>
      <c r="DN621" s="53"/>
      <c r="DO621" s="53"/>
      <c r="DP621" s="53"/>
      <c r="DQ621" s="53"/>
      <c r="DR621" s="53"/>
      <c r="DS621" s="53"/>
      <c r="DT621" s="53"/>
      <c r="DU621" s="53"/>
      <c r="DV621" s="53"/>
      <c r="DW621" s="53"/>
      <c r="DX621" s="53"/>
      <c r="DY621" s="53"/>
      <c r="DZ621" s="53"/>
      <c r="EA621" s="53"/>
      <c r="EB621" s="53"/>
      <c r="EC621" s="53"/>
      <c r="ED621" s="53"/>
      <c r="EE621" s="53"/>
      <c r="EF621" s="53"/>
      <c r="EG621" s="53"/>
      <c r="EH621" s="53"/>
      <c r="EI621" s="53"/>
      <c r="EJ621" s="53"/>
      <c r="EK621" s="53"/>
      <c r="EL621" s="53"/>
      <c r="EM621" s="53"/>
      <c r="EN621" s="53"/>
      <c r="EO621" s="53"/>
      <c r="EP621" s="53"/>
      <c r="EQ621" s="53"/>
      <c r="ER621" s="53"/>
      <c r="ES621" s="53"/>
      <c r="ET621" s="53"/>
      <c r="EU621" s="53"/>
      <c r="EV621" s="53"/>
      <c r="EW621" s="53"/>
      <c r="EX621" s="53"/>
      <c r="EY621" s="53"/>
      <c r="EZ621" s="53"/>
      <c r="FA621" s="53"/>
      <c r="FB621" s="53"/>
      <c r="FC621" s="53"/>
      <c r="FD621" s="53"/>
      <c r="FE621" s="53"/>
      <c r="FF621" s="53"/>
      <c r="FG621" s="53"/>
      <c r="FH621" s="53"/>
      <c r="FI621" s="53"/>
      <c r="FJ621" s="53"/>
      <c r="FK621" s="53"/>
      <c r="FL621" s="53"/>
      <c r="FM621" s="53"/>
      <c r="FN621" s="53"/>
      <c r="FO621" s="53"/>
      <c r="FP621" s="53"/>
      <c r="FQ621" s="53"/>
      <c r="FR621" s="53"/>
      <c r="FS621" s="53"/>
      <c r="FT621" s="53"/>
      <c r="FU621" s="53"/>
      <c r="FV621" s="53"/>
      <c r="FW621" s="53"/>
      <c r="FX621" s="53"/>
      <c r="FY621" s="53"/>
      <c r="FZ621" s="53"/>
      <c r="GA621" s="53"/>
      <c r="GB621" s="53"/>
      <c r="GC621" s="53"/>
      <c r="GD621" s="53"/>
      <c r="GE621" s="53"/>
      <c r="GF621" s="53"/>
      <c r="GG621" s="53"/>
      <c r="GH621" s="53"/>
      <c r="GI621" s="53"/>
      <c r="GJ621" s="53"/>
      <c r="GK621" s="53"/>
      <c r="GL621" s="53"/>
      <c r="GM621" s="53"/>
      <c r="GN621" s="53"/>
      <c r="GO621" s="53"/>
      <c r="GP621" s="53"/>
      <c r="GQ621" s="53"/>
      <c r="GR621" s="53"/>
      <c r="GS621" s="53"/>
      <c r="GT621" s="53"/>
      <c r="GU621" s="53"/>
      <c r="GV621" s="53"/>
      <c r="GW621" s="53"/>
      <c r="GX621" s="53"/>
      <c r="GY621" s="53"/>
      <c r="GZ621" s="53"/>
      <c r="HA621" s="53"/>
      <c r="HB621" s="53"/>
      <c r="HC621" s="53"/>
      <c r="HD621" s="53"/>
      <c r="HE621" s="53"/>
      <c r="HF621" s="53"/>
      <c r="HG621" s="53"/>
      <c r="HH621" s="53"/>
      <c r="HI621" s="53"/>
      <c r="HJ621" s="53"/>
      <c r="HK621" s="53"/>
      <c r="HL621" s="53"/>
      <c r="HM621" s="53"/>
      <c r="HN621" s="53"/>
      <c r="HO621" s="53"/>
      <c r="HP621" s="53"/>
      <c r="HQ621" s="53"/>
      <c r="HR621" s="53"/>
      <c r="HS621" s="53"/>
      <c r="HT621" s="53"/>
      <c r="HU621" s="53"/>
      <c r="HV621" s="53"/>
      <c r="HW621" s="53"/>
      <c r="HX621" s="53"/>
      <c r="HY621" s="53"/>
      <c r="HZ621" s="53"/>
      <c r="IA621" s="53"/>
    </row>
    <row r="622" spans="1:235" ht="11.25">
      <c r="A622" s="5" t="s">
        <v>5</v>
      </c>
      <c r="B622" s="6"/>
      <c r="C622" s="6"/>
      <c r="D622" s="49"/>
      <c r="E622" s="49"/>
      <c r="F622" s="49"/>
      <c r="G622" s="87"/>
      <c r="H622" s="87"/>
      <c r="I622" s="87"/>
      <c r="J622" s="87"/>
      <c r="K622" s="87"/>
      <c r="L622" s="87"/>
      <c r="M622" s="87"/>
      <c r="N622" s="87"/>
      <c r="O622" s="87"/>
      <c r="P622" s="87"/>
      <c r="Q622" s="24"/>
      <c r="R622" s="53"/>
      <c r="S622" s="53"/>
      <c r="T622" s="53"/>
      <c r="U622" s="53"/>
      <c r="V622" s="53"/>
      <c r="W622" s="53"/>
      <c r="X622" s="53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  <c r="AJ622" s="53"/>
      <c r="AK622" s="53"/>
      <c r="AL622" s="53"/>
      <c r="AM622" s="53"/>
      <c r="AN622" s="53"/>
      <c r="AO622" s="53"/>
      <c r="AP622" s="53"/>
      <c r="AQ622" s="53"/>
      <c r="AR622" s="53"/>
      <c r="AS622" s="53"/>
      <c r="AT622" s="53"/>
      <c r="AU622" s="53"/>
      <c r="AV622" s="53"/>
      <c r="AW622" s="53"/>
      <c r="AX622" s="53"/>
      <c r="AY622" s="53"/>
      <c r="AZ622" s="53"/>
      <c r="BA622" s="53"/>
      <c r="BB622" s="53"/>
      <c r="BC622" s="53"/>
      <c r="BD622" s="53"/>
      <c r="BE622" s="53"/>
      <c r="BF622" s="53"/>
      <c r="BG622" s="53"/>
      <c r="BH622" s="53"/>
      <c r="BI622" s="53"/>
      <c r="BJ622" s="53"/>
      <c r="BK622" s="53"/>
      <c r="BL622" s="53"/>
      <c r="BM622" s="53"/>
      <c r="BN622" s="53"/>
      <c r="BO622" s="53"/>
      <c r="BP622" s="53"/>
      <c r="BQ622" s="53"/>
      <c r="BR622" s="53"/>
      <c r="BS622" s="53"/>
      <c r="BT622" s="53"/>
      <c r="BU622" s="53"/>
      <c r="BV622" s="53"/>
      <c r="BW622" s="53"/>
      <c r="BX622" s="53"/>
      <c r="BY622" s="53"/>
      <c r="BZ622" s="53"/>
      <c r="CA622" s="53"/>
      <c r="CB622" s="53"/>
      <c r="CC622" s="53"/>
      <c r="CD622" s="53"/>
      <c r="CE622" s="53"/>
      <c r="CF622" s="53"/>
      <c r="CG622" s="53"/>
      <c r="CH622" s="53"/>
      <c r="CI622" s="53"/>
      <c r="CJ622" s="53"/>
      <c r="CK622" s="53"/>
      <c r="CL622" s="53"/>
      <c r="CM622" s="53"/>
      <c r="CN622" s="53"/>
      <c r="CO622" s="53"/>
      <c r="CP622" s="53"/>
      <c r="CQ622" s="53"/>
      <c r="CR622" s="53"/>
      <c r="CS622" s="53"/>
      <c r="CT622" s="53"/>
      <c r="CU622" s="53"/>
      <c r="CV622" s="53"/>
      <c r="CW622" s="53"/>
      <c r="CX622" s="53"/>
      <c r="CY622" s="53"/>
      <c r="CZ622" s="53"/>
      <c r="DA622" s="53"/>
      <c r="DB622" s="53"/>
      <c r="DC622" s="53"/>
      <c r="DD622" s="53"/>
      <c r="DE622" s="53"/>
      <c r="DF622" s="53"/>
      <c r="DG622" s="53"/>
      <c r="DH622" s="53"/>
      <c r="DI622" s="53"/>
      <c r="DJ622" s="53"/>
      <c r="DK622" s="53"/>
      <c r="DL622" s="53"/>
      <c r="DM622" s="53"/>
      <c r="DN622" s="53"/>
      <c r="DO622" s="53"/>
      <c r="DP622" s="53"/>
      <c r="DQ622" s="53"/>
      <c r="DR622" s="53"/>
      <c r="DS622" s="53"/>
      <c r="DT622" s="53"/>
      <c r="DU622" s="53"/>
      <c r="DV622" s="53"/>
      <c r="DW622" s="53"/>
      <c r="DX622" s="53"/>
      <c r="DY622" s="53"/>
      <c r="DZ622" s="53"/>
      <c r="EA622" s="53"/>
      <c r="EB622" s="53"/>
      <c r="EC622" s="53"/>
      <c r="ED622" s="53"/>
      <c r="EE622" s="53"/>
      <c r="EF622" s="53"/>
      <c r="EG622" s="53"/>
      <c r="EH622" s="53"/>
      <c r="EI622" s="53"/>
      <c r="EJ622" s="53"/>
      <c r="EK622" s="53"/>
      <c r="EL622" s="53"/>
      <c r="EM622" s="53"/>
      <c r="EN622" s="53"/>
      <c r="EO622" s="53"/>
      <c r="EP622" s="53"/>
      <c r="EQ622" s="53"/>
      <c r="ER622" s="53"/>
      <c r="ES622" s="53"/>
      <c r="ET622" s="53"/>
      <c r="EU622" s="53"/>
      <c r="EV622" s="53"/>
      <c r="EW622" s="53"/>
      <c r="EX622" s="53"/>
      <c r="EY622" s="53"/>
      <c r="EZ622" s="53"/>
      <c r="FA622" s="53"/>
      <c r="FB622" s="53"/>
      <c r="FC622" s="53"/>
      <c r="FD622" s="53"/>
      <c r="FE622" s="53"/>
      <c r="FF622" s="53"/>
      <c r="FG622" s="53"/>
      <c r="FH622" s="53"/>
      <c r="FI622" s="53"/>
      <c r="FJ622" s="53"/>
      <c r="FK622" s="53"/>
      <c r="FL622" s="53"/>
      <c r="FM622" s="53"/>
      <c r="FN622" s="53"/>
      <c r="FO622" s="53"/>
      <c r="FP622" s="53"/>
      <c r="FQ622" s="53"/>
      <c r="FR622" s="53"/>
      <c r="FS622" s="53"/>
      <c r="FT622" s="53"/>
      <c r="FU622" s="53"/>
      <c r="FV622" s="53"/>
      <c r="FW622" s="53"/>
      <c r="FX622" s="53"/>
      <c r="FY622" s="53"/>
      <c r="FZ622" s="53"/>
      <c r="GA622" s="53"/>
      <c r="GB622" s="53"/>
      <c r="GC622" s="53"/>
      <c r="GD622" s="53"/>
      <c r="GE622" s="53"/>
      <c r="GF622" s="53"/>
      <c r="GG622" s="53"/>
      <c r="GH622" s="53"/>
      <c r="GI622" s="53"/>
      <c r="GJ622" s="53"/>
      <c r="GK622" s="53"/>
      <c r="GL622" s="53"/>
      <c r="GM622" s="53"/>
      <c r="GN622" s="53"/>
      <c r="GO622" s="53"/>
      <c r="GP622" s="53"/>
      <c r="GQ622" s="53"/>
      <c r="GR622" s="53"/>
      <c r="GS622" s="53"/>
      <c r="GT622" s="53"/>
      <c r="GU622" s="53"/>
      <c r="GV622" s="53"/>
      <c r="GW622" s="53"/>
      <c r="GX622" s="53"/>
      <c r="GY622" s="53"/>
      <c r="GZ622" s="53"/>
      <c r="HA622" s="53"/>
      <c r="HB622" s="53"/>
      <c r="HC622" s="53"/>
      <c r="HD622" s="53"/>
      <c r="HE622" s="53"/>
      <c r="HF622" s="53"/>
      <c r="HG622" s="53"/>
      <c r="HH622" s="53"/>
      <c r="HI622" s="53"/>
      <c r="HJ622" s="53"/>
      <c r="HK622" s="53"/>
      <c r="HL622" s="53"/>
      <c r="HM622" s="53"/>
      <c r="HN622" s="53"/>
      <c r="HO622" s="53"/>
      <c r="HP622" s="53"/>
      <c r="HQ622" s="53"/>
      <c r="HR622" s="53"/>
      <c r="HS622" s="53"/>
      <c r="HT622" s="53"/>
      <c r="HU622" s="53"/>
      <c r="HV622" s="53"/>
      <c r="HW622" s="53"/>
      <c r="HX622" s="53"/>
      <c r="HY622" s="53"/>
      <c r="HZ622" s="53"/>
      <c r="IA622" s="53"/>
    </row>
    <row r="623" spans="1:235" ht="22.5">
      <c r="A623" s="8" t="s">
        <v>200</v>
      </c>
      <c r="B623" s="6"/>
      <c r="C623" s="6"/>
      <c r="D623" s="49"/>
      <c r="E623" s="49">
        <v>2</v>
      </c>
      <c r="F623" s="49">
        <f>D623+E623</f>
        <v>2</v>
      </c>
      <c r="G623" s="87"/>
      <c r="H623" s="96"/>
      <c r="I623" s="87"/>
      <c r="J623" s="96"/>
      <c r="K623" s="87"/>
      <c r="L623" s="87"/>
      <c r="M623" s="87"/>
      <c r="N623" s="87"/>
      <c r="O623" s="96"/>
      <c r="P623" s="96"/>
      <c r="Q623" s="24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3"/>
      <c r="AM623" s="53"/>
      <c r="AN623" s="53"/>
      <c r="AO623" s="53"/>
      <c r="AP623" s="53"/>
      <c r="AQ623" s="53"/>
      <c r="AR623" s="53"/>
      <c r="AS623" s="53"/>
      <c r="AT623" s="53"/>
      <c r="AU623" s="53"/>
      <c r="AV623" s="53"/>
      <c r="AW623" s="53"/>
      <c r="AX623" s="53"/>
      <c r="AY623" s="53"/>
      <c r="AZ623" s="53"/>
      <c r="BA623" s="53"/>
      <c r="BB623" s="53"/>
      <c r="BC623" s="53"/>
      <c r="BD623" s="53"/>
      <c r="BE623" s="53"/>
      <c r="BF623" s="53"/>
      <c r="BG623" s="53"/>
      <c r="BH623" s="53"/>
      <c r="BI623" s="53"/>
      <c r="BJ623" s="53"/>
      <c r="BK623" s="53"/>
      <c r="BL623" s="53"/>
      <c r="BM623" s="53"/>
      <c r="BN623" s="53"/>
      <c r="BO623" s="53"/>
      <c r="BP623" s="53"/>
      <c r="BQ623" s="53"/>
      <c r="BR623" s="53"/>
      <c r="BS623" s="53"/>
      <c r="BT623" s="53"/>
      <c r="BU623" s="53"/>
      <c r="BV623" s="53"/>
      <c r="BW623" s="53"/>
      <c r="BX623" s="53"/>
      <c r="BY623" s="53"/>
      <c r="BZ623" s="53"/>
      <c r="CA623" s="53"/>
      <c r="CB623" s="53"/>
      <c r="CC623" s="53"/>
      <c r="CD623" s="53"/>
      <c r="CE623" s="53"/>
      <c r="CF623" s="53"/>
      <c r="CG623" s="53"/>
      <c r="CH623" s="53"/>
      <c r="CI623" s="53"/>
      <c r="CJ623" s="53"/>
      <c r="CK623" s="53"/>
      <c r="CL623" s="53"/>
      <c r="CM623" s="53"/>
      <c r="CN623" s="53"/>
      <c r="CO623" s="53"/>
      <c r="CP623" s="53"/>
      <c r="CQ623" s="53"/>
      <c r="CR623" s="53"/>
      <c r="CS623" s="53"/>
      <c r="CT623" s="53"/>
      <c r="CU623" s="53"/>
      <c r="CV623" s="53"/>
      <c r="CW623" s="53"/>
      <c r="CX623" s="53"/>
      <c r="CY623" s="53"/>
      <c r="CZ623" s="53"/>
      <c r="DA623" s="53"/>
      <c r="DB623" s="53"/>
      <c r="DC623" s="53"/>
      <c r="DD623" s="53"/>
      <c r="DE623" s="53"/>
      <c r="DF623" s="53"/>
      <c r="DG623" s="53"/>
      <c r="DH623" s="53"/>
      <c r="DI623" s="53"/>
      <c r="DJ623" s="53"/>
      <c r="DK623" s="53"/>
      <c r="DL623" s="53"/>
      <c r="DM623" s="53"/>
      <c r="DN623" s="53"/>
      <c r="DO623" s="53"/>
      <c r="DP623" s="53"/>
      <c r="DQ623" s="53"/>
      <c r="DR623" s="53"/>
      <c r="DS623" s="53"/>
      <c r="DT623" s="53"/>
      <c r="DU623" s="53"/>
      <c r="DV623" s="53"/>
      <c r="DW623" s="53"/>
      <c r="DX623" s="53"/>
      <c r="DY623" s="53"/>
      <c r="DZ623" s="53"/>
      <c r="EA623" s="53"/>
      <c r="EB623" s="53"/>
      <c r="EC623" s="53"/>
      <c r="ED623" s="53"/>
      <c r="EE623" s="53"/>
      <c r="EF623" s="53"/>
      <c r="EG623" s="53"/>
      <c r="EH623" s="53"/>
      <c r="EI623" s="53"/>
      <c r="EJ623" s="53"/>
      <c r="EK623" s="53"/>
      <c r="EL623" s="53"/>
      <c r="EM623" s="53"/>
      <c r="EN623" s="53"/>
      <c r="EO623" s="53"/>
      <c r="EP623" s="53"/>
      <c r="EQ623" s="53"/>
      <c r="ER623" s="53"/>
      <c r="ES623" s="53"/>
      <c r="ET623" s="53"/>
      <c r="EU623" s="53"/>
      <c r="EV623" s="53"/>
      <c r="EW623" s="53"/>
      <c r="EX623" s="53"/>
      <c r="EY623" s="53"/>
      <c r="EZ623" s="53"/>
      <c r="FA623" s="53"/>
      <c r="FB623" s="53"/>
      <c r="FC623" s="53"/>
      <c r="FD623" s="53"/>
      <c r="FE623" s="53"/>
      <c r="FF623" s="53"/>
      <c r="FG623" s="53"/>
      <c r="FH623" s="53"/>
      <c r="FI623" s="53"/>
      <c r="FJ623" s="53"/>
      <c r="FK623" s="53"/>
      <c r="FL623" s="53"/>
      <c r="FM623" s="53"/>
      <c r="FN623" s="53"/>
      <c r="FO623" s="53"/>
      <c r="FP623" s="53"/>
      <c r="FQ623" s="53"/>
      <c r="FR623" s="53"/>
      <c r="FS623" s="53"/>
      <c r="FT623" s="53"/>
      <c r="FU623" s="53"/>
      <c r="FV623" s="53"/>
      <c r="FW623" s="53"/>
      <c r="FX623" s="53"/>
      <c r="FY623" s="53"/>
      <c r="FZ623" s="53"/>
      <c r="GA623" s="53"/>
      <c r="GB623" s="53"/>
      <c r="GC623" s="53"/>
      <c r="GD623" s="53"/>
      <c r="GE623" s="53"/>
      <c r="GF623" s="53"/>
      <c r="GG623" s="53"/>
      <c r="GH623" s="53"/>
      <c r="GI623" s="53"/>
      <c r="GJ623" s="53"/>
      <c r="GK623" s="53"/>
      <c r="GL623" s="53"/>
      <c r="GM623" s="53"/>
      <c r="GN623" s="53"/>
      <c r="GO623" s="53"/>
      <c r="GP623" s="53"/>
      <c r="GQ623" s="53"/>
      <c r="GR623" s="53"/>
      <c r="GS623" s="53"/>
      <c r="GT623" s="53"/>
      <c r="GU623" s="53"/>
      <c r="GV623" s="53"/>
      <c r="GW623" s="53"/>
      <c r="GX623" s="53"/>
      <c r="GY623" s="53"/>
      <c r="GZ623" s="53"/>
      <c r="HA623" s="53"/>
      <c r="HB623" s="53"/>
      <c r="HC623" s="53"/>
      <c r="HD623" s="53"/>
      <c r="HE623" s="53"/>
      <c r="HF623" s="53"/>
      <c r="HG623" s="53"/>
      <c r="HH623" s="53"/>
      <c r="HI623" s="53"/>
      <c r="HJ623" s="53"/>
      <c r="HK623" s="53"/>
      <c r="HL623" s="53"/>
      <c r="HM623" s="53"/>
      <c r="HN623" s="53"/>
      <c r="HO623" s="53"/>
      <c r="HP623" s="53"/>
      <c r="HQ623" s="53"/>
      <c r="HR623" s="53"/>
      <c r="HS623" s="53"/>
      <c r="HT623" s="53"/>
      <c r="HU623" s="53"/>
      <c r="HV623" s="53"/>
      <c r="HW623" s="53"/>
      <c r="HX623" s="53"/>
      <c r="HY623" s="53"/>
      <c r="HZ623" s="53"/>
      <c r="IA623" s="53"/>
    </row>
    <row r="624" spans="1:235" ht="11.25">
      <c r="A624" s="34" t="s">
        <v>7</v>
      </c>
      <c r="B624" s="6"/>
      <c r="C624" s="6"/>
      <c r="D624" s="49"/>
      <c r="E624" s="49"/>
      <c r="F624" s="49"/>
      <c r="G624" s="87"/>
      <c r="H624" s="96"/>
      <c r="I624" s="87"/>
      <c r="J624" s="96"/>
      <c r="K624" s="87"/>
      <c r="L624" s="87"/>
      <c r="M624" s="87"/>
      <c r="N624" s="87"/>
      <c r="O624" s="96"/>
      <c r="P624" s="96"/>
      <c r="Q624" s="24"/>
      <c r="R624" s="53"/>
      <c r="S624" s="53"/>
      <c r="T624" s="53"/>
      <c r="U624" s="53"/>
      <c r="V624" s="53"/>
      <c r="W624" s="53"/>
      <c r="X624" s="53"/>
      <c r="Y624" s="53"/>
      <c r="Z624" s="53"/>
      <c r="AA624" s="53"/>
      <c r="AB624" s="53"/>
      <c r="AC624" s="53"/>
      <c r="AD624" s="53"/>
      <c r="AE624" s="53"/>
      <c r="AF624" s="53"/>
      <c r="AG624" s="53"/>
      <c r="AH624" s="53"/>
      <c r="AI624" s="53"/>
      <c r="AJ624" s="53"/>
      <c r="AK624" s="53"/>
      <c r="AL624" s="53"/>
      <c r="AM624" s="53"/>
      <c r="AN624" s="53"/>
      <c r="AO624" s="53"/>
      <c r="AP624" s="53"/>
      <c r="AQ624" s="53"/>
      <c r="AR624" s="53"/>
      <c r="AS624" s="53"/>
      <c r="AT624" s="53"/>
      <c r="AU624" s="53"/>
      <c r="AV624" s="53"/>
      <c r="AW624" s="53"/>
      <c r="AX624" s="53"/>
      <c r="AY624" s="53"/>
      <c r="AZ624" s="53"/>
      <c r="BA624" s="53"/>
      <c r="BB624" s="53"/>
      <c r="BC624" s="53"/>
      <c r="BD624" s="53"/>
      <c r="BE624" s="53"/>
      <c r="BF624" s="53"/>
      <c r="BG624" s="53"/>
      <c r="BH624" s="53"/>
      <c r="BI624" s="53"/>
      <c r="BJ624" s="53"/>
      <c r="BK624" s="53"/>
      <c r="BL624" s="53"/>
      <c r="BM624" s="53"/>
      <c r="BN624" s="53"/>
      <c r="BO624" s="53"/>
      <c r="BP624" s="53"/>
      <c r="BQ624" s="53"/>
      <c r="BR624" s="53"/>
      <c r="BS624" s="53"/>
      <c r="BT624" s="53"/>
      <c r="BU624" s="53"/>
      <c r="BV624" s="53"/>
      <c r="BW624" s="53"/>
      <c r="BX624" s="53"/>
      <c r="BY624" s="53"/>
      <c r="BZ624" s="53"/>
      <c r="CA624" s="53"/>
      <c r="CB624" s="53"/>
      <c r="CC624" s="53"/>
      <c r="CD624" s="53"/>
      <c r="CE624" s="53"/>
      <c r="CF624" s="53"/>
      <c r="CG624" s="53"/>
      <c r="CH624" s="53"/>
      <c r="CI624" s="53"/>
      <c r="CJ624" s="53"/>
      <c r="CK624" s="53"/>
      <c r="CL624" s="53"/>
      <c r="CM624" s="53"/>
      <c r="CN624" s="53"/>
      <c r="CO624" s="53"/>
      <c r="CP624" s="53"/>
      <c r="CQ624" s="53"/>
      <c r="CR624" s="53"/>
      <c r="CS624" s="53"/>
      <c r="CT624" s="53"/>
      <c r="CU624" s="53"/>
      <c r="CV624" s="53"/>
      <c r="CW624" s="53"/>
      <c r="CX624" s="53"/>
      <c r="CY624" s="53"/>
      <c r="CZ624" s="53"/>
      <c r="DA624" s="53"/>
      <c r="DB624" s="53"/>
      <c r="DC624" s="53"/>
      <c r="DD624" s="53"/>
      <c r="DE624" s="53"/>
      <c r="DF624" s="53"/>
      <c r="DG624" s="53"/>
      <c r="DH624" s="53"/>
      <c r="DI624" s="53"/>
      <c r="DJ624" s="53"/>
      <c r="DK624" s="53"/>
      <c r="DL624" s="53"/>
      <c r="DM624" s="53"/>
      <c r="DN624" s="53"/>
      <c r="DO624" s="53"/>
      <c r="DP624" s="53"/>
      <c r="DQ624" s="53"/>
      <c r="DR624" s="53"/>
      <c r="DS624" s="53"/>
      <c r="DT624" s="53"/>
      <c r="DU624" s="53"/>
      <c r="DV624" s="53"/>
      <c r="DW624" s="53"/>
      <c r="DX624" s="53"/>
      <c r="DY624" s="53"/>
      <c r="DZ624" s="53"/>
      <c r="EA624" s="53"/>
      <c r="EB624" s="53"/>
      <c r="EC624" s="53"/>
      <c r="ED624" s="53"/>
      <c r="EE624" s="53"/>
      <c r="EF624" s="53"/>
      <c r="EG624" s="53"/>
      <c r="EH624" s="53"/>
      <c r="EI624" s="53"/>
      <c r="EJ624" s="53"/>
      <c r="EK624" s="53"/>
      <c r="EL624" s="53"/>
      <c r="EM624" s="53"/>
      <c r="EN624" s="53"/>
      <c r="EO624" s="53"/>
      <c r="EP624" s="53"/>
      <c r="EQ624" s="53"/>
      <c r="ER624" s="53"/>
      <c r="ES624" s="53"/>
      <c r="ET624" s="53"/>
      <c r="EU624" s="53"/>
      <c r="EV624" s="53"/>
      <c r="EW624" s="53"/>
      <c r="EX624" s="53"/>
      <c r="EY624" s="53"/>
      <c r="EZ624" s="53"/>
      <c r="FA624" s="53"/>
      <c r="FB624" s="53"/>
      <c r="FC624" s="53"/>
      <c r="FD624" s="53"/>
      <c r="FE624" s="53"/>
      <c r="FF624" s="53"/>
      <c r="FG624" s="53"/>
      <c r="FH624" s="53"/>
      <c r="FI624" s="53"/>
      <c r="FJ624" s="53"/>
      <c r="FK624" s="53"/>
      <c r="FL624" s="53"/>
      <c r="FM624" s="53"/>
      <c r="FN624" s="53"/>
      <c r="FO624" s="53"/>
      <c r="FP624" s="53"/>
      <c r="FQ624" s="53"/>
      <c r="FR624" s="53"/>
      <c r="FS624" s="53"/>
      <c r="FT624" s="53"/>
      <c r="FU624" s="53"/>
      <c r="FV624" s="53"/>
      <c r="FW624" s="53"/>
      <c r="FX624" s="53"/>
      <c r="FY624" s="53"/>
      <c r="FZ624" s="53"/>
      <c r="GA624" s="53"/>
      <c r="GB624" s="53"/>
      <c r="GC624" s="53"/>
      <c r="GD624" s="53"/>
      <c r="GE624" s="53"/>
      <c r="GF624" s="53"/>
      <c r="GG624" s="53"/>
      <c r="GH624" s="53"/>
      <c r="GI624" s="53"/>
      <c r="GJ624" s="53"/>
      <c r="GK624" s="53"/>
      <c r="GL624" s="53"/>
      <c r="GM624" s="53"/>
      <c r="GN624" s="53"/>
      <c r="GO624" s="53"/>
      <c r="GP624" s="53"/>
      <c r="GQ624" s="53"/>
      <c r="GR624" s="53"/>
      <c r="GS624" s="53"/>
      <c r="GT624" s="53"/>
      <c r="GU624" s="53"/>
      <c r="GV624" s="53"/>
      <c r="GW624" s="53"/>
      <c r="GX624" s="53"/>
      <c r="GY624" s="53"/>
      <c r="GZ624" s="53"/>
      <c r="HA624" s="53"/>
      <c r="HB624" s="53"/>
      <c r="HC624" s="53"/>
      <c r="HD624" s="53"/>
      <c r="HE624" s="53"/>
      <c r="HF624" s="53"/>
      <c r="HG624" s="53"/>
      <c r="HH624" s="53"/>
      <c r="HI624" s="53"/>
      <c r="HJ624" s="53"/>
      <c r="HK624" s="53"/>
      <c r="HL624" s="53"/>
      <c r="HM624" s="53"/>
      <c r="HN624" s="53"/>
      <c r="HO624" s="53"/>
      <c r="HP624" s="53"/>
      <c r="HQ624" s="53"/>
      <c r="HR624" s="53"/>
      <c r="HS624" s="53"/>
      <c r="HT624" s="53"/>
      <c r="HU624" s="53"/>
      <c r="HV624" s="53"/>
      <c r="HW624" s="53"/>
      <c r="HX624" s="53"/>
      <c r="HY624" s="53"/>
      <c r="HZ624" s="53"/>
      <c r="IA624" s="53"/>
    </row>
    <row r="625" spans="1:235" ht="22.5">
      <c r="A625" s="40" t="s">
        <v>348</v>
      </c>
      <c r="B625" s="6"/>
      <c r="C625" s="6"/>
      <c r="D625" s="49"/>
      <c r="E625" s="49">
        <v>-1037045</v>
      </c>
      <c r="F625" s="49">
        <v>-1037045</v>
      </c>
      <c r="G625" s="87"/>
      <c r="H625" s="96"/>
      <c r="I625" s="87"/>
      <c r="J625" s="96"/>
      <c r="K625" s="87"/>
      <c r="L625" s="87"/>
      <c r="M625" s="87"/>
      <c r="N625" s="87"/>
      <c r="O625" s="96"/>
      <c r="P625" s="96"/>
      <c r="Q625" s="24"/>
      <c r="R625" s="53"/>
      <c r="S625" s="53"/>
      <c r="T625" s="53"/>
      <c r="U625" s="53"/>
      <c r="V625" s="53"/>
      <c r="W625" s="53"/>
      <c r="X625" s="53"/>
      <c r="Y625" s="53"/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  <c r="AJ625" s="53"/>
      <c r="AK625" s="53"/>
      <c r="AL625" s="53"/>
      <c r="AM625" s="53"/>
      <c r="AN625" s="53"/>
      <c r="AO625" s="53"/>
      <c r="AP625" s="53"/>
      <c r="AQ625" s="53"/>
      <c r="AR625" s="53"/>
      <c r="AS625" s="53"/>
      <c r="AT625" s="53"/>
      <c r="AU625" s="53"/>
      <c r="AV625" s="53"/>
      <c r="AW625" s="53"/>
      <c r="AX625" s="53"/>
      <c r="AY625" s="53"/>
      <c r="AZ625" s="53"/>
      <c r="BA625" s="53"/>
      <c r="BB625" s="53"/>
      <c r="BC625" s="53"/>
      <c r="BD625" s="53"/>
      <c r="BE625" s="53"/>
      <c r="BF625" s="53"/>
      <c r="BG625" s="53"/>
      <c r="BH625" s="53"/>
      <c r="BI625" s="53"/>
      <c r="BJ625" s="53"/>
      <c r="BK625" s="53"/>
      <c r="BL625" s="53"/>
      <c r="BM625" s="53"/>
      <c r="BN625" s="53"/>
      <c r="BO625" s="53"/>
      <c r="BP625" s="53"/>
      <c r="BQ625" s="53"/>
      <c r="BR625" s="53"/>
      <c r="BS625" s="53"/>
      <c r="BT625" s="53"/>
      <c r="BU625" s="53"/>
      <c r="BV625" s="53"/>
      <c r="BW625" s="53"/>
      <c r="BX625" s="53"/>
      <c r="BY625" s="53"/>
      <c r="BZ625" s="53"/>
      <c r="CA625" s="53"/>
      <c r="CB625" s="53"/>
      <c r="CC625" s="53"/>
      <c r="CD625" s="53"/>
      <c r="CE625" s="53"/>
      <c r="CF625" s="53"/>
      <c r="CG625" s="53"/>
      <c r="CH625" s="53"/>
      <c r="CI625" s="53"/>
      <c r="CJ625" s="53"/>
      <c r="CK625" s="53"/>
      <c r="CL625" s="53"/>
      <c r="CM625" s="53"/>
      <c r="CN625" s="53"/>
      <c r="CO625" s="53"/>
      <c r="CP625" s="53"/>
      <c r="CQ625" s="53"/>
      <c r="CR625" s="53"/>
      <c r="CS625" s="53"/>
      <c r="CT625" s="53"/>
      <c r="CU625" s="53"/>
      <c r="CV625" s="53"/>
      <c r="CW625" s="53"/>
      <c r="CX625" s="53"/>
      <c r="CY625" s="53"/>
      <c r="CZ625" s="53"/>
      <c r="DA625" s="53"/>
      <c r="DB625" s="53"/>
      <c r="DC625" s="53"/>
      <c r="DD625" s="53"/>
      <c r="DE625" s="53"/>
      <c r="DF625" s="53"/>
      <c r="DG625" s="53"/>
      <c r="DH625" s="53"/>
      <c r="DI625" s="53"/>
      <c r="DJ625" s="53"/>
      <c r="DK625" s="53"/>
      <c r="DL625" s="53"/>
      <c r="DM625" s="53"/>
      <c r="DN625" s="53"/>
      <c r="DO625" s="53"/>
      <c r="DP625" s="53"/>
      <c r="DQ625" s="53"/>
      <c r="DR625" s="53"/>
      <c r="DS625" s="53"/>
      <c r="DT625" s="53"/>
      <c r="DU625" s="53"/>
      <c r="DV625" s="53"/>
      <c r="DW625" s="53"/>
      <c r="DX625" s="53"/>
      <c r="DY625" s="53"/>
      <c r="DZ625" s="53"/>
      <c r="EA625" s="53"/>
      <c r="EB625" s="53"/>
      <c r="EC625" s="53"/>
      <c r="ED625" s="53"/>
      <c r="EE625" s="53"/>
      <c r="EF625" s="53"/>
      <c r="EG625" s="53"/>
      <c r="EH625" s="53"/>
      <c r="EI625" s="53"/>
      <c r="EJ625" s="53"/>
      <c r="EK625" s="53"/>
      <c r="EL625" s="53"/>
      <c r="EM625" s="53"/>
      <c r="EN625" s="53"/>
      <c r="EO625" s="53"/>
      <c r="EP625" s="53"/>
      <c r="EQ625" s="53"/>
      <c r="ER625" s="53"/>
      <c r="ES625" s="53"/>
      <c r="ET625" s="53"/>
      <c r="EU625" s="53"/>
      <c r="EV625" s="53"/>
      <c r="EW625" s="53"/>
      <c r="EX625" s="53"/>
      <c r="EY625" s="53"/>
      <c r="EZ625" s="53"/>
      <c r="FA625" s="53"/>
      <c r="FB625" s="53"/>
      <c r="FC625" s="53"/>
      <c r="FD625" s="53"/>
      <c r="FE625" s="53"/>
      <c r="FF625" s="53"/>
      <c r="FG625" s="53"/>
      <c r="FH625" s="53"/>
      <c r="FI625" s="53"/>
      <c r="FJ625" s="53"/>
      <c r="FK625" s="53"/>
      <c r="FL625" s="53"/>
      <c r="FM625" s="53"/>
      <c r="FN625" s="53"/>
      <c r="FO625" s="53"/>
      <c r="FP625" s="53"/>
      <c r="FQ625" s="53"/>
      <c r="FR625" s="53"/>
      <c r="FS625" s="53"/>
      <c r="FT625" s="53"/>
      <c r="FU625" s="53"/>
      <c r="FV625" s="53"/>
      <c r="FW625" s="53"/>
      <c r="FX625" s="53"/>
      <c r="FY625" s="53"/>
      <c r="FZ625" s="53"/>
      <c r="GA625" s="53"/>
      <c r="GB625" s="53"/>
      <c r="GC625" s="53"/>
      <c r="GD625" s="53"/>
      <c r="GE625" s="53"/>
      <c r="GF625" s="53"/>
      <c r="GG625" s="53"/>
      <c r="GH625" s="53"/>
      <c r="GI625" s="53"/>
      <c r="GJ625" s="53"/>
      <c r="GK625" s="53"/>
      <c r="GL625" s="53"/>
      <c r="GM625" s="53"/>
      <c r="GN625" s="53"/>
      <c r="GO625" s="53"/>
      <c r="GP625" s="53"/>
      <c r="GQ625" s="53"/>
      <c r="GR625" s="53"/>
      <c r="GS625" s="53"/>
      <c r="GT625" s="53"/>
      <c r="GU625" s="53"/>
      <c r="GV625" s="53"/>
      <c r="GW625" s="53"/>
      <c r="GX625" s="53"/>
      <c r="GY625" s="53"/>
      <c r="GZ625" s="53"/>
      <c r="HA625" s="53"/>
      <c r="HB625" s="53"/>
      <c r="HC625" s="53"/>
      <c r="HD625" s="53"/>
      <c r="HE625" s="53"/>
      <c r="HF625" s="53"/>
      <c r="HG625" s="53"/>
      <c r="HH625" s="53"/>
      <c r="HI625" s="53"/>
      <c r="HJ625" s="53"/>
      <c r="HK625" s="53"/>
      <c r="HL625" s="53"/>
      <c r="HM625" s="53"/>
      <c r="HN625" s="53"/>
      <c r="HO625" s="53"/>
      <c r="HP625" s="53"/>
      <c r="HQ625" s="53"/>
      <c r="HR625" s="53"/>
      <c r="HS625" s="53"/>
      <c r="HT625" s="53"/>
      <c r="HU625" s="53"/>
      <c r="HV625" s="53"/>
      <c r="HW625" s="53"/>
      <c r="HX625" s="53"/>
      <c r="HY625" s="53"/>
      <c r="HZ625" s="53"/>
      <c r="IA625" s="53"/>
    </row>
    <row r="626" spans="1:235" ht="21.75" customHeight="1">
      <c r="A626" s="37" t="s">
        <v>269</v>
      </c>
      <c r="B626" s="6"/>
      <c r="C626" s="6"/>
      <c r="D626" s="81">
        <f>D628</f>
        <v>0</v>
      </c>
      <c r="E626" s="81">
        <f aca="true" t="shared" si="68" ref="E626:P626">E628</f>
        <v>74070200</v>
      </c>
      <c r="F626" s="81">
        <f t="shared" si="68"/>
        <v>74070200</v>
      </c>
      <c r="G626" s="81">
        <f t="shared" si="68"/>
        <v>0</v>
      </c>
      <c r="H626" s="81">
        <f t="shared" si="68"/>
        <v>0</v>
      </c>
      <c r="I626" s="81">
        <f t="shared" si="68"/>
        <v>0</v>
      </c>
      <c r="J626" s="81">
        <f t="shared" si="68"/>
        <v>0</v>
      </c>
      <c r="K626" s="81">
        <f t="shared" si="68"/>
        <v>0</v>
      </c>
      <c r="L626" s="81">
        <f t="shared" si="68"/>
        <v>0</v>
      </c>
      <c r="M626" s="81">
        <f t="shared" si="68"/>
        <v>0</v>
      </c>
      <c r="N626" s="81">
        <f t="shared" si="68"/>
        <v>0</v>
      </c>
      <c r="O626" s="81">
        <f t="shared" si="68"/>
        <v>0</v>
      </c>
      <c r="P626" s="81">
        <f t="shared" si="68"/>
        <v>0</v>
      </c>
      <c r="R626" s="53"/>
      <c r="S626" s="53"/>
      <c r="T626" s="53"/>
      <c r="U626" s="53"/>
      <c r="V626" s="53"/>
      <c r="W626" s="53"/>
      <c r="X626" s="53"/>
      <c r="Y626" s="53"/>
      <c r="Z626" s="53"/>
      <c r="AA626" s="53"/>
      <c r="AB626" s="53"/>
      <c r="AC626" s="53"/>
      <c r="AD626" s="53"/>
      <c r="AE626" s="53"/>
      <c r="AF626" s="53"/>
      <c r="AG626" s="53"/>
      <c r="AH626" s="53"/>
      <c r="AI626" s="53"/>
      <c r="AJ626" s="53"/>
      <c r="AK626" s="53"/>
      <c r="AL626" s="53"/>
      <c r="AM626" s="53"/>
      <c r="AN626" s="53"/>
      <c r="AO626" s="53"/>
      <c r="AP626" s="53"/>
      <c r="AQ626" s="53"/>
      <c r="AR626" s="53"/>
      <c r="AS626" s="53"/>
      <c r="AT626" s="53"/>
      <c r="AU626" s="53"/>
      <c r="AV626" s="53"/>
      <c r="AW626" s="53"/>
      <c r="AX626" s="53"/>
      <c r="AY626" s="53"/>
      <c r="AZ626" s="53"/>
      <c r="BA626" s="53"/>
      <c r="BB626" s="53"/>
      <c r="BC626" s="53"/>
      <c r="BD626" s="53"/>
      <c r="BE626" s="53"/>
      <c r="BF626" s="53"/>
      <c r="BG626" s="53"/>
      <c r="BH626" s="53"/>
      <c r="BI626" s="53"/>
      <c r="BJ626" s="53"/>
      <c r="BK626" s="53"/>
      <c r="BL626" s="53"/>
      <c r="BM626" s="53"/>
      <c r="BN626" s="53"/>
      <c r="BO626" s="53"/>
      <c r="BP626" s="53"/>
      <c r="BQ626" s="53"/>
      <c r="BR626" s="53"/>
      <c r="BS626" s="53"/>
      <c r="BT626" s="53"/>
      <c r="BU626" s="53"/>
      <c r="BV626" s="53"/>
      <c r="BW626" s="53"/>
      <c r="BX626" s="53"/>
      <c r="BY626" s="53"/>
      <c r="BZ626" s="53"/>
      <c r="CA626" s="53"/>
      <c r="CB626" s="53"/>
      <c r="CC626" s="53"/>
      <c r="CD626" s="53"/>
      <c r="CE626" s="53"/>
      <c r="CF626" s="53"/>
      <c r="CG626" s="53"/>
      <c r="CH626" s="53"/>
      <c r="CI626" s="53"/>
      <c r="CJ626" s="53"/>
      <c r="CK626" s="53"/>
      <c r="CL626" s="53"/>
      <c r="CM626" s="53"/>
      <c r="CN626" s="53"/>
      <c r="CO626" s="53"/>
      <c r="CP626" s="53"/>
      <c r="CQ626" s="53"/>
      <c r="CR626" s="53"/>
      <c r="CS626" s="53"/>
      <c r="CT626" s="53"/>
      <c r="CU626" s="53"/>
      <c r="CV626" s="53"/>
      <c r="CW626" s="53"/>
      <c r="CX626" s="53"/>
      <c r="CY626" s="53"/>
      <c r="CZ626" s="53"/>
      <c r="DA626" s="53"/>
      <c r="DB626" s="53"/>
      <c r="DC626" s="53"/>
      <c r="DD626" s="53"/>
      <c r="DE626" s="53"/>
      <c r="DF626" s="53"/>
      <c r="DG626" s="53"/>
      <c r="DH626" s="53"/>
      <c r="DI626" s="53"/>
      <c r="DJ626" s="53"/>
      <c r="DK626" s="53"/>
      <c r="DL626" s="53"/>
      <c r="DM626" s="53"/>
      <c r="DN626" s="53"/>
      <c r="DO626" s="53"/>
      <c r="DP626" s="53"/>
      <c r="DQ626" s="53"/>
      <c r="DR626" s="53"/>
      <c r="DS626" s="53"/>
      <c r="DT626" s="53"/>
      <c r="DU626" s="53"/>
      <c r="DV626" s="53"/>
      <c r="DW626" s="53"/>
      <c r="DX626" s="53"/>
      <c r="DY626" s="53"/>
      <c r="DZ626" s="53"/>
      <c r="EA626" s="53"/>
      <c r="EB626" s="53"/>
      <c r="EC626" s="53"/>
      <c r="ED626" s="53"/>
      <c r="EE626" s="53"/>
      <c r="EF626" s="53"/>
      <c r="EG626" s="53"/>
      <c r="EH626" s="53"/>
      <c r="EI626" s="53"/>
      <c r="EJ626" s="53"/>
      <c r="EK626" s="53"/>
      <c r="EL626" s="53"/>
      <c r="EM626" s="53"/>
      <c r="EN626" s="53"/>
      <c r="EO626" s="53"/>
      <c r="EP626" s="53"/>
      <c r="EQ626" s="53"/>
      <c r="ER626" s="53"/>
      <c r="ES626" s="53"/>
      <c r="ET626" s="53"/>
      <c r="EU626" s="53"/>
      <c r="EV626" s="53"/>
      <c r="EW626" s="53"/>
      <c r="EX626" s="53"/>
      <c r="EY626" s="53"/>
      <c r="EZ626" s="53"/>
      <c r="FA626" s="53"/>
      <c r="FB626" s="53"/>
      <c r="FC626" s="53"/>
      <c r="FD626" s="53"/>
      <c r="FE626" s="53"/>
      <c r="FF626" s="53"/>
      <c r="FG626" s="53"/>
      <c r="FH626" s="53"/>
      <c r="FI626" s="53"/>
      <c r="FJ626" s="53"/>
      <c r="FK626" s="53"/>
      <c r="FL626" s="53"/>
      <c r="FM626" s="53"/>
      <c r="FN626" s="53"/>
      <c r="FO626" s="53"/>
      <c r="FP626" s="53"/>
      <c r="FQ626" s="53"/>
      <c r="FR626" s="53"/>
      <c r="FS626" s="53"/>
      <c r="FT626" s="53"/>
      <c r="FU626" s="53"/>
      <c r="FV626" s="53"/>
      <c r="FW626" s="53"/>
      <c r="FX626" s="53"/>
      <c r="FY626" s="53"/>
      <c r="FZ626" s="53"/>
      <c r="GA626" s="53"/>
      <c r="GB626" s="53"/>
      <c r="GC626" s="53"/>
      <c r="GD626" s="53"/>
      <c r="GE626" s="53"/>
      <c r="GF626" s="53"/>
      <c r="GG626" s="53"/>
      <c r="GH626" s="53"/>
      <c r="GI626" s="53"/>
      <c r="GJ626" s="53"/>
      <c r="GK626" s="53"/>
      <c r="GL626" s="53"/>
      <c r="GM626" s="53"/>
      <c r="GN626" s="53"/>
      <c r="GO626" s="53"/>
      <c r="GP626" s="53"/>
      <c r="GQ626" s="53"/>
      <c r="GR626" s="53"/>
      <c r="GS626" s="53"/>
      <c r="GT626" s="53"/>
      <c r="GU626" s="53"/>
      <c r="GV626" s="53"/>
      <c r="GW626" s="53"/>
      <c r="GX626" s="53"/>
      <c r="GY626" s="53"/>
      <c r="GZ626" s="53"/>
      <c r="HA626" s="53"/>
      <c r="HB626" s="53"/>
      <c r="HC626" s="53"/>
      <c r="HD626" s="53"/>
      <c r="HE626" s="53"/>
      <c r="HF626" s="53"/>
      <c r="HG626" s="53"/>
      <c r="HH626" s="53"/>
      <c r="HI626" s="53"/>
      <c r="HJ626" s="53"/>
      <c r="HK626" s="53"/>
      <c r="HL626" s="53"/>
      <c r="HM626" s="53"/>
      <c r="HN626" s="53"/>
      <c r="HO626" s="53"/>
      <c r="HP626" s="53"/>
      <c r="HQ626" s="53"/>
      <c r="HR626" s="53"/>
      <c r="HS626" s="53"/>
      <c r="HT626" s="53"/>
      <c r="HU626" s="53"/>
      <c r="HV626" s="53"/>
      <c r="HW626" s="53"/>
      <c r="HX626" s="53"/>
      <c r="HY626" s="53"/>
      <c r="HZ626" s="53"/>
      <c r="IA626" s="53"/>
    </row>
    <row r="627" spans="1:235" ht="21.75" customHeight="1">
      <c r="A627" s="8" t="s">
        <v>265</v>
      </c>
      <c r="B627" s="6"/>
      <c r="C627" s="6"/>
      <c r="D627" s="84"/>
      <c r="E627" s="84"/>
      <c r="F627" s="84"/>
      <c r="G627" s="7"/>
      <c r="H627" s="7"/>
      <c r="I627" s="7"/>
      <c r="J627" s="7"/>
      <c r="K627" s="7"/>
      <c r="L627" s="7"/>
      <c r="M627" s="7"/>
      <c r="N627" s="7"/>
      <c r="O627" s="7"/>
      <c r="P627" s="7"/>
      <c r="R627" s="53"/>
      <c r="S627" s="53"/>
      <c r="T627" s="53"/>
      <c r="U627" s="53"/>
      <c r="V627" s="53"/>
      <c r="W627" s="53"/>
      <c r="X627" s="53"/>
      <c r="Y627" s="53"/>
      <c r="Z627" s="53"/>
      <c r="AA627" s="53"/>
      <c r="AB627" s="53"/>
      <c r="AC627" s="53"/>
      <c r="AD627" s="53"/>
      <c r="AE627" s="53"/>
      <c r="AF627" s="53"/>
      <c r="AG627" s="53"/>
      <c r="AH627" s="53"/>
      <c r="AI627" s="53"/>
      <c r="AJ627" s="53"/>
      <c r="AK627" s="53"/>
      <c r="AL627" s="53"/>
      <c r="AM627" s="53"/>
      <c r="AN627" s="53"/>
      <c r="AO627" s="53"/>
      <c r="AP627" s="53"/>
      <c r="AQ627" s="53"/>
      <c r="AR627" s="53"/>
      <c r="AS627" s="53"/>
      <c r="AT627" s="53"/>
      <c r="AU627" s="53"/>
      <c r="AV627" s="53"/>
      <c r="AW627" s="53"/>
      <c r="AX627" s="53"/>
      <c r="AY627" s="53"/>
      <c r="AZ627" s="53"/>
      <c r="BA627" s="53"/>
      <c r="BB627" s="53"/>
      <c r="BC627" s="53"/>
      <c r="BD627" s="53"/>
      <c r="BE627" s="53"/>
      <c r="BF627" s="53"/>
      <c r="BG627" s="53"/>
      <c r="BH627" s="53"/>
      <c r="BI627" s="53"/>
      <c r="BJ627" s="53"/>
      <c r="BK627" s="53"/>
      <c r="BL627" s="53"/>
      <c r="BM627" s="53"/>
      <c r="BN627" s="53"/>
      <c r="BO627" s="53"/>
      <c r="BP627" s="53"/>
      <c r="BQ627" s="53"/>
      <c r="BR627" s="53"/>
      <c r="BS627" s="53"/>
      <c r="BT627" s="53"/>
      <c r="BU627" s="53"/>
      <c r="BV627" s="53"/>
      <c r="BW627" s="53"/>
      <c r="BX627" s="53"/>
      <c r="BY627" s="53"/>
      <c r="BZ627" s="53"/>
      <c r="CA627" s="53"/>
      <c r="CB627" s="53"/>
      <c r="CC627" s="53"/>
      <c r="CD627" s="53"/>
      <c r="CE627" s="53"/>
      <c r="CF627" s="53"/>
      <c r="CG627" s="53"/>
      <c r="CH627" s="53"/>
      <c r="CI627" s="53"/>
      <c r="CJ627" s="53"/>
      <c r="CK627" s="53"/>
      <c r="CL627" s="53"/>
      <c r="CM627" s="53"/>
      <c r="CN627" s="53"/>
      <c r="CO627" s="53"/>
      <c r="CP627" s="53"/>
      <c r="CQ627" s="53"/>
      <c r="CR627" s="53"/>
      <c r="CS627" s="53"/>
      <c r="CT627" s="53"/>
      <c r="CU627" s="53"/>
      <c r="CV627" s="53"/>
      <c r="CW627" s="53"/>
      <c r="CX627" s="53"/>
      <c r="CY627" s="53"/>
      <c r="CZ627" s="53"/>
      <c r="DA627" s="53"/>
      <c r="DB627" s="53"/>
      <c r="DC627" s="53"/>
      <c r="DD627" s="53"/>
      <c r="DE627" s="53"/>
      <c r="DF627" s="53"/>
      <c r="DG627" s="53"/>
      <c r="DH627" s="53"/>
      <c r="DI627" s="53"/>
      <c r="DJ627" s="53"/>
      <c r="DK627" s="53"/>
      <c r="DL627" s="53"/>
      <c r="DM627" s="53"/>
      <c r="DN627" s="53"/>
      <c r="DO627" s="53"/>
      <c r="DP627" s="53"/>
      <c r="DQ627" s="53"/>
      <c r="DR627" s="53"/>
      <c r="DS627" s="53"/>
      <c r="DT627" s="53"/>
      <c r="DU627" s="53"/>
      <c r="DV627" s="53"/>
      <c r="DW627" s="53"/>
      <c r="DX627" s="53"/>
      <c r="DY627" s="53"/>
      <c r="DZ627" s="53"/>
      <c r="EA627" s="53"/>
      <c r="EB627" s="53"/>
      <c r="EC627" s="53"/>
      <c r="ED627" s="53"/>
      <c r="EE627" s="53"/>
      <c r="EF627" s="53"/>
      <c r="EG627" s="53"/>
      <c r="EH627" s="53"/>
      <c r="EI627" s="53"/>
      <c r="EJ627" s="53"/>
      <c r="EK627" s="53"/>
      <c r="EL627" s="53"/>
      <c r="EM627" s="53"/>
      <c r="EN627" s="53"/>
      <c r="EO627" s="53"/>
      <c r="EP627" s="53"/>
      <c r="EQ627" s="53"/>
      <c r="ER627" s="53"/>
      <c r="ES627" s="53"/>
      <c r="ET627" s="53"/>
      <c r="EU627" s="53"/>
      <c r="EV627" s="53"/>
      <c r="EW627" s="53"/>
      <c r="EX627" s="53"/>
      <c r="EY627" s="53"/>
      <c r="EZ627" s="53"/>
      <c r="FA627" s="53"/>
      <c r="FB627" s="53"/>
      <c r="FC627" s="53"/>
      <c r="FD627" s="53"/>
      <c r="FE627" s="53"/>
      <c r="FF627" s="53"/>
      <c r="FG627" s="53"/>
      <c r="FH627" s="53"/>
      <c r="FI627" s="53"/>
      <c r="FJ627" s="53"/>
      <c r="FK627" s="53"/>
      <c r="FL627" s="53"/>
      <c r="FM627" s="53"/>
      <c r="FN627" s="53"/>
      <c r="FO627" s="53"/>
      <c r="FP627" s="53"/>
      <c r="FQ627" s="53"/>
      <c r="FR627" s="53"/>
      <c r="FS627" s="53"/>
      <c r="FT627" s="53"/>
      <c r="FU627" s="53"/>
      <c r="FV627" s="53"/>
      <c r="FW627" s="53"/>
      <c r="FX627" s="53"/>
      <c r="FY627" s="53"/>
      <c r="FZ627" s="53"/>
      <c r="GA627" s="53"/>
      <c r="GB627" s="53"/>
      <c r="GC627" s="53"/>
      <c r="GD627" s="53"/>
      <c r="GE627" s="53"/>
      <c r="GF627" s="53"/>
      <c r="GG627" s="53"/>
      <c r="GH627" s="53"/>
      <c r="GI627" s="53"/>
      <c r="GJ627" s="53"/>
      <c r="GK627" s="53"/>
      <c r="GL627" s="53"/>
      <c r="GM627" s="53"/>
      <c r="GN627" s="53"/>
      <c r="GO627" s="53"/>
      <c r="GP627" s="53"/>
      <c r="GQ627" s="53"/>
      <c r="GR627" s="53"/>
      <c r="GS627" s="53"/>
      <c r="GT627" s="53"/>
      <c r="GU627" s="53"/>
      <c r="GV627" s="53"/>
      <c r="GW627" s="53"/>
      <c r="GX627" s="53"/>
      <c r="GY627" s="53"/>
      <c r="GZ627" s="53"/>
      <c r="HA627" s="53"/>
      <c r="HB627" s="53"/>
      <c r="HC627" s="53"/>
      <c r="HD627" s="53"/>
      <c r="HE627" s="53"/>
      <c r="HF627" s="53"/>
      <c r="HG627" s="53"/>
      <c r="HH627" s="53"/>
      <c r="HI627" s="53"/>
      <c r="HJ627" s="53"/>
      <c r="HK627" s="53"/>
      <c r="HL627" s="53"/>
      <c r="HM627" s="53"/>
      <c r="HN627" s="53"/>
      <c r="HO627" s="53"/>
      <c r="HP627" s="53"/>
      <c r="HQ627" s="53"/>
      <c r="HR627" s="53"/>
      <c r="HS627" s="53"/>
      <c r="HT627" s="53"/>
      <c r="HU627" s="53"/>
      <c r="HV627" s="53"/>
      <c r="HW627" s="53"/>
      <c r="HX627" s="53"/>
      <c r="HY627" s="53"/>
      <c r="HZ627" s="53"/>
      <c r="IA627" s="53"/>
    </row>
    <row r="628" spans="1:235" ht="21.75" customHeight="1">
      <c r="A628" s="34" t="s">
        <v>433</v>
      </c>
      <c r="B628" s="37"/>
      <c r="C628" s="37"/>
      <c r="D628" s="81"/>
      <c r="E628" s="81">
        <f>E630</f>
        <v>74070200</v>
      </c>
      <c r="F628" s="81">
        <f>D628+E628</f>
        <v>74070200</v>
      </c>
      <c r="G628" s="30"/>
      <c r="H628" s="36">
        <f>H630</f>
        <v>0</v>
      </c>
      <c r="I628" s="36"/>
      <c r="J628" s="36">
        <f>H628</f>
        <v>0</v>
      </c>
      <c r="K628" s="36"/>
      <c r="L628" s="36"/>
      <c r="M628" s="36"/>
      <c r="N628" s="36"/>
      <c r="O628" s="36">
        <f>O630</f>
        <v>0</v>
      </c>
      <c r="P628" s="36">
        <f>O628</f>
        <v>0</v>
      </c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53"/>
      <c r="AK628" s="53"/>
      <c r="AL628" s="53"/>
      <c r="AM628" s="53"/>
      <c r="AN628" s="53"/>
      <c r="AO628" s="53"/>
      <c r="AP628" s="53"/>
      <c r="AQ628" s="53"/>
      <c r="AR628" s="53"/>
      <c r="AS628" s="53"/>
      <c r="AT628" s="53"/>
      <c r="AU628" s="53"/>
      <c r="AV628" s="53"/>
      <c r="AW628" s="53"/>
      <c r="AX628" s="53"/>
      <c r="AY628" s="53"/>
      <c r="AZ628" s="53"/>
      <c r="BA628" s="53"/>
      <c r="BB628" s="53"/>
      <c r="BC628" s="53"/>
      <c r="BD628" s="53"/>
      <c r="BE628" s="53"/>
      <c r="BF628" s="53"/>
      <c r="BG628" s="53"/>
      <c r="BH628" s="53"/>
      <c r="BI628" s="53"/>
      <c r="BJ628" s="53"/>
      <c r="BK628" s="53"/>
      <c r="BL628" s="53"/>
      <c r="BM628" s="53"/>
      <c r="BN628" s="53"/>
      <c r="BO628" s="53"/>
      <c r="BP628" s="53"/>
      <c r="BQ628" s="53"/>
      <c r="BR628" s="53"/>
      <c r="BS628" s="53"/>
      <c r="BT628" s="53"/>
      <c r="BU628" s="53"/>
      <c r="BV628" s="53"/>
      <c r="BW628" s="53"/>
      <c r="BX628" s="53"/>
      <c r="BY628" s="53"/>
      <c r="BZ628" s="53"/>
      <c r="CA628" s="53"/>
      <c r="CB628" s="53"/>
      <c r="CC628" s="53"/>
      <c r="CD628" s="53"/>
      <c r="CE628" s="53"/>
      <c r="CF628" s="53"/>
      <c r="CG628" s="53"/>
      <c r="CH628" s="53"/>
      <c r="CI628" s="53"/>
      <c r="CJ628" s="53"/>
      <c r="CK628" s="53"/>
      <c r="CL628" s="53"/>
      <c r="CM628" s="53"/>
      <c r="CN628" s="53"/>
      <c r="CO628" s="53"/>
      <c r="CP628" s="53"/>
      <c r="CQ628" s="53"/>
      <c r="CR628" s="53"/>
      <c r="CS628" s="53"/>
      <c r="CT628" s="53"/>
      <c r="CU628" s="53"/>
      <c r="CV628" s="53"/>
      <c r="CW628" s="53"/>
      <c r="CX628" s="53"/>
      <c r="CY628" s="53"/>
      <c r="CZ628" s="53"/>
      <c r="DA628" s="53"/>
      <c r="DB628" s="53"/>
      <c r="DC628" s="53"/>
      <c r="DD628" s="53"/>
      <c r="DE628" s="53"/>
      <c r="DF628" s="53"/>
      <c r="DG628" s="53"/>
      <c r="DH628" s="53"/>
      <c r="DI628" s="53"/>
      <c r="DJ628" s="53"/>
      <c r="DK628" s="53"/>
      <c r="DL628" s="53"/>
      <c r="DM628" s="53"/>
      <c r="DN628" s="53"/>
      <c r="DO628" s="53"/>
      <c r="DP628" s="53"/>
      <c r="DQ628" s="53"/>
      <c r="DR628" s="53"/>
      <c r="DS628" s="53"/>
      <c r="DT628" s="53"/>
      <c r="DU628" s="53"/>
      <c r="DV628" s="53"/>
      <c r="DW628" s="53"/>
      <c r="DX628" s="53"/>
      <c r="DY628" s="53"/>
      <c r="DZ628" s="53"/>
      <c r="EA628" s="53"/>
      <c r="EB628" s="53"/>
      <c r="EC628" s="53"/>
      <c r="ED628" s="53"/>
      <c r="EE628" s="53"/>
      <c r="EF628" s="53"/>
      <c r="EG628" s="53"/>
      <c r="EH628" s="53"/>
      <c r="EI628" s="53"/>
      <c r="EJ628" s="53"/>
      <c r="EK628" s="53"/>
      <c r="EL628" s="53"/>
      <c r="EM628" s="53"/>
      <c r="EN628" s="53"/>
      <c r="EO628" s="53"/>
      <c r="EP628" s="53"/>
      <c r="EQ628" s="53"/>
      <c r="ER628" s="53"/>
      <c r="ES628" s="53"/>
      <c r="ET628" s="53"/>
      <c r="EU628" s="53"/>
      <c r="EV628" s="53"/>
      <c r="EW628" s="53"/>
      <c r="EX628" s="53"/>
      <c r="EY628" s="53"/>
      <c r="EZ628" s="53"/>
      <c r="FA628" s="53"/>
      <c r="FB628" s="53"/>
      <c r="FC628" s="53"/>
      <c r="FD628" s="53"/>
      <c r="FE628" s="53"/>
      <c r="FF628" s="53"/>
      <c r="FG628" s="53"/>
      <c r="FH628" s="53"/>
      <c r="FI628" s="53"/>
      <c r="FJ628" s="53"/>
      <c r="FK628" s="53"/>
      <c r="FL628" s="53"/>
      <c r="FM628" s="53"/>
      <c r="FN628" s="53"/>
      <c r="FO628" s="53"/>
      <c r="FP628" s="53"/>
      <c r="FQ628" s="53"/>
      <c r="FR628" s="53"/>
      <c r="FS628" s="53"/>
      <c r="FT628" s="53"/>
      <c r="FU628" s="53"/>
      <c r="FV628" s="53"/>
      <c r="FW628" s="53"/>
      <c r="FX628" s="53"/>
      <c r="FY628" s="53"/>
      <c r="FZ628" s="53"/>
      <c r="GA628" s="53"/>
      <c r="GB628" s="53"/>
      <c r="GC628" s="53"/>
      <c r="GD628" s="53"/>
      <c r="GE628" s="53"/>
      <c r="GF628" s="53"/>
      <c r="GG628" s="53"/>
      <c r="GH628" s="53"/>
      <c r="GI628" s="53"/>
      <c r="GJ628" s="53"/>
      <c r="GK628" s="53"/>
      <c r="GL628" s="53"/>
      <c r="GM628" s="53"/>
      <c r="GN628" s="53"/>
      <c r="GO628" s="53"/>
      <c r="GP628" s="53"/>
      <c r="GQ628" s="53"/>
      <c r="GR628" s="53"/>
      <c r="GS628" s="53"/>
      <c r="GT628" s="53"/>
      <c r="GU628" s="53"/>
      <c r="GV628" s="53"/>
      <c r="GW628" s="53"/>
      <c r="GX628" s="53"/>
      <c r="GY628" s="53"/>
      <c r="GZ628" s="53"/>
      <c r="HA628" s="53"/>
      <c r="HB628" s="53"/>
      <c r="HC628" s="53"/>
      <c r="HD628" s="53"/>
      <c r="HE628" s="53"/>
      <c r="HF628" s="53"/>
      <c r="HG628" s="53"/>
      <c r="HH628" s="53"/>
      <c r="HI628" s="53"/>
      <c r="HJ628" s="53"/>
      <c r="HK628" s="53"/>
      <c r="HL628" s="53"/>
      <c r="HM628" s="53"/>
      <c r="HN628" s="53"/>
      <c r="HO628" s="53"/>
      <c r="HP628" s="53"/>
      <c r="HQ628" s="53"/>
      <c r="HR628" s="53"/>
      <c r="HS628" s="53"/>
      <c r="HT628" s="53"/>
      <c r="HU628" s="53"/>
      <c r="HV628" s="53"/>
      <c r="HW628" s="53"/>
      <c r="HX628" s="53"/>
      <c r="HY628" s="53"/>
      <c r="HZ628" s="53"/>
      <c r="IA628" s="53"/>
    </row>
    <row r="629" spans="1:235" ht="21.75" customHeight="1">
      <c r="A629" s="5" t="s">
        <v>4</v>
      </c>
      <c r="B629" s="6"/>
      <c r="C629" s="6"/>
      <c r="D629" s="84"/>
      <c r="E629" s="84"/>
      <c r="F629" s="84"/>
      <c r="G629" s="7"/>
      <c r="H629" s="7"/>
      <c r="I629" s="7"/>
      <c r="J629" s="7"/>
      <c r="K629" s="7"/>
      <c r="L629" s="7"/>
      <c r="M629" s="7"/>
      <c r="N629" s="7"/>
      <c r="O629" s="7"/>
      <c r="P629" s="7"/>
      <c r="R629" s="53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53"/>
      <c r="AK629" s="53"/>
      <c r="AL629" s="53"/>
      <c r="AM629" s="53"/>
      <c r="AN629" s="53"/>
      <c r="AO629" s="53"/>
      <c r="AP629" s="53"/>
      <c r="AQ629" s="53"/>
      <c r="AR629" s="53"/>
      <c r="AS629" s="53"/>
      <c r="AT629" s="53"/>
      <c r="AU629" s="53"/>
      <c r="AV629" s="53"/>
      <c r="AW629" s="53"/>
      <c r="AX629" s="53"/>
      <c r="AY629" s="53"/>
      <c r="AZ629" s="53"/>
      <c r="BA629" s="53"/>
      <c r="BB629" s="53"/>
      <c r="BC629" s="53"/>
      <c r="BD629" s="53"/>
      <c r="BE629" s="53"/>
      <c r="BF629" s="53"/>
      <c r="BG629" s="53"/>
      <c r="BH629" s="53"/>
      <c r="BI629" s="53"/>
      <c r="BJ629" s="53"/>
      <c r="BK629" s="53"/>
      <c r="BL629" s="53"/>
      <c r="BM629" s="53"/>
      <c r="BN629" s="53"/>
      <c r="BO629" s="53"/>
      <c r="BP629" s="53"/>
      <c r="BQ629" s="53"/>
      <c r="BR629" s="53"/>
      <c r="BS629" s="53"/>
      <c r="BT629" s="53"/>
      <c r="BU629" s="53"/>
      <c r="BV629" s="53"/>
      <c r="BW629" s="53"/>
      <c r="BX629" s="53"/>
      <c r="BY629" s="53"/>
      <c r="BZ629" s="53"/>
      <c r="CA629" s="53"/>
      <c r="CB629" s="53"/>
      <c r="CC629" s="53"/>
      <c r="CD629" s="53"/>
      <c r="CE629" s="53"/>
      <c r="CF629" s="53"/>
      <c r="CG629" s="53"/>
      <c r="CH629" s="53"/>
      <c r="CI629" s="53"/>
      <c r="CJ629" s="53"/>
      <c r="CK629" s="53"/>
      <c r="CL629" s="53"/>
      <c r="CM629" s="53"/>
      <c r="CN629" s="53"/>
      <c r="CO629" s="53"/>
      <c r="CP629" s="53"/>
      <c r="CQ629" s="53"/>
      <c r="CR629" s="53"/>
      <c r="CS629" s="53"/>
      <c r="CT629" s="53"/>
      <c r="CU629" s="53"/>
      <c r="CV629" s="53"/>
      <c r="CW629" s="53"/>
      <c r="CX629" s="53"/>
      <c r="CY629" s="53"/>
      <c r="CZ629" s="53"/>
      <c r="DA629" s="53"/>
      <c r="DB629" s="53"/>
      <c r="DC629" s="53"/>
      <c r="DD629" s="53"/>
      <c r="DE629" s="53"/>
      <c r="DF629" s="53"/>
      <c r="DG629" s="53"/>
      <c r="DH629" s="53"/>
      <c r="DI629" s="53"/>
      <c r="DJ629" s="53"/>
      <c r="DK629" s="53"/>
      <c r="DL629" s="53"/>
      <c r="DM629" s="53"/>
      <c r="DN629" s="53"/>
      <c r="DO629" s="53"/>
      <c r="DP629" s="53"/>
      <c r="DQ629" s="53"/>
      <c r="DR629" s="53"/>
      <c r="DS629" s="53"/>
      <c r="DT629" s="53"/>
      <c r="DU629" s="53"/>
      <c r="DV629" s="53"/>
      <c r="DW629" s="53"/>
      <c r="DX629" s="53"/>
      <c r="DY629" s="53"/>
      <c r="DZ629" s="53"/>
      <c r="EA629" s="53"/>
      <c r="EB629" s="53"/>
      <c r="EC629" s="53"/>
      <c r="ED629" s="53"/>
      <c r="EE629" s="53"/>
      <c r="EF629" s="53"/>
      <c r="EG629" s="53"/>
      <c r="EH629" s="53"/>
      <c r="EI629" s="53"/>
      <c r="EJ629" s="53"/>
      <c r="EK629" s="53"/>
      <c r="EL629" s="53"/>
      <c r="EM629" s="53"/>
      <c r="EN629" s="53"/>
      <c r="EO629" s="53"/>
      <c r="EP629" s="53"/>
      <c r="EQ629" s="53"/>
      <c r="ER629" s="53"/>
      <c r="ES629" s="53"/>
      <c r="ET629" s="53"/>
      <c r="EU629" s="53"/>
      <c r="EV629" s="53"/>
      <c r="EW629" s="53"/>
      <c r="EX629" s="53"/>
      <c r="EY629" s="53"/>
      <c r="EZ629" s="53"/>
      <c r="FA629" s="53"/>
      <c r="FB629" s="53"/>
      <c r="FC629" s="53"/>
      <c r="FD629" s="53"/>
      <c r="FE629" s="53"/>
      <c r="FF629" s="53"/>
      <c r="FG629" s="53"/>
      <c r="FH629" s="53"/>
      <c r="FI629" s="53"/>
      <c r="FJ629" s="53"/>
      <c r="FK629" s="53"/>
      <c r="FL629" s="53"/>
      <c r="FM629" s="53"/>
      <c r="FN629" s="53"/>
      <c r="FO629" s="53"/>
      <c r="FP629" s="53"/>
      <c r="FQ629" s="53"/>
      <c r="FR629" s="53"/>
      <c r="FS629" s="53"/>
      <c r="FT629" s="53"/>
      <c r="FU629" s="53"/>
      <c r="FV629" s="53"/>
      <c r="FW629" s="53"/>
      <c r="FX629" s="53"/>
      <c r="FY629" s="53"/>
      <c r="FZ629" s="53"/>
      <c r="GA629" s="53"/>
      <c r="GB629" s="53"/>
      <c r="GC629" s="53"/>
      <c r="GD629" s="53"/>
      <c r="GE629" s="53"/>
      <c r="GF629" s="53"/>
      <c r="GG629" s="53"/>
      <c r="GH629" s="53"/>
      <c r="GI629" s="53"/>
      <c r="GJ629" s="53"/>
      <c r="GK629" s="53"/>
      <c r="GL629" s="53"/>
      <c r="GM629" s="53"/>
      <c r="GN629" s="53"/>
      <c r="GO629" s="53"/>
      <c r="GP629" s="53"/>
      <c r="GQ629" s="53"/>
      <c r="GR629" s="53"/>
      <c r="GS629" s="53"/>
      <c r="GT629" s="53"/>
      <c r="GU629" s="53"/>
      <c r="GV629" s="53"/>
      <c r="GW629" s="53"/>
      <c r="GX629" s="53"/>
      <c r="GY629" s="53"/>
      <c r="GZ629" s="53"/>
      <c r="HA629" s="53"/>
      <c r="HB629" s="53"/>
      <c r="HC629" s="53"/>
      <c r="HD629" s="53"/>
      <c r="HE629" s="53"/>
      <c r="HF629" s="53"/>
      <c r="HG629" s="53"/>
      <c r="HH629" s="53"/>
      <c r="HI629" s="53"/>
      <c r="HJ629" s="53"/>
      <c r="HK629" s="53"/>
      <c r="HL629" s="53"/>
      <c r="HM629" s="53"/>
      <c r="HN629" s="53"/>
      <c r="HO629" s="53"/>
      <c r="HP629" s="53"/>
      <c r="HQ629" s="53"/>
      <c r="HR629" s="53"/>
      <c r="HS629" s="53"/>
      <c r="HT629" s="53"/>
      <c r="HU629" s="53"/>
      <c r="HV629" s="53"/>
      <c r="HW629" s="53"/>
      <c r="HX629" s="53"/>
      <c r="HY629" s="53"/>
      <c r="HZ629" s="53"/>
      <c r="IA629" s="53"/>
    </row>
    <row r="630" spans="1:235" ht="21.75" customHeight="1">
      <c r="A630" s="8" t="s">
        <v>268</v>
      </c>
      <c r="B630" s="6"/>
      <c r="C630" s="6"/>
      <c r="D630" s="49"/>
      <c r="E630" s="49">
        <v>74070200</v>
      </c>
      <c r="F630" s="49">
        <f>D630+E630</f>
        <v>74070200</v>
      </c>
      <c r="G630" s="87"/>
      <c r="H630" s="87"/>
      <c r="I630" s="87"/>
      <c r="J630" s="87"/>
      <c r="K630" s="87"/>
      <c r="L630" s="87"/>
      <c r="M630" s="87"/>
      <c r="N630" s="87"/>
      <c r="O630" s="87"/>
      <c r="P630" s="87"/>
      <c r="R630" s="53"/>
      <c r="S630" s="53"/>
      <c r="T630" s="53"/>
      <c r="U630" s="53"/>
      <c r="V630" s="53"/>
      <c r="W630" s="53"/>
      <c r="X630" s="53"/>
      <c r="Y630" s="53"/>
      <c r="Z630" s="53"/>
      <c r="AA630" s="53"/>
      <c r="AB630" s="53"/>
      <c r="AC630" s="53"/>
      <c r="AD630" s="53"/>
      <c r="AE630" s="53"/>
      <c r="AF630" s="53"/>
      <c r="AG630" s="53"/>
      <c r="AH630" s="53"/>
      <c r="AI630" s="53"/>
      <c r="AJ630" s="53"/>
      <c r="AK630" s="53"/>
      <c r="AL630" s="53"/>
      <c r="AM630" s="53"/>
      <c r="AN630" s="53"/>
      <c r="AO630" s="53"/>
      <c r="AP630" s="53"/>
      <c r="AQ630" s="53"/>
      <c r="AR630" s="53"/>
      <c r="AS630" s="53"/>
      <c r="AT630" s="53"/>
      <c r="AU630" s="53"/>
      <c r="AV630" s="53"/>
      <c r="AW630" s="53"/>
      <c r="AX630" s="53"/>
      <c r="AY630" s="53"/>
      <c r="AZ630" s="53"/>
      <c r="BA630" s="53"/>
      <c r="BB630" s="53"/>
      <c r="BC630" s="53"/>
      <c r="BD630" s="53"/>
      <c r="BE630" s="53"/>
      <c r="BF630" s="53"/>
      <c r="BG630" s="53"/>
      <c r="BH630" s="53"/>
      <c r="BI630" s="53"/>
      <c r="BJ630" s="53"/>
      <c r="BK630" s="53"/>
      <c r="BL630" s="53"/>
      <c r="BM630" s="53"/>
      <c r="BN630" s="53"/>
      <c r="BO630" s="53"/>
      <c r="BP630" s="53"/>
      <c r="BQ630" s="53"/>
      <c r="BR630" s="53"/>
      <c r="BS630" s="53"/>
      <c r="BT630" s="53"/>
      <c r="BU630" s="53"/>
      <c r="BV630" s="53"/>
      <c r="BW630" s="53"/>
      <c r="BX630" s="53"/>
      <c r="BY630" s="53"/>
      <c r="BZ630" s="53"/>
      <c r="CA630" s="53"/>
      <c r="CB630" s="53"/>
      <c r="CC630" s="53"/>
      <c r="CD630" s="53"/>
      <c r="CE630" s="53"/>
      <c r="CF630" s="53"/>
      <c r="CG630" s="53"/>
      <c r="CH630" s="53"/>
      <c r="CI630" s="53"/>
      <c r="CJ630" s="53"/>
      <c r="CK630" s="53"/>
      <c r="CL630" s="53"/>
      <c r="CM630" s="53"/>
      <c r="CN630" s="53"/>
      <c r="CO630" s="53"/>
      <c r="CP630" s="53"/>
      <c r="CQ630" s="53"/>
      <c r="CR630" s="53"/>
      <c r="CS630" s="53"/>
      <c r="CT630" s="53"/>
      <c r="CU630" s="53"/>
      <c r="CV630" s="53"/>
      <c r="CW630" s="53"/>
      <c r="CX630" s="53"/>
      <c r="CY630" s="53"/>
      <c r="CZ630" s="53"/>
      <c r="DA630" s="53"/>
      <c r="DB630" s="53"/>
      <c r="DC630" s="53"/>
      <c r="DD630" s="53"/>
      <c r="DE630" s="53"/>
      <c r="DF630" s="53"/>
      <c r="DG630" s="53"/>
      <c r="DH630" s="53"/>
      <c r="DI630" s="53"/>
      <c r="DJ630" s="53"/>
      <c r="DK630" s="53"/>
      <c r="DL630" s="53"/>
      <c r="DM630" s="53"/>
      <c r="DN630" s="53"/>
      <c r="DO630" s="53"/>
      <c r="DP630" s="53"/>
      <c r="DQ630" s="53"/>
      <c r="DR630" s="53"/>
      <c r="DS630" s="53"/>
      <c r="DT630" s="53"/>
      <c r="DU630" s="53"/>
      <c r="DV630" s="53"/>
      <c r="DW630" s="53"/>
      <c r="DX630" s="53"/>
      <c r="DY630" s="53"/>
      <c r="DZ630" s="53"/>
      <c r="EA630" s="53"/>
      <c r="EB630" s="53"/>
      <c r="EC630" s="53"/>
      <c r="ED630" s="53"/>
      <c r="EE630" s="53"/>
      <c r="EF630" s="53"/>
      <c r="EG630" s="53"/>
      <c r="EH630" s="53"/>
      <c r="EI630" s="53"/>
      <c r="EJ630" s="53"/>
      <c r="EK630" s="53"/>
      <c r="EL630" s="53"/>
      <c r="EM630" s="53"/>
      <c r="EN630" s="53"/>
      <c r="EO630" s="53"/>
      <c r="EP630" s="53"/>
      <c r="EQ630" s="53"/>
      <c r="ER630" s="53"/>
      <c r="ES630" s="53"/>
      <c r="ET630" s="53"/>
      <c r="EU630" s="53"/>
      <c r="EV630" s="53"/>
      <c r="EW630" s="53"/>
      <c r="EX630" s="53"/>
      <c r="EY630" s="53"/>
      <c r="EZ630" s="53"/>
      <c r="FA630" s="53"/>
      <c r="FB630" s="53"/>
      <c r="FC630" s="53"/>
      <c r="FD630" s="53"/>
      <c r="FE630" s="53"/>
      <c r="FF630" s="53"/>
      <c r="FG630" s="53"/>
      <c r="FH630" s="53"/>
      <c r="FI630" s="53"/>
      <c r="FJ630" s="53"/>
      <c r="FK630" s="53"/>
      <c r="FL630" s="53"/>
      <c r="FM630" s="53"/>
      <c r="FN630" s="53"/>
      <c r="FO630" s="53"/>
      <c r="FP630" s="53"/>
      <c r="FQ630" s="53"/>
      <c r="FR630" s="53"/>
      <c r="FS630" s="53"/>
      <c r="FT630" s="53"/>
      <c r="FU630" s="53"/>
      <c r="FV630" s="53"/>
      <c r="FW630" s="53"/>
      <c r="FX630" s="53"/>
      <c r="FY630" s="53"/>
      <c r="FZ630" s="53"/>
      <c r="GA630" s="53"/>
      <c r="GB630" s="53"/>
      <c r="GC630" s="53"/>
      <c r="GD630" s="53"/>
      <c r="GE630" s="53"/>
      <c r="GF630" s="53"/>
      <c r="GG630" s="53"/>
      <c r="GH630" s="53"/>
      <c r="GI630" s="53"/>
      <c r="GJ630" s="53"/>
      <c r="GK630" s="53"/>
      <c r="GL630" s="53"/>
      <c r="GM630" s="53"/>
      <c r="GN630" s="53"/>
      <c r="GO630" s="53"/>
      <c r="GP630" s="53"/>
      <c r="GQ630" s="53"/>
      <c r="GR630" s="53"/>
      <c r="GS630" s="53"/>
      <c r="GT630" s="53"/>
      <c r="GU630" s="53"/>
      <c r="GV630" s="53"/>
      <c r="GW630" s="53"/>
      <c r="GX630" s="53"/>
      <c r="GY630" s="53"/>
      <c r="GZ630" s="53"/>
      <c r="HA630" s="53"/>
      <c r="HB630" s="53"/>
      <c r="HC630" s="53"/>
      <c r="HD630" s="53"/>
      <c r="HE630" s="53"/>
      <c r="HF630" s="53"/>
      <c r="HG630" s="53"/>
      <c r="HH630" s="53"/>
      <c r="HI630" s="53"/>
      <c r="HJ630" s="53"/>
      <c r="HK630" s="53"/>
      <c r="HL630" s="53"/>
      <c r="HM630" s="53"/>
      <c r="HN630" s="53"/>
      <c r="HO630" s="53"/>
      <c r="HP630" s="53"/>
      <c r="HQ630" s="53"/>
      <c r="HR630" s="53"/>
      <c r="HS630" s="53"/>
      <c r="HT630" s="53"/>
      <c r="HU630" s="53"/>
      <c r="HV630" s="53"/>
      <c r="HW630" s="53"/>
      <c r="HX630" s="53"/>
      <c r="HY630" s="53"/>
      <c r="HZ630" s="53"/>
      <c r="IA630" s="53"/>
    </row>
    <row r="631" spans="1:235" ht="21.75" customHeight="1">
      <c r="A631" s="5" t="s">
        <v>5</v>
      </c>
      <c r="B631" s="6"/>
      <c r="C631" s="6"/>
      <c r="D631" s="49"/>
      <c r="E631" s="49"/>
      <c r="F631" s="49"/>
      <c r="G631" s="87"/>
      <c r="H631" s="87"/>
      <c r="I631" s="87"/>
      <c r="J631" s="87"/>
      <c r="K631" s="87"/>
      <c r="L631" s="87"/>
      <c r="M631" s="87"/>
      <c r="N631" s="87"/>
      <c r="O631" s="87"/>
      <c r="P631" s="87"/>
      <c r="R631" s="53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  <c r="AD631" s="53"/>
      <c r="AE631" s="53"/>
      <c r="AF631" s="53"/>
      <c r="AG631" s="53"/>
      <c r="AH631" s="53"/>
      <c r="AI631" s="53"/>
      <c r="AJ631" s="53"/>
      <c r="AK631" s="53"/>
      <c r="AL631" s="53"/>
      <c r="AM631" s="53"/>
      <c r="AN631" s="53"/>
      <c r="AO631" s="53"/>
      <c r="AP631" s="53"/>
      <c r="AQ631" s="53"/>
      <c r="AR631" s="53"/>
      <c r="AS631" s="53"/>
      <c r="AT631" s="53"/>
      <c r="AU631" s="53"/>
      <c r="AV631" s="53"/>
      <c r="AW631" s="53"/>
      <c r="AX631" s="53"/>
      <c r="AY631" s="53"/>
      <c r="AZ631" s="53"/>
      <c r="BA631" s="53"/>
      <c r="BB631" s="53"/>
      <c r="BC631" s="53"/>
      <c r="BD631" s="53"/>
      <c r="BE631" s="53"/>
      <c r="BF631" s="53"/>
      <c r="BG631" s="53"/>
      <c r="BH631" s="53"/>
      <c r="BI631" s="53"/>
      <c r="BJ631" s="53"/>
      <c r="BK631" s="53"/>
      <c r="BL631" s="53"/>
      <c r="BM631" s="53"/>
      <c r="BN631" s="53"/>
      <c r="BO631" s="53"/>
      <c r="BP631" s="53"/>
      <c r="BQ631" s="53"/>
      <c r="BR631" s="53"/>
      <c r="BS631" s="53"/>
      <c r="BT631" s="53"/>
      <c r="BU631" s="53"/>
      <c r="BV631" s="53"/>
      <c r="BW631" s="53"/>
      <c r="BX631" s="53"/>
      <c r="BY631" s="53"/>
      <c r="BZ631" s="53"/>
      <c r="CA631" s="53"/>
      <c r="CB631" s="53"/>
      <c r="CC631" s="53"/>
      <c r="CD631" s="53"/>
      <c r="CE631" s="53"/>
      <c r="CF631" s="53"/>
      <c r="CG631" s="53"/>
      <c r="CH631" s="53"/>
      <c r="CI631" s="53"/>
      <c r="CJ631" s="53"/>
      <c r="CK631" s="53"/>
      <c r="CL631" s="53"/>
      <c r="CM631" s="53"/>
      <c r="CN631" s="53"/>
      <c r="CO631" s="53"/>
      <c r="CP631" s="53"/>
      <c r="CQ631" s="53"/>
      <c r="CR631" s="53"/>
      <c r="CS631" s="53"/>
      <c r="CT631" s="53"/>
      <c r="CU631" s="53"/>
      <c r="CV631" s="53"/>
      <c r="CW631" s="53"/>
      <c r="CX631" s="53"/>
      <c r="CY631" s="53"/>
      <c r="CZ631" s="53"/>
      <c r="DA631" s="53"/>
      <c r="DB631" s="53"/>
      <c r="DC631" s="53"/>
      <c r="DD631" s="53"/>
      <c r="DE631" s="53"/>
      <c r="DF631" s="53"/>
      <c r="DG631" s="53"/>
      <c r="DH631" s="53"/>
      <c r="DI631" s="53"/>
      <c r="DJ631" s="53"/>
      <c r="DK631" s="53"/>
      <c r="DL631" s="53"/>
      <c r="DM631" s="53"/>
      <c r="DN631" s="53"/>
      <c r="DO631" s="53"/>
      <c r="DP631" s="53"/>
      <c r="DQ631" s="53"/>
      <c r="DR631" s="53"/>
      <c r="DS631" s="53"/>
      <c r="DT631" s="53"/>
      <c r="DU631" s="53"/>
      <c r="DV631" s="53"/>
      <c r="DW631" s="53"/>
      <c r="DX631" s="53"/>
      <c r="DY631" s="53"/>
      <c r="DZ631" s="53"/>
      <c r="EA631" s="53"/>
      <c r="EB631" s="53"/>
      <c r="EC631" s="53"/>
      <c r="ED631" s="53"/>
      <c r="EE631" s="53"/>
      <c r="EF631" s="53"/>
      <c r="EG631" s="53"/>
      <c r="EH631" s="53"/>
      <c r="EI631" s="53"/>
      <c r="EJ631" s="53"/>
      <c r="EK631" s="53"/>
      <c r="EL631" s="53"/>
      <c r="EM631" s="53"/>
      <c r="EN631" s="53"/>
      <c r="EO631" s="53"/>
      <c r="EP631" s="53"/>
      <c r="EQ631" s="53"/>
      <c r="ER631" s="53"/>
      <c r="ES631" s="53"/>
      <c r="ET631" s="53"/>
      <c r="EU631" s="53"/>
      <c r="EV631" s="53"/>
      <c r="EW631" s="53"/>
      <c r="EX631" s="53"/>
      <c r="EY631" s="53"/>
      <c r="EZ631" s="53"/>
      <c r="FA631" s="53"/>
      <c r="FB631" s="53"/>
      <c r="FC631" s="53"/>
      <c r="FD631" s="53"/>
      <c r="FE631" s="53"/>
      <c r="FF631" s="53"/>
      <c r="FG631" s="53"/>
      <c r="FH631" s="53"/>
      <c r="FI631" s="53"/>
      <c r="FJ631" s="53"/>
      <c r="FK631" s="53"/>
      <c r="FL631" s="53"/>
      <c r="FM631" s="53"/>
      <c r="FN631" s="53"/>
      <c r="FO631" s="53"/>
      <c r="FP631" s="53"/>
      <c r="FQ631" s="53"/>
      <c r="FR631" s="53"/>
      <c r="FS631" s="53"/>
      <c r="FT631" s="53"/>
      <c r="FU631" s="53"/>
      <c r="FV631" s="53"/>
      <c r="FW631" s="53"/>
      <c r="FX631" s="53"/>
      <c r="FY631" s="53"/>
      <c r="FZ631" s="53"/>
      <c r="GA631" s="53"/>
      <c r="GB631" s="53"/>
      <c r="GC631" s="53"/>
      <c r="GD631" s="53"/>
      <c r="GE631" s="53"/>
      <c r="GF631" s="53"/>
      <c r="GG631" s="53"/>
      <c r="GH631" s="53"/>
      <c r="GI631" s="53"/>
      <c r="GJ631" s="53"/>
      <c r="GK631" s="53"/>
      <c r="GL631" s="53"/>
      <c r="GM631" s="53"/>
      <c r="GN631" s="53"/>
      <c r="GO631" s="53"/>
      <c r="GP631" s="53"/>
      <c r="GQ631" s="53"/>
      <c r="GR631" s="53"/>
      <c r="GS631" s="53"/>
      <c r="GT631" s="53"/>
      <c r="GU631" s="53"/>
      <c r="GV631" s="53"/>
      <c r="GW631" s="53"/>
      <c r="GX631" s="53"/>
      <c r="GY631" s="53"/>
      <c r="GZ631" s="53"/>
      <c r="HA631" s="53"/>
      <c r="HB631" s="53"/>
      <c r="HC631" s="53"/>
      <c r="HD631" s="53"/>
      <c r="HE631" s="53"/>
      <c r="HF631" s="53"/>
      <c r="HG631" s="53"/>
      <c r="HH631" s="53"/>
      <c r="HI631" s="53"/>
      <c r="HJ631" s="53"/>
      <c r="HK631" s="53"/>
      <c r="HL631" s="53"/>
      <c r="HM631" s="53"/>
      <c r="HN631" s="53"/>
      <c r="HO631" s="53"/>
      <c r="HP631" s="53"/>
      <c r="HQ631" s="53"/>
      <c r="HR631" s="53"/>
      <c r="HS631" s="53"/>
      <c r="HT631" s="53"/>
      <c r="HU631" s="53"/>
      <c r="HV631" s="53"/>
      <c r="HW631" s="53"/>
      <c r="HX631" s="53"/>
      <c r="HY631" s="53"/>
      <c r="HZ631" s="53"/>
      <c r="IA631" s="53"/>
    </row>
    <row r="632" spans="1:235" ht="21.75" customHeight="1">
      <c r="A632" s="8" t="s">
        <v>266</v>
      </c>
      <c r="B632" s="6"/>
      <c r="C632" s="6"/>
      <c r="D632" s="49"/>
      <c r="E632" s="49">
        <v>1</v>
      </c>
      <c r="F632" s="49">
        <f>D632+E632</f>
        <v>1</v>
      </c>
      <c r="G632" s="87"/>
      <c r="H632" s="96"/>
      <c r="I632" s="87"/>
      <c r="J632" s="96"/>
      <c r="K632" s="87"/>
      <c r="L632" s="87"/>
      <c r="M632" s="87"/>
      <c r="N632" s="87"/>
      <c r="O632" s="96"/>
      <c r="P632" s="96"/>
      <c r="R632" s="53"/>
      <c r="S632" s="53"/>
      <c r="T632" s="53"/>
      <c r="U632" s="53"/>
      <c r="V632" s="53"/>
      <c r="W632" s="53"/>
      <c r="X632" s="53"/>
      <c r="Y632" s="53"/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53"/>
      <c r="AK632" s="53"/>
      <c r="AL632" s="53"/>
      <c r="AM632" s="53"/>
      <c r="AN632" s="53"/>
      <c r="AO632" s="53"/>
      <c r="AP632" s="53"/>
      <c r="AQ632" s="53"/>
      <c r="AR632" s="53"/>
      <c r="AS632" s="53"/>
      <c r="AT632" s="53"/>
      <c r="AU632" s="53"/>
      <c r="AV632" s="53"/>
      <c r="AW632" s="53"/>
      <c r="AX632" s="53"/>
      <c r="AY632" s="53"/>
      <c r="AZ632" s="53"/>
      <c r="BA632" s="53"/>
      <c r="BB632" s="53"/>
      <c r="BC632" s="53"/>
      <c r="BD632" s="53"/>
      <c r="BE632" s="53"/>
      <c r="BF632" s="53"/>
      <c r="BG632" s="53"/>
      <c r="BH632" s="53"/>
      <c r="BI632" s="53"/>
      <c r="BJ632" s="53"/>
      <c r="BK632" s="53"/>
      <c r="BL632" s="53"/>
      <c r="BM632" s="53"/>
      <c r="BN632" s="53"/>
      <c r="BO632" s="53"/>
      <c r="BP632" s="53"/>
      <c r="BQ632" s="53"/>
      <c r="BR632" s="53"/>
      <c r="BS632" s="53"/>
      <c r="BT632" s="53"/>
      <c r="BU632" s="53"/>
      <c r="BV632" s="53"/>
      <c r="BW632" s="53"/>
      <c r="BX632" s="53"/>
      <c r="BY632" s="53"/>
      <c r="BZ632" s="53"/>
      <c r="CA632" s="53"/>
      <c r="CB632" s="53"/>
      <c r="CC632" s="53"/>
      <c r="CD632" s="53"/>
      <c r="CE632" s="53"/>
      <c r="CF632" s="53"/>
      <c r="CG632" s="53"/>
      <c r="CH632" s="53"/>
      <c r="CI632" s="53"/>
      <c r="CJ632" s="53"/>
      <c r="CK632" s="53"/>
      <c r="CL632" s="53"/>
      <c r="CM632" s="53"/>
      <c r="CN632" s="53"/>
      <c r="CO632" s="53"/>
      <c r="CP632" s="53"/>
      <c r="CQ632" s="53"/>
      <c r="CR632" s="53"/>
      <c r="CS632" s="53"/>
      <c r="CT632" s="53"/>
      <c r="CU632" s="53"/>
      <c r="CV632" s="53"/>
      <c r="CW632" s="53"/>
      <c r="CX632" s="53"/>
      <c r="CY632" s="53"/>
      <c r="CZ632" s="53"/>
      <c r="DA632" s="53"/>
      <c r="DB632" s="53"/>
      <c r="DC632" s="53"/>
      <c r="DD632" s="53"/>
      <c r="DE632" s="53"/>
      <c r="DF632" s="53"/>
      <c r="DG632" s="53"/>
      <c r="DH632" s="53"/>
      <c r="DI632" s="53"/>
      <c r="DJ632" s="53"/>
      <c r="DK632" s="53"/>
      <c r="DL632" s="53"/>
      <c r="DM632" s="53"/>
      <c r="DN632" s="53"/>
      <c r="DO632" s="53"/>
      <c r="DP632" s="53"/>
      <c r="DQ632" s="53"/>
      <c r="DR632" s="53"/>
      <c r="DS632" s="53"/>
      <c r="DT632" s="53"/>
      <c r="DU632" s="53"/>
      <c r="DV632" s="53"/>
      <c r="DW632" s="53"/>
      <c r="DX632" s="53"/>
      <c r="DY632" s="53"/>
      <c r="DZ632" s="53"/>
      <c r="EA632" s="53"/>
      <c r="EB632" s="53"/>
      <c r="EC632" s="53"/>
      <c r="ED632" s="53"/>
      <c r="EE632" s="53"/>
      <c r="EF632" s="53"/>
      <c r="EG632" s="53"/>
      <c r="EH632" s="53"/>
      <c r="EI632" s="53"/>
      <c r="EJ632" s="53"/>
      <c r="EK632" s="53"/>
      <c r="EL632" s="53"/>
      <c r="EM632" s="53"/>
      <c r="EN632" s="53"/>
      <c r="EO632" s="53"/>
      <c r="EP632" s="53"/>
      <c r="EQ632" s="53"/>
      <c r="ER632" s="53"/>
      <c r="ES632" s="53"/>
      <c r="ET632" s="53"/>
      <c r="EU632" s="53"/>
      <c r="EV632" s="53"/>
      <c r="EW632" s="53"/>
      <c r="EX632" s="53"/>
      <c r="EY632" s="53"/>
      <c r="EZ632" s="53"/>
      <c r="FA632" s="53"/>
      <c r="FB632" s="53"/>
      <c r="FC632" s="53"/>
      <c r="FD632" s="53"/>
      <c r="FE632" s="53"/>
      <c r="FF632" s="53"/>
      <c r="FG632" s="53"/>
      <c r="FH632" s="53"/>
      <c r="FI632" s="53"/>
      <c r="FJ632" s="53"/>
      <c r="FK632" s="53"/>
      <c r="FL632" s="53"/>
      <c r="FM632" s="53"/>
      <c r="FN632" s="53"/>
      <c r="FO632" s="53"/>
      <c r="FP632" s="53"/>
      <c r="FQ632" s="53"/>
      <c r="FR632" s="53"/>
      <c r="FS632" s="53"/>
      <c r="FT632" s="53"/>
      <c r="FU632" s="53"/>
      <c r="FV632" s="53"/>
      <c r="FW632" s="53"/>
      <c r="FX632" s="53"/>
      <c r="FY632" s="53"/>
      <c r="FZ632" s="53"/>
      <c r="GA632" s="53"/>
      <c r="GB632" s="53"/>
      <c r="GC632" s="53"/>
      <c r="GD632" s="53"/>
      <c r="GE632" s="53"/>
      <c r="GF632" s="53"/>
      <c r="GG632" s="53"/>
      <c r="GH632" s="53"/>
      <c r="GI632" s="53"/>
      <c r="GJ632" s="53"/>
      <c r="GK632" s="53"/>
      <c r="GL632" s="53"/>
      <c r="GM632" s="53"/>
      <c r="GN632" s="53"/>
      <c r="GO632" s="53"/>
      <c r="GP632" s="53"/>
      <c r="GQ632" s="53"/>
      <c r="GR632" s="53"/>
      <c r="GS632" s="53"/>
      <c r="GT632" s="53"/>
      <c r="GU632" s="53"/>
      <c r="GV632" s="53"/>
      <c r="GW632" s="53"/>
      <c r="GX632" s="53"/>
      <c r="GY632" s="53"/>
      <c r="GZ632" s="53"/>
      <c r="HA632" s="53"/>
      <c r="HB632" s="53"/>
      <c r="HC632" s="53"/>
      <c r="HD632" s="53"/>
      <c r="HE632" s="53"/>
      <c r="HF632" s="53"/>
      <c r="HG632" s="53"/>
      <c r="HH632" s="53"/>
      <c r="HI632" s="53"/>
      <c r="HJ632" s="53"/>
      <c r="HK632" s="53"/>
      <c r="HL632" s="53"/>
      <c r="HM632" s="53"/>
      <c r="HN632" s="53"/>
      <c r="HO632" s="53"/>
      <c r="HP632" s="53"/>
      <c r="HQ632" s="53"/>
      <c r="HR632" s="53"/>
      <c r="HS632" s="53"/>
      <c r="HT632" s="53"/>
      <c r="HU632" s="53"/>
      <c r="HV632" s="53"/>
      <c r="HW632" s="53"/>
      <c r="HX632" s="53"/>
      <c r="HY632" s="53"/>
      <c r="HZ632" s="53"/>
      <c r="IA632" s="53"/>
    </row>
    <row r="633" spans="1:235" ht="21.75" customHeight="1">
      <c r="A633" s="5" t="s">
        <v>7</v>
      </c>
      <c r="B633" s="6"/>
      <c r="C633" s="6"/>
      <c r="D633" s="49"/>
      <c r="E633" s="49"/>
      <c r="F633" s="49"/>
      <c r="G633" s="87"/>
      <c r="H633" s="87"/>
      <c r="I633" s="87"/>
      <c r="J633" s="87"/>
      <c r="K633" s="87"/>
      <c r="L633" s="87"/>
      <c r="M633" s="87"/>
      <c r="N633" s="87"/>
      <c r="O633" s="87"/>
      <c r="P633" s="87"/>
      <c r="R633" s="53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  <c r="AD633" s="53"/>
      <c r="AE633" s="53"/>
      <c r="AF633" s="53"/>
      <c r="AG633" s="53"/>
      <c r="AH633" s="53"/>
      <c r="AI633" s="53"/>
      <c r="AJ633" s="53"/>
      <c r="AK633" s="53"/>
      <c r="AL633" s="53"/>
      <c r="AM633" s="53"/>
      <c r="AN633" s="53"/>
      <c r="AO633" s="53"/>
      <c r="AP633" s="53"/>
      <c r="AQ633" s="53"/>
      <c r="AR633" s="53"/>
      <c r="AS633" s="53"/>
      <c r="AT633" s="53"/>
      <c r="AU633" s="53"/>
      <c r="AV633" s="53"/>
      <c r="AW633" s="53"/>
      <c r="AX633" s="53"/>
      <c r="AY633" s="53"/>
      <c r="AZ633" s="53"/>
      <c r="BA633" s="53"/>
      <c r="BB633" s="53"/>
      <c r="BC633" s="53"/>
      <c r="BD633" s="53"/>
      <c r="BE633" s="53"/>
      <c r="BF633" s="53"/>
      <c r="BG633" s="53"/>
      <c r="BH633" s="53"/>
      <c r="BI633" s="53"/>
      <c r="BJ633" s="53"/>
      <c r="BK633" s="53"/>
      <c r="BL633" s="53"/>
      <c r="BM633" s="53"/>
      <c r="BN633" s="53"/>
      <c r="BO633" s="53"/>
      <c r="BP633" s="53"/>
      <c r="BQ633" s="53"/>
      <c r="BR633" s="53"/>
      <c r="BS633" s="53"/>
      <c r="BT633" s="53"/>
      <c r="BU633" s="53"/>
      <c r="BV633" s="53"/>
      <c r="BW633" s="53"/>
      <c r="BX633" s="53"/>
      <c r="BY633" s="53"/>
      <c r="BZ633" s="53"/>
      <c r="CA633" s="53"/>
      <c r="CB633" s="53"/>
      <c r="CC633" s="53"/>
      <c r="CD633" s="53"/>
      <c r="CE633" s="53"/>
      <c r="CF633" s="53"/>
      <c r="CG633" s="53"/>
      <c r="CH633" s="53"/>
      <c r="CI633" s="53"/>
      <c r="CJ633" s="53"/>
      <c r="CK633" s="53"/>
      <c r="CL633" s="53"/>
      <c r="CM633" s="53"/>
      <c r="CN633" s="53"/>
      <c r="CO633" s="53"/>
      <c r="CP633" s="53"/>
      <c r="CQ633" s="53"/>
      <c r="CR633" s="53"/>
      <c r="CS633" s="53"/>
      <c r="CT633" s="53"/>
      <c r="CU633" s="53"/>
      <c r="CV633" s="53"/>
      <c r="CW633" s="53"/>
      <c r="CX633" s="53"/>
      <c r="CY633" s="53"/>
      <c r="CZ633" s="53"/>
      <c r="DA633" s="53"/>
      <c r="DB633" s="53"/>
      <c r="DC633" s="53"/>
      <c r="DD633" s="53"/>
      <c r="DE633" s="53"/>
      <c r="DF633" s="53"/>
      <c r="DG633" s="53"/>
      <c r="DH633" s="53"/>
      <c r="DI633" s="53"/>
      <c r="DJ633" s="53"/>
      <c r="DK633" s="53"/>
      <c r="DL633" s="53"/>
      <c r="DM633" s="53"/>
      <c r="DN633" s="53"/>
      <c r="DO633" s="53"/>
      <c r="DP633" s="53"/>
      <c r="DQ633" s="53"/>
      <c r="DR633" s="53"/>
      <c r="DS633" s="53"/>
      <c r="DT633" s="53"/>
      <c r="DU633" s="53"/>
      <c r="DV633" s="53"/>
      <c r="DW633" s="53"/>
      <c r="DX633" s="53"/>
      <c r="DY633" s="53"/>
      <c r="DZ633" s="53"/>
      <c r="EA633" s="53"/>
      <c r="EB633" s="53"/>
      <c r="EC633" s="53"/>
      <c r="ED633" s="53"/>
      <c r="EE633" s="53"/>
      <c r="EF633" s="53"/>
      <c r="EG633" s="53"/>
      <c r="EH633" s="53"/>
      <c r="EI633" s="53"/>
      <c r="EJ633" s="53"/>
      <c r="EK633" s="53"/>
      <c r="EL633" s="53"/>
      <c r="EM633" s="53"/>
      <c r="EN633" s="53"/>
      <c r="EO633" s="53"/>
      <c r="EP633" s="53"/>
      <c r="EQ633" s="53"/>
      <c r="ER633" s="53"/>
      <c r="ES633" s="53"/>
      <c r="ET633" s="53"/>
      <c r="EU633" s="53"/>
      <c r="EV633" s="53"/>
      <c r="EW633" s="53"/>
      <c r="EX633" s="53"/>
      <c r="EY633" s="53"/>
      <c r="EZ633" s="53"/>
      <c r="FA633" s="53"/>
      <c r="FB633" s="53"/>
      <c r="FC633" s="53"/>
      <c r="FD633" s="53"/>
      <c r="FE633" s="53"/>
      <c r="FF633" s="53"/>
      <c r="FG633" s="53"/>
      <c r="FH633" s="53"/>
      <c r="FI633" s="53"/>
      <c r="FJ633" s="53"/>
      <c r="FK633" s="53"/>
      <c r="FL633" s="53"/>
      <c r="FM633" s="53"/>
      <c r="FN633" s="53"/>
      <c r="FO633" s="53"/>
      <c r="FP633" s="53"/>
      <c r="FQ633" s="53"/>
      <c r="FR633" s="53"/>
      <c r="FS633" s="53"/>
      <c r="FT633" s="53"/>
      <c r="FU633" s="53"/>
      <c r="FV633" s="53"/>
      <c r="FW633" s="53"/>
      <c r="FX633" s="53"/>
      <c r="FY633" s="53"/>
      <c r="FZ633" s="53"/>
      <c r="GA633" s="53"/>
      <c r="GB633" s="53"/>
      <c r="GC633" s="53"/>
      <c r="GD633" s="53"/>
      <c r="GE633" s="53"/>
      <c r="GF633" s="53"/>
      <c r="GG633" s="53"/>
      <c r="GH633" s="53"/>
      <c r="GI633" s="53"/>
      <c r="GJ633" s="53"/>
      <c r="GK633" s="53"/>
      <c r="GL633" s="53"/>
      <c r="GM633" s="53"/>
      <c r="GN633" s="53"/>
      <c r="GO633" s="53"/>
      <c r="GP633" s="53"/>
      <c r="GQ633" s="53"/>
      <c r="GR633" s="53"/>
      <c r="GS633" s="53"/>
      <c r="GT633" s="53"/>
      <c r="GU633" s="53"/>
      <c r="GV633" s="53"/>
      <c r="GW633" s="53"/>
      <c r="GX633" s="53"/>
      <c r="GY633" s="53"/>
      <c r="GZ633" s="53"/>
      <c r="HA633" s="53"/>
      <c r="HB633" s="53"/>
      <c r="HC633" s="53"/>
      <c r="HD633" s="53"/>
      <c r="HE633" s="53"/>
      <c r="HF633" s="53"/>
      <c r="HG633" s="53"/>
      <c r="HH633" s="53"/>
      <c r="HI633" s="53"/>
      <c r="HJ633" s="53"/>
      <c r="HK633" s="53"/>
      <c r="HL633" s="53"/>
      <c r="HM633" s="53"/>
      <c r="HN633" s="53"/>
      <c r="HO633" s="53"/>
      <c r="HP633" s="53"/>
      <c r="HQ633" s="53"/>
      <c r="HR633" s="53"/>
      <c r="HS633" s="53"/>
      <c r="HT633" s="53"/>
      <c r="HU633" s="53"/>
      <c r="HV633" s="53"/>
      <c r="HW633" s="53"/>
      <c r="HX633" s="53"/>
      <c r="HY633" s="53"/>
      <c r="HZ633" s="53"/>
      <c r="IA633" s="53"/>
    </row>
    <row r="634" spans="1:235" ht="21.75" customHeight="1">
      <c r="A634" s="8" t="s">
        <v>267</v>
      </c>
      <c r="B634" s="127"/>
      <c r="C634" s="127"/>
      <c r="D634" s="36"/>
      <c r="E634" s="87">
        <f>E630/E632</f>
        <v>74070200</v>
      </c>
      <c r="F634" s="49">
        <f>D634+E634</f>
        <v>74070200</v>
      </c>
      <c r="G634" s="128"/>
      <c r="H634" s="128"/>
      <c r="I634" s="128"/>
      <c r="J634" s="30"/>
      <c r="K634" s="30"/>
      <c r="L634" s="30"/>
      <c r="M634" s="30"/>
      <c r="N634" s="30"/>
      <c r="O634" s="30"/>
      <c r="P634" s="30"/>
      <c r="R634" s="53"/>
      <c r="S634" s="53"/>
      <c r="T634" s="53"/>
      <c r="U634" s="53"/>
      <c r="V634" s="53"/>
      <c r="W634" s="53"/>
      <c r="X634" s="53"/>
      <c r="Y634" s="53"/>
      <c r="Z634" s="53"/>
      <c r="AA634" s="53"/>
      <c r="AB634" s="53"/>
      <c r="AC634" s="53"/>
      <c r="AD634" s="53"/>
      <c r="AE634" s="53"/>
      <c r="AF634" s="53"/>
      <c r="AG634" s="53"/>
      <c r="AH634" s="53"/>
      <c r="AI634" s="53"/>
      <c r="AJ634" s="53"/>
      <c r="AK634" s="53"/>
      <c r="AL634" s="53"/>
      <c r="AM634" s="53"/>
      <c r="AN634" s="53"/>
      <c r="AO634" s="53"/>
      <c r="AP634" s="53"/>
      <c r="AQ634" s="53"/>
      <c r="AR634" s="53"/>
      <c r="AS634" s="53"/>
      <c r="AT634" s="53"/>
      <c r="AU634" s="53"/>
      <c r="AV634" s="53"/>
      <c r="AW634" s="53"/>
      <c r="AX634" s="53"/>
      <c r="AY634" s="53"/>
      <c r="AZ634" s="53"/>
      <c r="BA634" s="53"/>
      <c r="BB634" s="53"/>
      <c r="BC634" s="53"/>
      <c r="BD634" s="53"/>
      <c r="BE634" s="53"/>
      <c r="BF634" s="53"/>
      <c r="BG634" s="53"/>
      <c r="BH634" s="53"/>
      <c r="BI634" s="53"/>
      <c r="BJ634" s="53"/>
      <c r="BK634" s="53"/>
      <c r="BL634" s="53"/>
      <c r="BM634" s="53"/>
      <c r="BN634" s="53"/>
      <c r="BO634" s="53"/>
      <c r="BP634" s="53"/>
      <c r="BQ634" s="53"/>
      <c r="BR634" s="53"/>
      <c r="BS634" s="53"/>
      <c r="BT634" s="53"/>
      <c r="BU634" s="53"/>
      <c r="BV634" s="53"/>
      <c r="BW634" s="53"/>
      <c r="BX634" s="53"/>
      <c r="BY634" s="53"/>
      <c r="BZ634" s="53"/>
      <c r="CA634" s="53"/>
      <c r="CB634" s="53"/>
      <c r="CC634" s="53"/>
      <c r="CD634" s="53"/>
      <c r="CE634" s="53"/>
      <c r="CF634" s="53"/>
      <c r="CG634" s="53"/>
      <c r="CH634" s="53"/>
      <c r="CI634" s="53"/>
      <c r="CJ634" s="53"/>
      <c r="CK634" s="53"/>
      <c r="CL634" s="53"/>
      <c r="CM634" s="53"/>
      <c r="CN634" s="53"/>
      <c r="CO634" s="53"/>
      <c r="CP634" s="53"/>
      <c r="CQ634" s="53"/>
      <c r="CR634" s="53"/>
      <c r="CS634" s="53"/>
      <c r="CT634" s="53"/>
      <c r="CU634" s="53"/>
      <c r="CV634" s="53"/>
      <c r="CW634" s="53"/>
      <c r="CX634" s="53"/>
      <c r="CY634" s="53"/>
      <c r="CZ634" s="53"/>
      <c r="DA634" s="53"/>
      <c r="DB634" s="53"/>
      <c r="DC634" s="53"/>
      <c r="DD634" s="53"/>
      <c r="DE634" s="53"/>
      <c r="DF634" s="53"/>
      <c r="DG634" s="53"/>
      <c r="DH634" s="53"/>
      <c r="DI634" s="53"/>
      <c r="DJ634" s="53"/>
      <c r="DK634" s="53"/>
      <c r="DL634" s="53"/>
      <c r="DM634" s="53"/>
      <c r="DN634" s="53"/>
      <c r="DO634" s="53"/>
      <c r="DP634" s="53"/>
      <c r="DQ634" s="53"/>
      <c r="DR634" s="53"/>
      <c r="DS634" s="53"/>
      <c r="DT634" s="53"/>
      <c r="DU634" s="53"/>
      <c r="DV634" s="53"/>
      <c r="DW634" s="53"/>
      <c r="DX634" s="53"/>
      <c r="DY634" s="53"/>
      <c r="DZ634" s="53"/>
      <c r="EA634" s="53"/>
      <c r="EB634" s="53"/>
      <c r="EC634" s="53"/>
      <c r="ED634" s="53"/>
      <c r="EE634" s="53"/>
      <c r="EF634" s="53"/>
      <c r="EG634" s="53"/>
      <c r="EH634" s="53"/>
      <c r="EI634" s="53"/>
      <c r="EJ634" s="53"/>
      <c r="EK634" s="53"/>
      <c r="EL634" s="53"/>
      <c r="EM634" s="53"/>
      <c r="EN634" s="53"/>
      <c r="EO634" s="53"/>
      <c r="EP634" s="53"/>
      <c r="EQ634" s="53"/>
      <c r="ER634" s="53"/>
      <c r="ES634" s="53"/>
      <c r="ET634" s="53"/>
      <c r="EU634" s="53"/>
      <c r="EV634" s="53"/>
      <c r="EW634" s="53"/>
      <c r="EX634" s="53"/>
      <c r="EY634" s="53"/>
      <c r="EZ634" s="53"/>
      <c r="FA634" s="53"/>
      <c r="FB634" s="53"/>
      <c r="FC634" s="53"/>
      <c r="FD634" s="53"/>
      <c r="FE634" s="53"/>
      <c r="FF634" s="53"/>
      <c r="FG634" s="53"/>
      <c r="FH634" s="53"/>
      <c r="FI634" s="53"/>
      <c r="FJ634" s="53"/>
      <c r="FK634" s="53"/>
      <c r="FL634" s="53"/>
      <c r="FM634" s="53"/>
      <c r="FN634" s="53"/>
      <c r="FO634" s="53"/>
      <c r="FP634" s="53"/>
      <c r="FQ634" s="53"/>
      <c r="FR634" s="53"/>
      <c r="FS634" s="53"/>
      <c r="FT634" s="53"/>
      <c r="FU634" s="53"/>
      <c r="FV634" s="53"/>
      <c r="FW634" s="53"/>
      <c r="FX634" s="53"/>
      <c r="FY634" s="53"/>
      <c r="FZ634" s="53"/>
      <c r="GA634" s="53"/>
      <c r="GB634" s="53"/>
      <c r="GC634" s="53"/>
      <c r="GD634" s="53"/>
      <c r="GE634" s="53"/>
      <c r="GF634" s="53"/>
      <c r="GG634" s="53"/>
      <c r="GH634" s="53"/>
      <c r="GI634" s="53"/>
      <c r="GJ634" s="53"/>
      <c r="GK634" s="53"/>
      <c r="GL634" s="53"/>
      <c r="GM634" s="53"/>
      <c r="GN634" s="53"/>
      <c r="GO634" s="53"/>
      <c r="GP634" s="53"/>
      <c r="GQ634" s="53"/>
      <c r="GR634" s="53"/>
      <c r="GS634" s="53"/>
      <c r="GT634" s="53"/>
      <c r="GU634" s="53"/>
      <c r="GV634" s="53"/>
      <c r="GW634" s="53"/>
      <c r="GX634" s="53"/>
      <c r="GY634" s="53"/>
      <c r="GZ634" s="53"/>
      <c r="HA634" s="53"/>
      <c r="HB634" s="53"/>
      <c r="HC634" s="53"/>
      <c r="HD634" s="53"/>
      <c r="HE634" s="53"/>
      <c r="HF634" s="53"/>
      <c r="HG634" s="53"/>
      <c r="HH634" s="53"/>
      <c r="HI634" s="53"/>
      <c r="HJ634" s="53"/>
      <c r="HK634" s="53"/>
      <c r="HL634" s="53"/>
      <c r="HM634" s="53"/>
      <c r="HN634" s="53"/>
      <c r="HO634" s="53"/>
      <c r="HP634" s="53"/>
      <c r="HQ634" s="53"/>
      <c r="HR634" s="53"/>
      <c r="HS634" s="53"/>
      <c r="HT634" s="53"/>
      <c r="HU634" s="53"/>
      <c r="HV634" s="53"/>
      <c r="HW634" s="53"/>
      <c r="HX634" s="53"/>
      <c r="HY634" s="53"/>
      <c r="HZ634" s="53"/>
      <c r="IA634" s="53"/>
    </row>
    <row r="635" spans="1:235" ht="16.5" customHeight="1">
      <c r="A635" s="97"/>
      <c r="B635" s="98"/>
      <c r="C635" s="98"/>
      <c r="D635" s="99"/>
      <c r="E635" s="4"/>
      <c r="F635" s="4"/>
      <c r="G635" s="4"/>
      <c r="H635" s="4"/>
      <c r="I635" s="4"/>
      <c r="J635" s="100"/>
      <c r="K635" s="100"/>
      <c r="L635" s="100"/>
      <c r="M635" s="100"/>
      <c r="N635" s="100"/>
      <c r="O635" s="100"/>
      <c r="P635" s="100"/>
      <c r="R635" s="53"/>
      <c r="S635" s="53"/>
      <c r="T635" s="53"/>
      <c r="U635" s="53"/>
      <c r="V635" s="53"/>
      <c r="W635" s="53"/>
      <c r="X635" s="53"/>
      <c r="Y635" s="53"/>
      <c r="Z635" s="53"/>
      <c r="AA635" s="53"/>
      <c r="AB635" s="53"/>
      <c r="AC635" s="53"/>
      <c r="AD635" s="53"/>
      <c r="AE635" s="53"/>
      <c r="AF635" s="53"/>
      <c r="AG635" s="53"/>
      <c r="AH635" s="53"/>
      <c r="AI635" s="53"/>
      <c r="AJ635" s="53"/>
      <c r="AK635" s="53"/>
      <c r="AL635" s="53"/>
      <c r="AM635" s="53"/>
      <c r="AN635" s="53"/>
      <c r="AO635" s="53"/>
      <c r="AP635" s="53"/>
      <c r="AQ635" s="53"/>
      <c r="AR635" s="53"/>
      <c r="AS635" s="53"/>
      <c r="AT635" s="53"/>
      <c r="AU635" s="53"/>
      <c r="AV635" s="53"/>
      <c r="AW635" s="53"/>
      <c r="AX635" s="53"/>
      <c r="AY635" s="53"/>
      <c r="AZ635" s="53"/>
      <c r="BA635" s="53"/>
      <c r="BB635" s="53"/>
      <c r="BC635" s="53"/>
      <c r="BD635" s="53"/>
      <c r="BE635" s="53"/>
      <c r="BF635" s="53"/>
      <c r="BG635" s="53"/>
      <c r="BH635" s="53"/>
      <c r="BI635" s="53"/>
      <c r="BJ635" s="53"/>
      <c r="BK635" s="53"/>
      <c r="BL635" s="53"/>
      <c r="BM635" s="53"/>
      <c r="BN635" s="53"/>
      <c r="BO635" s="53"/>
      <c r="BP635" s="53"/>
      <c r="BQ635" s="53"/>
      <c r="BR635" s="53"/>
      <c r="BS635" s="53"/>
      <c r="BT635" s="53"/>
      <c r="BU635" s="53"/>
      <c r="BV635" s="53"/>
      <c r="BW635" s="53"/>
      <c r="BX635" s="53"/>
      <c r="BY635" s="53"/>
      <c r="BZ635" s="53"/>
      <c r="CA635" s="53"/>
      <c r="CB635" s="53"/>
      <c r="CC635" s="53"/>
      <c r="CD635" s="53"/>
      <c r="CE635" s="53"/>
      <c r="CF635" s="53"/>
      <c r="CG635" s="53"/>
      <c r="CH635" s="53"/>
      <c r="CI635" s="53"/>
      <c r="CJ635" s="53"/>
      <c r="CK635" s="53"/>
      <c r="CL635" s="53"/>
      <c r="CM635" s="53"/>
      <c r="CN635" s="53"/>
      <c r="CO635" s="53"/>
      <c r="CP635" s="53"/>
      <c r="CQ635" s="53"/>
      <c r="CR635" s="53"/>
      <c r="CS635" s="53"/>
      <c r="CT635" s="53"/>
      <c r="CU635" s="53"/>
      <c r="CV635" s="53"/>
      <c r="CW635" s="53"/>
      <c r="CX635" s="53"/>
      <c r="CY635" s="53"/>
      <c r="CZ635" s="53"/>
      <c r="DA635" s="53"/>
      <c r="DB635" s="53"/>
      <c r="DC635" s="53"/>
      <c r="DD635" s="53"/>
      <c r="DE635" s="53"/>
      <c r="DF635" s="53"/>
      <c r="DG635" s="53"/>
      <c r="DH635" s="53"/>
      <c r="DI635" s="53"/>
      <c r="DJ635" s="53"/>
      <c r="DK635" s="53"/>
      <c r="DL635" s="53"/>
      <c r="DM635" s="53"/>
      <c r="DN635" s="53"/>
      <c r="DO635" s="53"/>
      <c r="DP635" s="53"/>
      <c r="DQ635" s="53"/>
      <c r="DR635" s="53"/>
      <c r="DS635" s="53"/>
      <c r="DT635" s="53"/>
      <c r="DU635" s="53"/>
      <c r="DV635" s="53"/>
      <c r="DW635" s="53"/>
      <c r="DX635" s="53"/>
      <c r="DY635" s="53"/>
      <c r="DZ635" s="53"/>
      <c r="EA635" s="53"/>
      <c r="EB635" s="53"/>
      <c r="EC635" s="53"/>
      <c r="ED635" s="53"/>
      <c r="EE635" s="53"/>
      <c r="EF635" s="53"/>
      <c r="EG635" s="53"/>
      <c r="EH635" s="53"/>
      <c r="EI635" s="53"/>
      <c r="EJ635" s="53"/>
      <c r="EK635" s="53"/>
      <c r="EL635" s="53"/>
      <c r="EM635" s="53"/>
      <c r="EN635" s="53"/>
      <c r="EO635" s="53"/>
      <c r="EP635" s="53"/>
      <c r="EQ635" s="53"/>
      <c r="ER635" s="53"/>
      <c r="ES635" s="53"/>
      <c r="ET635" s="53"/>
      <c r="EU635" s="53"/>
      <c r="EV635" s="53"/>
      <c r="EW635" s="53"/>
      <c r="EX635" s="53"/>
      <c r="EY635" s="53"/>
      <c r="EZ635" s="53"/>
      <c r="FA635" s="53"/>
      <c r="FB635" s="53"/>
      <c r="FC635" s="53"/>
      <c r="FD635" s="53"/>
      <c r="FE635" s="53"/>
      <c r="FF635" s="53"/>
      <c r="FG635" s="53"/>
      <c r="FH635" s="53"/>
      <c r="FI635" s="53"/>
      <c r="FJ635" s="53"/>
      <c r="FK635" s="53"/>
      <c r="FL635" s="53"/>
      <c r="FM635" s="53"/>
      <c r="FN635" s="53"/>
      <c r="FO635" s="53"/>
      <c r="FP635" s="53"/>
      <c r="FQ635" s="53"/>
      <c r="FR635" s="53"/>
      <c r="FS635" s="53"/>
      <c r="FT635" s="53"/>
      <c r="FU635" s="53"/>
      <c r="FV635" s="53"/>
      <c r="FW635" s="53"/>
      <c r="FX635" s="53"/>
      <c r="FY635" s="53"/>
      <c r="FZ635" s="53"/>
      <c r="GA635" s="53"/>
      <c r="GB635" s="53"/>
      <c r="GC635" s="53"/>
      <c r="GD635" s="53"/>
      <c r="GE635" s="53"/>
      <c r="GF635" s="53"/>
      <c r="GG635" s="53"/>
      <c r="GH635" s="53"/>
      <c r="GI635" s="53"/>
      <c r="GJ635" s="53"/>
      <c r="GK635" s="53"/>
      <c r="GL635" s="53"/>
      <c r="GM635" s="53"/>
      <c r="GN635" s="53"/>
      <c r="GO635" s="53"/>
      <c r="GP635" s="53"/>
      <c r="GQ635" s="53"/>
      <c r="GR635" s="53"/>
      <c r="GS635" s="53"/>
      <c r="GT635" s="53"/>
      <c r="GU635" s="53"/>
      <c r="GV635" s="53"/>
      <c r="GW635" s="53"/>
      <c r="GX635" s="53"/>
      <c r="GY635" s="53"/>
      <c r="GZ635" s="53"/>
      <c r="HA635" s="53"/>
      <c r="HB635" s="53"/>
      <c r="HC635" s="53"/>
      <c r="HD635" s="53"/>
      <c r="HE635" s="53"/>
      <c r="HF635" s="53"/>
      <c r="HG635" s="53"/>
      <c r="HH635" s="53"/>
      <c r="HI635" s="53"/>
      <c r="HJ635" s="53"/>
      <c r="HK635" s="53"/>
      <c r="HL635" s="53"/>
      <c r="HM635" s="53"/>
      <c r="HN635" s="53"/>
      <c r="HO635" s="53"/>
      <c r="HP635" s="53"/>
      <c r="HQ635" s="53"/>
      <c r="HR635" s="53"/>
      <c r="HS635" s="53"/>
      <c r="HT635" s="53"/>
      <c r="HU635" s="53"/>
      <c r="HV635" s="53"/>
      <c r="HW635" s="53"/>
      <c r="HX635" s="53"/>
      <c r="HY635" s="53"/>
      <c r="HZ635" s="53"/>
      <c r="IA635" s="53"/>
    </row>
    <row r="636" spans="1:235" ht="17.25" customHeight="1">
      <c r="A636" s="97"/>
      <c r="B636" s="98"/>
      <c r="C636" s="98"/>
      <c r="D636" s="99"/>
      <c r="E636" s="4"/>
      <c r="F636" s="4"/>
      <c r="G636" s="4"/>
      <c r="H636" s="4"/>
      <c r="I636" s="4"/>
      <c r="J636" s="100"/>
      <c r="K636" s="100"/>
      <c r="L636" s="100"/>
      <c r="M636" s="100"/>
      <c r="N636" s="100"/>
      <c r="O636" s="100"/>
      <c r="P636" s="100"/>
      <c r="R636" s="53"/>
      <c r="S636" s="53"/>
      <c r="T636" s="53"/>
      <c r="U636" s="53"/>
      <c r="V636" s="53"/>
      <c r="W636" s="53"/>
      <c r="X636" s="53"/>
      <c r="Y636" s="53"/>
      <c r="Z636" s="53"/>
      <c r="AA636" s="53"/>
      <c r="AB636" s="53"/>
      <c r="AC636" s="53"/>
      <c r="AD636" s="53"/>
      <c r="AE636" s="53"/>
      <c r="AF636" s="53"/>
      <c r="AG636" s="53"/>
      <c r="AH636" s="53"/>
      <c r="AI636" s="53"/>
      <c r="AJ636" s="53"/>
      <c r="AK636" s="53"/>
      <c r="AL636" s="53"/>
      <c r="AM636" s="53"/>
      <c r="AN636" s="53"/>
      <c r="AO636" s="53"/>
      <c r="AP636" s="53"/>
      <c r="AQ636" s="53"/>
      <c r="AR636" s="53"/>
      <c r="AS636" s="53"/>
      <c r="AT636" s="53"/>
      <c r="AU636" s="53"/>
      <c r="AV636" s="53"/>
      <c r="AW636" s="53"/>
      <c r="AX636" s="53"/>
      <c r="AY636" s="53"/>
      <c r="AZ636" s="53"/>
      <c r="BA636" s="53"/>
      <c r="BB636" s="53"/>
      <c r="BC636" s="53"/>
      <c r="BD636" s="53"/>
      <c r="BE636" s="53"/>
      <c r="BF636" s="53"/>
      <c r="BG636" s="53"/>
      <c r="BH636" s="53"/>
      <c r="BI636" s="53"/>
      <c r="BJ636" s="53"/>
      <c r="BK636" s="53"/>
      <c r="BL636" s="53"/>
      <c r="BM636" s="53"/>
      <c r="BN636" s="53"/>
      <c r="BO636" s="53"/>
      <c r="BP636" s="53"/>
      <c r="BQ636" s="53"/>
      <c r="BR636" s="53"/>
      <c r="BS636" s="53"/>
      <c r="BT636" s="53"/>
      <c r="BU636" s="53"/>
      <c r="BV636" s="53"/>
      <c r="BW636" s="53"/>
      <c r="BX636" s="53"/>
      <c r="BY636" s="53"/>
      <c r="BZ636" s="53"/>
      <c r="CA636" s="53"/>
      <c r="CB636" s="53"/>
      <c r="CC636" s="53"/>
      <c r="CD636" s="53"/>
      <c r="CE636" s="53"/>
      <c r="CF636" s="53"/>
      <c r="CG636" s="53"/>
      <c r="CH636" s="53"/>
      <c r="CI636" s="53"/>
      <c r="CJ636" s="53"/>
      <c r="CK636" s="53"/>
      <c r="CL636" s="53"/>
      <c r="CM636" s="53"/>
      <c r="CN636" s="53"/>
      <c r="CO636" s="53"/>
      <c r="CP636" s="53"/>
      <c r="CQ636" s="53"/>
      <c r="CR636" s="53"/>
      <c r="CS636" s="53"/>
      <c r="CT636" s="53"/>
      <c r="CU636" s="53"/>
      <c r="CV636" s="53"/>
      <c r="CW636" s="53"/>
      <c r="CX636" s="53"/>
      <c r="CY636" s="53"/>
      <c r="CZ636" s="53"/>
      <c r="DA636" s="53"/>
      <c r="DB636" s="53"/>
      <c r="DC636" s="53"/>
      <c r="DD636" s="53"/>
      <c r="DE636" s="53"/>
      <c r="DF636" s="53"/>
      <c r="DG636" s="53"/>
      <c r="DH636" s="53"/>
      <c r="DI636" s="53"/>
      <c r="DJ636" s="53"/>
      <c r="DK636" s="53"/>
      <c r="DL636" s="53"/>
      <c r="DM636" s="53"/>
      <c r="DN636" s="53"/>
      <c r="DO636" s="53"/>
      <c r="DP636" s="53"/>
      <c r="DQ636" s="53"/>
      <c r="DR636" s="53"/>
      <c r="DS636" s="53"/>
      <c r="DT636" s="53"/>
      <c r="DU636" s="53"/>
      <c r="DV636" s="53"/>
      <c r="DW636" s="53"/>
      <c r="DX636" s="53"/>
      <c r="DY636" s="53"/>
      <c r="DZ636" s="53"/>
      <c r="EA636" s="53"/>
      <c r="EB636" s="53"/>
      <c r="EC636" s="53"/>
      <c r="ED636" s="53"/>
      <c r="EE636" s="53"/>
      <c r="EF636" s="53"/>
      <c r="EG636" s="53"/>
      <c r="EH636" s="53"/>
      <c r="EI636" s="53"/>
      <c r="EJ636" s="53"/>
      <c r="EK636" s="53"/>
      <c r="EL636" s="53"/>
      <c r="EM636" s="53"/>
      <c r="EN636" s="53"/>
      <c r="EO636" s="53"/>
      <c r="EP636" s="53"/>
      <c r="EQ636" s="53"/>
      <c r="ER636" s="53"/>
      <c r="ES636" s="53"/>
      <c r="ET636" s="53"/>
      <c r="EU636" s="53"/>
      <c r="EV636" s="53"/>
      <c r="EW636" s="53"/>
      <c r="EX636" s="53"/>
      <c r="EY636" s="53"/>
      <c r="EZ636" s="53"/>
      <c r="FA636" s="53"/>
      <c r="FB636" s="53"/>
      <c r="FC636" s="53"/>
      <c r="FD636" s="53"/>
      <c r="FE636" s="53"/>
      <c r="FF636" s="53"/>
      <c r="FG636" s="53"/>
      <c r="FH636" s="53"/>
      <c r="FI636" s="53"/>
      <c r="FJ636" s="53"/>
      <c r="FK636" s="53"/>
      <c r="FL636" s="53"/>
      <c r="FM636" s="53"/>
      <c r="FN636" s="53"/>
      <c r="FO636" s="53"/>
      <c r="FP636" s="53"/>
      <c r="FQ636" s="53"/>
      <c r="FR636" s="53"/>
      <c r="FS636" s="53"/>
      <c r="FT636" s="53"/>
      <c r="FU636" s="53"/>
      <c r="FV636" s="53"/>
      <c r="FW636" s="53"/>
      <c r="FX636" s="53"/>
      <c r="FY636" s="53"/>
      <c r="FZ636" s="53"/>
      <c r="GA636" s="53"/>
      <c r="GB636" s="53"/>
      <c r="GC636" s="53"/>
      <c r="GD636" s="53"/>
      <c r="GE636" s="53"/>
      <c r="GF636" s="53"/>
      <c r="GG636" s="53"/>
      <c r="GH636" s="53"/>
      <c r="GI636" s="53"/>
      <c r="GJ636" s="53"/>
      <c r="GK636" s="53"/>
      <c r="GL636" s="53"/>
      <c r="GM636" s="53"/>
      <c r="GN636" s="53"/>
      <c r="GO636" s="53"/>
      <c r="GP636" s="53"/>
      <c r="GQ636" s="53"/>
      <c r="GR636" s="53"/>
      <c r="GS636" s="53"/>
      <c r="GT636" s="53"/>
      <c r="GU636" s="53"/>
      <c r="GV636" s="53"/>
      <c r="GW636" s="53"/>
      <c r="GX636" s="53"/>
      <c r="GY636" s="53"/>
      <c r="GZ636" s="53"/>
      <c r="HA636" s="53"/>
      <c r="HB636" s="53"/>
      <c r="HC636" s="53"/>
      <c r="HD636" s="53"/>
      <c r="HE636" s="53"/>
      <c r="HF636" s="53"/>
      <c r="HG636" s="53"/>
      <c r="HH636" s="53"/>
      <c r="HI636" s="53"/>
      <c r="HJ636" s="53"/>
      <c r="HK636" s="53"/>
      <c r="HL636" s="53"/>
      <c r="HM636" s="53"/>
      <c r="HN636" s="53"/>
      <c r="HO636" s="53"/>
      <c r="HP636" s="53"/>
      <c r="HQ636" s="53"/>
      <c r="HR636" s="53"/>
      <c r="HS636" s="53"/>
      <c r="HT636" s="53"/>
      <c r="HU636" s="53"/>
      <c r="HV636" s="53"/>
      <c r="HW636" s="53"/>
      <c r="HX636" s="53"/>
      <c r="HY636" s="53"/>
      <c r="HZ636" s="53"/>
      <c r="IA636" s="53"/>
    </row>
    <row r="637" spans="1:235" ht="15.75" customHeight="1">
      <c r="A637" s="98"/>
      <c r="B637" s="98"/>
      <c r="C637" s="98"/>
      <c r="D637" s="99"/>
      <c r="E637" s="2"/>
      <c r="F637" s="2"/>
      <c r="G637" s="2"/>
      <c r="H637" s="2"/>
      <c r="I637" s="2"/>
      <c r="J637" s="100"/>
      <c r="K637" s="100"/>
      <c r="L637" s="100"/>
      <c r="M637" s="100"/>
      <c r="N637" s="100"/>
      <c r="O637" s="100"/>
      <c r="P637" s="100"/>
      <c r="R637" s="53"/>
      <c r="S637" s="53"/>
      <c r="T637" s="53"/>
      <c r="U637" s="53"/>
      <c r="V637" s="53"/>
      <c r="W637" s="53"/>
      <c r="X637" s="53"/>
      <c r="Y637" s="53"/>
      <c r="Z637" s="53"/>
      <c r="AA637" s="53"/>
      <c r="AB637" s="53"/>
      <c r="AC637" s="53"/>
      <c r="AD637" s="53"/>
      <c r="AE637" s="53"/>
      <c r="AF637" s="53"/>
      <c r="AG637" s="53"/>
      <c r="AH637" s="53"/>
      <c r="AI637" s="53"/>
      <c r="AJ637" s="53"/>
      <c r="AK637" s="53"/>
      <c r="AL637" s="53"/>
      <c r="AM637" s="53"/>
      <c r="AN637" s="53"/>
      <c r="AO637" s="53"/>
      <c r="AP637" s="53"/>
      <c r="AQ637" s="53"/>
      <c r="AR637" s="53"/>
      <c r="AS637" s="53"/>
      <c r="AT637" s="53"/>
      <c r="AU637" s="53"/>
      <c r="AV637" s="53"/>
      <c r="AW637" s="53"/>
      <c r="AX637" s="53"/>
      <c r="AY637" s="53"/>
      <c r="AZ637" s="53"/>
      <c r="BA637" s="53"/>
      <c r="BB637" s="53"/>
      <c r="BC637" s="53"/>
      <c r="BD637" s="53"/>
      <c r="BE637" s="53"/>
      <c r="BF637" s="53"/>
      <c r="BG637" s="53"/>
      <c r="BH637" s="53"/>
      <c r="BI637" s="53"/>
      <c r="BJ637" s="53"/>
      <c r="BK637" s="53"/>
      <c r="BL637" s="53"/>
      <c r="BM637" s="53"/>
      <c r="BN637" s="53"/>
      <c r="BO637" s="53"/>
      <c r="BP637" s="53"/>
      <c r="BQ637" s="53"/>
      <c r="BR637" s="53"/>
      <c r="BS637" s="53"/>
      <c r="BT637" s="53"/>
      <c r="BU637" s="53"/>
      <c r="BV637" s="53"/>
      <c r="BW637" s="53"/>
      <c r="BX637" s="53"/>
      <c r="BY637" s="53"/>
      <c r="BZ637" s="53"/>
      <c r="CA637" s="53"/>
      <c r="CB637" s="53"/>
      <c r="CC637" s="53"/>
      <c r="CD637" s="53"/>
      <c r="CE637" s="53"/>
      <c r="CF637" s="53"/>
      <c r="CG637" s="53"/>
      <c r="CH637" s="53"/>
      <c r="CI637" s="53"/>
      <c r="CJ637" s="53"/>
      <c r="CK637" s="53"/>
      <c r="CL637" s="53"/>
      <c r="CM637" s="53"/>
      <c r="CN637" s="53"/>
      <c r="CO637" s="53"/>
      <c r="CP637" s="53"/>
      <c r="CQ637" s="53"/>
      <c r="CR637" s="53"/>
      <c r="CS637" s="53"/>
      <c r="CT637" s="53"/>
      <c r="CU637" s="53"/>
      <c r="CV637" s="53"/>
      <c r="CW637" s="53"/>
      <c r="CX637" s="53"/>
      <c r="CY637" s="53"/>
      <c r="CZ637" s="53"/>
      <c r="DA637" s="53"/>
      <c r="DB637" s="53"/>
      <c r="DC637" s="53"/>
      <c r="DD637" s="53"/>
      <c r="DE637" s="53"/>
      <c r="DF637" s="53"/>
      <c r="DG637" s="53"/>
      <c r="DH637" s="53"/>
      <c r="DI637" s="53"/>
      <c r="DJ637" s="53"/>
      <c r="DK637" s="53"/>
      <c r="DL637" s="53"/>
      <c r="DM637" s="53"/>
      <c r="DN637" s="53"/>
      <c r="DO637" s="53"/>
      <c r="DP637" s="53"/>
      <c r="DQ637" s="53"/>
      <c r="DR637" s="53"/>
      <c r="DS637" s="53"/>
      <c r="DT637" s="53"/>
      <c r="DU637" s="53"/>
      <c r="DV637" s="53"/>
      <c r="DW637" s="53"/>
      <c r="DX637" s="53"/>
      <c r="DY637" s="53"/>
      <c r="DZ637" s="53"/>
      <c r="EA637" s="53"/>
      <c r="EB637" s="53"/>
      <c r="EC637" s="53"/>
      <c r="ED637" s="53"/>
      <c r="EE637" s="53"/>
      <c r="EF637" s="53"/>
      <c r="EG637" s="53"/>
      <c r="EH637" s="53"/>
      <c r="EI637" s="53"/>
      <c r="EJ637" s="53"/>
      <c r="EK637" s="53"/>
      <c r="EL637" s="53"/>
      <c r="EM637" s="53"/>
      <c r="EN637" s="53"/>
      <c r="EO637" s="53"/>
      <c r="EP637" s="53"/>
      <c r="EQ637" s="53"/>
      <c r="ER637" s="53"/>
      <c r="ES637" s="53"/>
      <c r="ET637" s="53"/>
      <c r="EU637" s="53"/>
      <c r="EV637" s="53"/>
      <c r="EW637" s="53"/>
      <c r="EX637" s="53"/>
      <c r="EY637" s="53"/>
      <c r="EZ637" s="53"/>
      <c r="FA637" s="53"/>
      <c r="FB637" s="53"/>
      <c r="FC637" s="53"/>
      <c r="FD637" s="53"/>
      <c r="FE637" s="53"/>
      <c r="FF637" s="53"/>
      <c r="FG637" s="53"/>
      <c r="FH637" s="53"/>
      <c r="FI637" s="53"/>
      <c r="FJ637" s="53"/>
      <c r="FK637" s="53"/>
      <c r="FL637" s="53"/>
      <c r="FM637" s="53"/>
      <c r="FN637" s="53"/>
      <c r="FO637" s="53"/>
      <c r="FP637" s="53"/>
      <c r="FQ637" s="53"/>
      <c r="FR637" s="53"/>
      <c r="FS637" s="53"/>
      <c r="FT637" s="53"/>
      <c r="FU637" s="53"/>
      <c r="FV637" s="53"/>
      <c r="FW637" s="53"/>
      <c r="FX637" s="53"/>
      <c r="FY637" s="53"/>
      <c r="FZ637" s="53"/>
      <c r="GA637" s="53"/>
      <c r="GB637" s="53"/>
      <c r="GC637" s="53"/>
      <c r="GD637" s="53"/>
      <c r="GE637" s="53"/>
      <c r="GF637" s="53"/>
      <c r="GG637" s="53"/>
      <c r="GH637" s="53"/>
      <c r="GI637" s="53"/>
      <c r="GJ637" s="53"/>
      <c r="GK637" s="53"/>
      <c r="GL637" s="53"/>
      <c r="GM637" s="53"/>
      <c r="GN637" s="53"/>
      <c r="GO637" s="53"/>
      <c r="GP637" s="53"/>
      <c r="GQ637" s="53"/>
      <c r="GR637" s="53"/>
      <c r="GS637" s="53"/>
      <c r="GT637" s="53"/>
      <c r="GU637" s="53"/>
      <c r="GV637" s="53"/>
      <c r="GW637" s="53"/>
      <c r="GX637" s="53"/>
      <c r="GY637" s="53"/>
      <c r="GZ637" s="53"/>
      <c r="HA637" s="53"/>
      <c r="HB637" s="53"/>
      <c r="HC637" s="53"/>
      <c r="HD637" s="53"/>
      <c r="HE637" s="53"/>
      <c r="HF637" s="53"/>
      <c r="HG637" s="53"/>
      <c r="HH637" s="53"/>
      <c r="HI637" s="53"/>
      <c r="HJ637" s="53"/>
      <c r="HK637" s="53"/>
      <c r="HL637" s="53"/>
      <c r="HM637" s="53"/>
      <c r="HN637" s="53"/>
      <c r="HO637" s="53"/>
      <c r="HP637" s="53"/>
      <c r="HQ637" s="53"/>
      <c r="HR637" s="53"/>
      <c r="HS637" s="53"/>
      <c r="HT637" s="53"/>
      <c r="HU637" s="53"/>
      <c r="HV637" s="53"/>
      <c r="HW637" s="53"/>
      <c r="HX637" s="53"/>
      <c r="HY637" s="53"/>
      <c r="HZ637" s="53"/>
      <c r="IA637" s="53"/>
    </row>
    <row r="638" spans="1:235" ht="15.75" customHeight="1">
      <c r="A638" s="98"/>
      <c r="B638" s="98"/>
      <c r="C638" s="98"/>
      <c r="D638" s="99"/>
      <c r="E638" s="2"/>
      <c r="F638" s="2"/>
      <c r="G638" s="2"/>
      <c r="H638" s="2"/>
      <c r="I638" s="2"/>
      <c r="J638" s="100"/>
      <c r="K638" s="100"/>
      <c r="L638" s="100"/>
      <c r="M638" s="100"/>
      <c r="N638" s="100"/>
      <c r="O638" s="100"/>
      <c r="P638" s="100"/>
      <c r="R638" s="53"/>
      <c r="S638" s="53"/>
      <c r="T638" s="53"/>
      <c r="U638" s="53"/>
      <c r="V638" s="53"/>
      <c r="W638" s="53"/>
      <c r="X638" s="53"/>
      <c r="Y638" s="53"/>
      <c r="Z638" s="53"/>
      <c r="AA638" s="53"/>
      <c r="AB638" s="53"/>
      <c r="AC638" s="53"/>
      <c r="AD638" s="53"/>
      <c r="AE638" s="53"/>
      <c r="AF638" s="53"/>
      <c r="AG638" s="53"/>
      <c r="AH638" s="53"/>
      <c r="AI638" s="53"/>
      <c r="AJ638" s="53"/>
      <c r="AK638" s="53"/>
      <c r="AL638" s="53"/>
      <c r="AM638" s="53"/>
      <c r="AN638" s="53"/>
      <c r="AO638" s="53"/>
      <c r="AP638" s="53"/>
      <c r="AQ638" s="53"/>
      <c r="AR638" s="53"/>
      <c r="AS638" s="53"/>
      <c r="AT638" s="53"/>
      <c r="AU638" s="53"/>
      <c r="AV638" s="53"/>
      <c r="AW638" s="53"/>
      <c r="AX638" s="53"/>
      <c r="AY638" s="53"/>
      <c r="AZ638" s="53"/>
      <c r="BA638" s="53"/>
      <c r="BB638" s="53"/>
      <c r="BC638" s="53"/>
      <c r="BD638" s="53"/>
      <c r="BE638" s="53"/>
      <c r="BF638" s="53"/>
      <c r="BG638" s="53"/>
      <c r="BH638" s="53"/>
      <c r="BI638" s="53"/>
      <c r="BJ638" s="53"/>
      <c r="BK638" s="53"/>
      <c r="BL638" s="53"/>
      <c r="BM638" s="53"/>
      <c r="BN638" s="53"/>
      <c r="BO638" s="53"/>
      <c r="BP638" s="53"/>
      <c r="BQ638" s="53"/>
      <c r="BR638" s="53"/>
      <c r="BS638" s="53"/>
      <c r="BT638" s="53"/>
      <c r="BU638" s="53"/>
      <c r="BV638" s="53"/>
      <c r="BW638" s="53"/>
      <c r="BX638" s="53"/>
      <c r="BY638" s="53"/>
      <c r="BZ638" s="53"/>
      <c r="CA638" s="53"/>
      <c r="CB638" s="53"/>
      <c r="CC638" s="53"/>
      <c r="CD638" s="53"/>
      <c r="CE638" s="53"/>
      <c r="CF638" s="53"/>
      <c r="CG638" s="53"/>
      <c r="CH638" s="53"/>
      <c r="CI638" s="53"/>
      <c r="CJ638" s="53"/>
      <c r="CK638" s="53"/>
      <c r="CL638" s="53"/>
      <c r="CM638" s="53"/>
      <c r="CN638" s="53"/>
      <c r="CO638" s="53"/>
      <c r="CP638" s="53"/>
      <c r="CQ638" s="53"/>
      <c r="CR638" s="53"/>
      <c r="CS638" s="53"/>
      <c r="CT638" s="53"/>
      <c r="CU638" s="53"/>
      <c r="CV638" s="53"/>
      <c r="CW638" s="53"/>
      <c r="CX638" s="53"/>
      <c r="CY638" s="53"/>
      <c r="CZ638" s="53"/>
      <c r="DA638" s="53"/>
      <c r="DB638" s="53"/>
      <c r="DC638" s="53"/>
      <c r="DD638" s="53"/>
      <c r="DE638" s="53"/>
      <c r="DF638" s="53"/>
      <c r="DG638" s="53"/>
      <c r="DH638" s="53"/>
      <c r="DI638" s="53"/>
      <c r="DJ638" s="53"/>
      <c r="DK638" s="53"/>
      <c r="DL638" s="53"/>
      <c r="DM638" s="53"/>
      <c r="DN638" s="53"/>
      <c r="DO638" s="53"/>
      <c r="DP638" s="53"/>
      <c r="DQ638" s="53"/>
      <c r="DR638" s="53"/>
      <c r="DS638" s="53"/>
      <c r="DT638" s="53"/>
      <c r="DU638" s="53"/>
      <c r="DV638" s="53"/>
      <c r="DW638" s="53"/>
      <c r="DX638" s="53"/>
      <c r="DY638" s="53"/>
      <c r="DZ638" s="53"/>
      <c r="EA638" s="53"/>
      <c r="EB638" s="53"/>
      <c r="EC638" s="53"/>
      <c r="ED638" s="53"/>
      <c r="EE638" s="53"/>
      <c r="EF638" s="53"/>
      <c r="EG638" s="53"/>
      <c r="EH638" s="53"/>
      <c r="EI638" s="53"/>
      <c r="EJ638" s="53"/>
      <c r="EK638" s="53"/>
      <c r="EL638" s="53"/>
      <c r="EM638" s="53"/>
      <c r="EN638" s="53"/>
      <c r="EO638" s="53"/>
      <c r="EP638" s="53"/>
      <c r="EQ638" s="53"/>
      <c r="ER638" s="53"/>
      <c r="ES638" s="53"/>
      <c r="ET638" s="53"/>
      <c r="EU638" s="53"/>
      <c r="EV638" s="53"/>
      <c r="EW638" s="53"/>
      <c r="EX638" s="53"/>
      <c r="EY638" s="53"/>
      <c r="EZ638" s="53"/>
      <c r="FA638" s="53"/>
      <c r="FB638" s="53"/>
      <c r="FC638" s="53"/>
      <c r="FD638" s="53"/>
      <c r="FE638" s="53"/>
      <c r="FF638" s="53"/>
      <c r="FG638" s="53"/>
      <c r="FH638" s="53"/>
      <c r="FI638" s="53"/>
      <c r="FJ638" s="53"/>
      <c r="FK638" s="53"/>
      <c r="FL638" s="53"/>
      <c r="FM638" s="53"/>
      <c r="FN638" s="53"/>
      <c r="FO638" s="53"/>
      <c r="FP638" s="53"/>
      <c r="FQ638" s="53"/>
      <c r="FR638" s="53"/>
      <c r="FS638" s="53"/>
      <c r="FT638" s="53"/>
      <c r="FU638" s="53"/>
      <c r="FV638" s="53"/>
      <c r="FW638" s="53"/>
      <c r="FX638" s="53"/>
      <c r="FY638" s="53"/>
      <c r="FZ638" s="53"/>
      <c r="GA638" s="53"/>
      <c r="GB638" s="53"/>
      <c r="GC638" s="53"/>
      <c r="GD638" s="53"/>
      <c r="GE638" s="53"/>
      <c r="GF638" s="53"/>
      <c r="GG638" s="53"/>
      <c r="GH638" s="53"/>
      <c r="GI638" s="53"/>
      <c r="GJ638" s="53"/>
      <c r="GK638" s="53"/>
      <c r="GL638" s="53"/>
      <c r="GM638" s="53"/>
      <c r="GN638" s="53"/>
      <c r="GO638" s="53"/>
      <c r="GP638" s="53"/>
      <c r="GQ638" s="53"/>
      <c r="GR638" s="53"/>
      <c r="GS638" s="53"/>
      <c r="GT638" s="53"/>
      <c r="GU638" s="53"/>
      <c r="GV638" s="53"/>
      <c r="GW638" s="53"/>
      <c r="GX638" s="53"/>
      <c r="GY638" s="53"/>
      <c r="GZ638" s="53"/>
      <c r="HA638" s="53"/>
      <c r="HB638" s="53"/>
      <c r="HC638" s="53"/>
      <c r="HD638" s="53"/>
      <c r="HE638" s="53"/>
      <c r="HF638" s="53"/>
      <c r="HG638" s="53"/>
      <c r="HH638" s="53"/>
      <c r="HI638" s="53"/>
      <c r="HJ638" s="53"/>
      <c r="HK638" s="53"/>
      <c r="HL638" s="53"/>
      <c r="HM638" s="53"/>
      <c r="HN638" s="53"/>
      <c r="HO638" s="53"/>
      <c r="HP638" s="53"/>
      <c r="HQ638" s="53"/>
      <c r="HR638" s="53"/>
      <c r="HS638" s="53"/>
      <c r="HT638" s="53"/>
      <c r="HU638" s="53"/>
      <c r="HV638" s="53"/>
      <c r="HW638" s="53"/>
      <c r="HX638" s="53"/>
      <c r="HY638" s="53"/>
      <c r="HZ638" s="53"/>
      <c r="IA638" s="53"/>
    </row>
    <row r="639" spans="1:235" ht="20.25" customHeight="1">
      <c r="A639" s="167" t="s">
        <v>356</v>
      </c>
      <c r="B639" s="167"/>
      <c r="C639" s="167"/>
      <c r="D639" s="102"/>
      <c r="E639" s="102"/>
      <c r="F639" s="103"/>
      <c r="G639" s="104"/>
      <c r="H639" s="104"/>
      <c r="I639" s="104"/>
      <c r="J639" s="105"/>
      <c r="K639" s="105"/>
      <c r="L639" s="105"/>
      <c r="M639" s="105"/>
      <c r="N639" s="104"/>
      <c r="O639" s="178" t="s">
        <v>357</v>
      </c>
      <c r="P639" s="178"/>
      <c r="Q639" s="53"/>
      <c r="R639" s="53"/>
      <c r="S639" s="53"/>
      <c r="T639" s="53"/>
      <c r="U639" s="53"/>
      <c r="V639" s="53"/>
      <c r="W639" s="53"/>
      <c r="X639" s="53"/>
      <c r="Y639" s="53"/>
      <c r="Z639" s="53"/>
      <c r="AA639" s="53"/>
      <c r="AB639" s="53"/>
      <c r="AC639" s="53"/>
      <c r="AD639" s="53"/>
      <c r="AE639" s="53"/>
      <c r="AF639" s="53"/>
      <c r="AG639" s="53"/>
      <c r="AH639" s="53"/>
      <c r="AI639" s="53"/>
      <c r="AJ639" s="53"/>
      <c r="AK639" s="53"/>
      <c r="AL639" s="53"/>
      <c r="AM639" s="53"/>
      <c r="AN639" s="53"/>
      <c r="AO639" s="53"/>
      <c r="AP639" s="53"/>
      <c r="AQ639" s="53"/>
      <c r="AR639" s="53"/>
      <c r="AS639" s="53"/>
      <c r="AT639" s="53"/>
      <c r="AU639" s="53"/>
      <c r="AV639" s="53"/>
      <c r="AW639" s="53"/>
      <c r="AX639" s="53"/>
      <c r="AY639" s="53"/>
      <c r="AZ639" s="53"/>
      <c r="BA639" s="53"/>
      <c r="BB639" s="53"/>
      <c r="BC639" s="53"/>
      <c r="BD639" s="53"/>
      <c r="BE639" s="53"/>
      <c r="BF639" s="53"/>
      <c r="BG639" s="53"/>
      <c r="BH639" s="53"/>
      <c r="BI639" s="53"/>
      <c r="BJ639" s="53"/>
      <c r="BK639" s="53"/>
      <c r="BL639" s="53"/>
      <c r="BM639" s="53"/>
      <c r="BN639" s="53"/>
      <c r="BO639" s="53"/>
      <c r="BP639" s="53"/>
      <c r="BQ639" s="53"/>
      <c r="BR639" s="53"/>
      <c r="BS639" s="53"/>
      <c r="BT639" s="53"/>
      <c r="BU639" s="53"/>
      <c r="BV639" s="53"/>
      <c r="BW639" s="53"/>
      <c r="BX639" s="53"/>
      <c r="BY639" s="53"/>
      <c r="BZ639" s="53"/>
      <c r="CA639" s="53"/>
      <c r="CB639" s="53"/>
      <c r="CC639" s="53"/>
      <c r="CD639" s="53"/>
      <c r="CE639" s="53"/>
      <c r="CF639" s="53"/>
      <c r="CG639" s="53"/>
      <c r="CH639" s="53"/>
      <c r="CI639" s="53"/>
      <c r="CJ639" s="53"/>
      <c r="CK639" s="53"/>
      <c r="CL639" s="53"/>
      <c r="CM639" s="53"/>
      <c r="CN639" s="53"/>
      <c r="CO639" s="53"/>
      <c r="CP639" s="53"/>
      <c r="CQ639" s="53"/>
      <c r="CR639" s="53"/>
      <c r="CS639" s="53"/>
      <c r="CT639" s="53"/>
      <c r="CU639" s="53"/>
      <c r="CV639" s="53"/>
      <c r="CW639" s="53"/>
      <c r="CX639" s="53"/>
      <c r="CY639" s="53"/>
      <c r="CZ639" s="53"/>
      <c r="DA639" s="53"/>
      <c r="DB639" s="53"/>
      <c r="DC639" s="53"/>
      <c r="DD639" s="53"/>
      <c r="DE639" s="53"/>
      <c r="DF639" s="53"/>
      <c r="DG639" s="53"/>
      <c r="DH639" s="53"/>
      <c r="DI639" s="53"/>
      <c r="DJ639" s="53"/>
      <c r="DK639" s="53"/>
      <c r="DL639" s="53"/>
      <c r="DM639" s="53"/>
      <c r="DN639" s="53"/>
      <c r="DO639" s="53"/>
      <c r="DP639" s="53"/>
      <c r="DQ639" s="53"/>
      <c r="DR639" s="53"/>
      <c r="DS639" s="53"/>
      <c r="DT639" s="53"/>
      <c r="DU639" s="53"/>
      <c r="DV639" s="53"/>
      <c r="DW639" s="53"/>
      <c r="DX639" s="53"/>
      <c r="DY639" s="53"/>
      <c r="DZ639" s="53"/>
      <c r="EA639" s="53"/>
      <c r="EB639" s="53"/>
      <c r="EC639" s="53"/>
      <c r="ED639" s="53"/>
      <c r="EE639" s="53"/>
      <c r="EF639" s="53"/>
      <c r="EG639" s="53"/>
      <c r="EH639" s="53"/>
      <c r="EI639" s="53"/>
      <c r="EJ639" s="53"/>
      <c r="EK639" s="53"/>
      <c r="EL639" s="53"/>
      <c r="EM639" s="53"/>
      <c r="EN639" s="53"/>
      <c r="EO639" s="53"/>
      <c r="EP639" s="53"/>
      <c r="EQ639" s="53"/>
      <c r="ER639" s="53"/>
      <c r="ES639" s="53"/>
      <c r="ET639" s="53"/>
      <c r="EU639" s="53"/>
      <c r="EV639" s="53"/>
      <c r="EW639" s="53"/>
      <c r="EX639" s="53"/>
      <c r="EY639" s="53"/>
      <c r="EZ639" s="53"/>
      <c r="FA639" s="53"/>
      <c r="FB639" s="53"/>
      <c r="FC639" s="53"/>
      <c r="FD639" s="53"/>
      <c r="FE639" s="53"/>
      <c r="FF639" s="53"/>
      <c r="FG639" s="53"/>
      <c r="FH639" s="53"/>
      <c r="FI639" s="53"/>
      <c r="FJ639" s="53"/>
      <c r="FK639" s="53"/>
      <c r="FL639" s="53"/>
      <c r="FM639" s="53"/>
      <c r="FN639" s="53"/>
      <c r="FO639" s="53"/>
      <c r="FP639" s="53"/>
      <c r="FQ639" s="53"/>
      <c r="FR639" s="53"/>
      <c r="FS639" s="53"/>
      <c r="FT639" s="53"/>
      <c r="FU639" s="53"/>
      <c r="FV639" s="53"/>
      <c r="FW639" s="53"/>
      <c r="FX639" s="53"/>
      <c r="FY639" s="53"/>
      <c r="FZ639" s="53"/>
      <c r="GA639" s="53"/>
      <c r="GB639" s="53"/>
      <c r="GC639" s="53"/>
      <c r="GD639" s="53"/>
      <c r="GE639" s="53"/>
      <c r="GF639" s="53"/>
      <c r="GG639" s="53"/>
      <c r="GH639" s="53"/>
      <c r="GI639" s="53"/>
      <c r="GJ639" s="53"/>
      <c r="GK639" s="53"/>
      <c r="GL639" s="53"/>
      <c r="GM639" s="53"/>
      <c r="GN639" s="53"/>
      <c r="GO639" s="53"/>
      <c r="GP639" s="53"/>
      <c r="GQ639" s="53"/>
      <c r="GR639" s="53"/>
      <c r="GS639" s="53"/>
      <c r="GT639" s="53"/>
      <c r="GU639" s="53"/>
      <c r="GV639" s="53"/>
      <c r="GW639" s="53"/>
      <c r="GX639" s="53"/>
      <c r="GY639" s="53"/>
      <c r="GZ639" s="53"/>
      <c r="HA639" s="53"/>
      <c r="HB639" s="53"/>
      <c r="HC639" s="53"/>
      <c r="HD639" s="53"/>
      <c r="HE639" s="53"/>
      <c r="HF639" s="53"/>
      <c r="HG639" s="53"/>
      <c r="HH639" s="53"/>
      <c r="HI639" s="53"/>
      <c r="HJ639" s="53"/>
      <c r="HK639" s="53"/>
      <c r="HL639" s="53"/>
      <c r="HM639" s="53"/>
      <c r="HN639" s="53"/>
      <c r="HO639" s="53"/>
      <c r="HP639" s="53"/>
      <c r="HQ639" s="53"/>
      <c r="HR639" s="53"/>
      <c r="HS639" s="53"/>
      <c r="HT639" s="53"/>
      <c r="HU639" s="53"/>
      <c r="HV639" s="53"/>
      <c r="HW639" s="53"/>
      <c r="HX639" s="53"/>
      <c r="HY639" s="53"/>
      <c r="HZ639" s="53"/>
      <c r="IA639" s="53"/>
    </row>
    <row r="640" spans="1:235" ht="8.25" customHeight="1">
      <c r="A640" s="101"/>
      <c r="B640" s="101"/>
      <c r="C640" s="101"/>
      <c r="D640" s="102"/>
      <c r="E640" s="102"/>
      <c r="F640" s="103"/>
      <c r="G640" s="104"/>
      <c r="H640" s="104"/>
      <c r="I640" s="104"/>
      <c r="J640" s="105"/>
      <c r="K640" s="105"/>
      <c r="L640" s="105"/>
      <c r="M640" s="105"/>
      <c r="N640" s="104"/>
      <c r="O640" s="106"/>
      <c r="P640" s="106"/>
      <c r="Q640" s="53"/>
      <c r="R640" s="53"/>
      <c r="S640" s="53"/>
      <c r="T640" s="53"/>
      <c r="U640" s="53"/>
      <c r="V640" s="53"/>
      <c r="W640" s="53"/>
      <c r="X640" s="53"/>
      <c r="Y640" s="53"/>
      <c r="Z640" s="53"/>
      <c r="AA640" s="53"/>
      <c r="AB640" s="53"/>
      <c r="AC640" s="53"/>
      <c r="AD640" s="53"/>
      <c r="AE640" s="53"/>
      <c r="AF640" s="53"/>
      <c r="AG640" s="53"/>
      <c r="AH640" s="53"/>
      <c r="AI640" s="53"/>
      <c r="AJ640" s="53"/>
      <c r="AK640" s="53"/>
      <c r="AL640" s="53"/>
      <c r="AM640" s="53"/>
      <c r="AN640" s="53"/>
      <c r="AO640" s="53"/>
      <c r="AP640" s="53"/>
      <c r="AQ640" s="53"/>
      <c r="AR640" s="53"/>
      <c r="AS640" s="53"/>
      <c r="AT640" s="53"/>
      <c r="AU640" s="53"/>
      <c r="AV640" s="53"/>
      <c r="AW640" s="53"/>
      <c r="AX640" s="53"/>
      <c r="AY640" s="53"/>
      <c r="AZ640" s="53"/>
      <c r="BA640" s="53"/>
      <c r="BB640" s="53"/>
      <c r="BC640" s="53"/>
      <c r="BD640" s="53"/>
      <c r="BE640" s="53"/>
      <c r="BF640" s="53"/>
      <c r="BG640" s="53"/>
      <c r="BH640" s="53"/>
      <c r="BI640" s="53"/>
      <c r="BJ640" s="53"/>
      <c r="BK640" s="53"/>
      <c r="BL640" s="53"/>
      <c r="BM640" s="53"/>
      <c r="BN640" s="53"/>
      <c r="BO640" s="53"/>
      <c r="BP640" s="53"/>
      <c r="BQ640" s="53"/>
      <c r="BR640" s="53"/>
      <c r="BS640" s="53"/>
      <c r="BT640" s="53"/>
      <c r="BU640" s="53"/>
      <c r="BV640" s="53"/>
      <c r="BW640" s="53"/>
      <c r="BX640" s="53"/>
      <c r="BY640" s="53"/>
      <c r="BZ640" s="53"/>
      <c r="CA640" s="53"/>
      <c r="CB640" s="53"/>
      <c r="CC640" s="53"/>
      <c r="CD640" s="53"/>
      <c r="CE640" s="53"/>
      <c r="CF640" s="53"/>
      <c r="CG640" s="53"/>
      <c r="CH640" s="53"/>
      <c r="CI640" s="53"/>
      <c r="CJ640" s="53"/>
      <c r="CK640" s="53"/>
      <c r="CL640" s="53"/>
      <c r="CM640" s="53"/>
      <c r="CN640" s="53"/>
      <c r="CO640" s="53"/>
      <c r="CP640" s="53"/>
      <c r="CQ640" s="53"/>
      <c r="CR640" s="53"/>
      <c r="CS640" s="53"/>
      <c r="CT640" s="53"/>
      <c r="CU640" s="53"/>
      <c r="CV640" s="53"/>
      <c r="CW640" s="53"/>
      <c r="CX640" s="53"/>
      <c r="CY640" s="53"/>
      <c r="CZ640" s="53"/>
      <c r="DA640" s="53"/>
      <c r="DB640" s="53"/>
      <c r="DC640" s="53"/>
      <c r="DD640" s="53"/>
      <c r="DE640" s="53"/>
      <c r="DF640" s="53"/>
      <c r="DG640" s="53"/>
      <c r="DH640" s="53"/>
      <c r="DI640" s="53"/>
      <c r="DJ640" s="53"/>
      <c r="DK640" s="53"/>
      <c r="DL640" s="53"/>
      <c r="DM640" s="53"/>
      <c r="DN640" s="53"/>
      <c r="DO640" s="53"/>
      <c r="DP640" s="53"/>
      <c r="DQ640" s="53"/>
      <c r="DR640" s="53"/>
      <c r="DS640" s="53"/>
      <c r="DT640" s="53"/>
      <c r="DU640" s="53"/>
      <c r="DV640" s="53"/>
      <c r="DW640" s="53"/>
      <c r="DX640" s="53"/>
      <c r="DY640" s="53"/>
      <c r="DZ640" s="53"/>
      <c r="EA640" s="53"/>
      <c r="EB640" s="53"/>
      <c r="EC640" s="53"/>
      <c r="ED640" s="53"/>
      <c r="EE640" s="53"/>
      <c r="EF640" s="53"/>
      <c r="EG640" s="53"/>
      <c r="EH640" s="53"/>
      <c r="EI640" s="53"/>
      <c r="EJ640" s="53"/>
      <c r="EK640" s="53"/>
      <c r="EL640" s="53"/>
      <c r="EM640" s="53"/>
      <c r="EN640" s="53"/>
      <c r="EO640" s="53"/>
      <c r="EP640" s="53"/>
      <c r="EQ640" s="53"/>
      <c r="ER640" s="53"/>
      <c r="ES640" s="53"/>
      <c r="ET640" s="53"/>
      <c r="EU640" s="53"/>
      <c r="EV640" s="53"/>
      <c r="EW640" s="53"/>
      <c r="EX640" s="53"/>
      <c r="EY640" s="53"/>
      <c r="EZ640" s="53"/>
      <c r="FA640" s="53"/>
      <c r="FB640" s="53"/>
      <c r="FC640" s="53"/>
      <c r="FD640" s="53"/>
      <c r="FE640" s="53"/>
      <c r="FF640" s="53"/>
      <c r="FG640" s="53"/>
      <c r="FH640" s="53"/>
      <c r="FI640" s="53"/>
      <c r="FJ640" s="53"/>
      <c r="FK640" s="53"/>
      <c r="FL640" s="53"/>
      <c r="FM640" s="53"/>
      <c r="FN640" s="53"/>
      <c r="FO640" s="53"/>
      <c r="FP640" s="53"/>
      <c r="FQ640" s="53"/>
      <c r="FR640" s="53"/>
      <c r="FS640" s="53"/>
      <c r="FT640" s="53"/>
      <c r="FU640" s="53"/>
      <c r="FV640" s="53"/>
      <c r="FW640" s="53"/>
      <c r="FX640" s="53"/>
      <c r="FY640" s="53"/>
      <c r="FZ640" s="53"/>
      <c r="GA640" s="53"/>
      <c r="GB640" s="53"/>
      <c r="GC640" s="53"/>
      <c r="GD640" s="53"/>
      <c r="GE640" s="53"/>
      <c r="GF640" s="53"/>
      <c r="GG640" s="53"/>
      <c r="GH640" s="53"/>
      <c r="GI640" s="53"/>
      <c r="GJ640" s="53"/>
      <c r="GK640" s="53"/>
      <c r="GL640" s="53"/>
      <c r="GM640" s="53"/>
      <c r="GN640" s="53"/>
      <c r="GO640" s="53"/>
      <c r="GP640" s="53"/>
      <c r="GQ640" s="53"/>
      <c r="GR640" s="53"/>
      <c r="GS640" s="53"/>
      <c r="GT640" s="53"/>
      <c r="GU640" s="53"/>
      <c r="GV640" s="53"/>
      <c r="GW640" s="53"/>
      <c r="GX640" s="53"/>
      <c r="GY640" s="53"/>
      <c r="GZ640" s="53"/>
      <c r="HA640" s="53"/>
      <c r="HB640" s="53"/>
      <c r="HC640" s="53"/>
      <c r="HD640" s="53"/>
      <c r="HE640" s="53"/>
      <c r="HF640" s="53"/>
      <c r="HG640" s="53"/>
      <c r="HH640" s="53"/>
      <c r="HI640" s="53"/>
      <c r="HJ640" s="53"/>
      <c r="HK640" s="53"/>
      <c r="HL640" s="53"/>
      <c r="HM640" s="53"/>
      <c r="HN640" s="53"/>
      <c r="HO640" s="53"/>
      <c r="HP640" s="53"/>
      <c r="HQ640" s="53"/>
      <c r="HR640" s="53"/>
      <c r="HS640" s="53"/>
      <c r="HT640" s="53"/>
      <c r="HU640" s="53"/>
      <c r="HV640" s="53"/>
      <c r="HW640" s="53"/>
      <c r="HX640" s="53"/>
      <c r="HY640" s="53"/>
      <c r="HZ640" s="53"/>
      <c r="IA640" s="53"/>
    </row>
    <row r="641" spans="1:235" ht="12.75" customHeight="1">
      <c r="A641" s="101"/>
      <c r="B641" s="101"/>
      <c r="C641" s="101"/>
      <c r="D641" s="102"/>
      <c r="E641" s="102"/>
      <c r="F641" s="103"/>
      <c r="G641" s="104"/>
      <c r="H641" s="104"/>
      <c r="I641" s="104"/>
      <c r="J641" s="105"/>
      <c r="K641" s="105"/>
      <c r="L641" s="105"/>
      <c r="M641" s="105"/>
      <c r="N641" s="104"/>
      <c r="O641" s="106"/>
      <c r="P641" s="106"/>
      <c r="Q641" s="53"/>
      <c r="R641" s="53"/>
      <c r="S641" s="53"/>
      <c r="T641" s="53"/>
      <c r="U641" s="53"/>
      <c r="V641" s="53"/>
      <c r="W641" s="53"/>
      <c r="X641" s="53"/>
      <c r="Y641" s="53"/>
      <c r="Z641" s="53"/>
      <c r="AA641" s="53"/>
      <c r="AB641" s="53"/>
      <c r="AC641" s="53"/>
      <c r="AD641" s="53"/>
      <c r="AE641" s="53"/>
      <c r="AF641" s="53"/>
      <c r="AG641" s="53"/>
      <c r="AH641" s="53"/>
      <c r="AI641" s="53"/>
      <c r="AJ641" s="53"/>
      <c r="AK641" s="53"/>
      <c r="AL641" s="53"/>
      <c r="AM641" s="53"/>
      <c r="AN641" s="53"/>
      <c r="AO641" s="53"/>
      <c r="AP641" s="53"/>
      <c r="AQ641" s="53"/>
      <c r="AR641" s="53"/>
      <c r="AS641" s="53"/>
      <c r="AT641" s="53"/>
      <c r="AU641" s="53"/>
      <c r="AV641" s="53"/>
      <c r="AW641" s="53"/>
      <c r="AX641" s="53"/>
      <c r="AY641" s="53"/>
      <c r="AZ641" s="53"/>
      <c r="BA641" s="53"/>
      <c r="BB641" s="53"/>
      <c r="BC641" s="53"/>
      <c r="BD641" s="53"/>
      <c r="BE641" s="53"/>
      <c r="BF641" s="53"/>
      <c r="BG641" s="53"/>
      <c r="BH641" s="53"/>
      <c r="BI641" s="53"/>
      <c r="BJ641" s="53"/>
      <c r="BK641" s="53"/>
      <c r="BL641" s="53"/>
      <c r="BM641" s="53"/>
      <c r="BN641" s="53"/>
      <c r="BO641" s="53"/>
      <c r="BP641" s="53"/>
      <c r="BQ641" s="53"/>
      <c r="BR641" s="53"/>
      <c r="BS641" s="53"/>
      <c r="BT641" s="53"/>
      <c r="BU641" s="53"/>
      <c r="BV641" s="53"/>
      <c r="BW641" s="53"/>
      <c r="BX641" s="53"/>
      <c r="BY641" s="53"/>
      <c r="BZ641" s="53"/>
      <c r="CA641" s="53"/>
      <c r="CB641" s="53"/>
      <c r="CC641" s="53"/>
      <c r="CD641" s="53"/>
      <c r="CE641" s="53"/>
      <c r="CF641" s="53"/>
      <c r="CG641" s="53"/>
      <c r="CH641" s="53"/>
      <c r="CI641" s="53"/>
      <c r="CJ641" s="53"/>
      <c r="CK641" s="53"/>
      <c r="CL641" s="53"/>
      <c r="CM641" s="53"/>
      <c r="CN641" s="53"/>
      <c r="CO641" s="53"/>
      <c r="CP641" s="53"/>
      <c r="CQ641" s="53"/>
      <c r="CR641" s="53"/>
      <c r="CS641" s="53"/>
      <c r="CT641" s="53"/>
      <c r="CU641" s="53"/>
      <c r="CV641" s="53"/>
      <c r="CW641" s="53"/>
      <c r="CX641" s="53"/>
      <c r="CY641" s="53"/>
      <c r="CZ641" s="53"/>
      <c r="DA641" s="53"/>
      <c r="DB641" s="53"/>
      <c r="DC641" s="53"/>
      <c r="DD641" s="53"/>
      <c r="DE641" s="53"/>
      <c r="DF641" s="53"/>
      <c r="DG641" s="53"/>
      <c r="DH641" s="53"/>
      <c r="DI641" s="53"/>
      <c r="DJ641" s="53"/>
      <c r="DK641" s="53"/>
      <c r="DL641" s="53"/>
      <c r="DM641" s="53"/>
      <c r="DN641" s="53"/>
      <c r="DO641" s="53"/>
      <c r="DP641" s="53"/>
      <c r="DQ641" s="53"/>
      <c r="DR641" s="53"/>
      <c r="DS641" s="53"/>
      <c r="DT641" s="53"/>
      <c r="DU641" s="53"/>
      <c r="DV641" s="53"/>
      <c r="DW641" s="53"/>
      <c r="DX641" s="53"/>
      <c r="DY641" s="53"/>
      <c r="DZ641" s="53"/>
      <c r="EA641" s="53"/>
      <c r="EB641" s="53"/>
      <c r="EC641" s="53"/>
      <c r="ED641" s="53"/>
      <c r="EE641" s="53"/>
      <c r="EF641" s="53"/>
      <c r="EG641" s="53"/>
      <c r="EH641" s="53"/>
      <c r="EI641" s="53"/>
      <c r="EJ641" s="53"/>
      <c r="EK641" s="53"/>
      <c r="EL641" s="53"/>
      <c r="EM641" s="53"/>
      <c r="EN641" s="53"/>
      <c r="EO641" s="53"/>
      <c r="EP641" s="53"/>
      <c r="EQ641" s="53"/>
      <c r="ER641" s="53"/>
      <c r="ES641" s="53"/>
      <c r="ET641" s="53"/>
      <c r="EU641" s="53"/>
      <c r="EV641" s="53"/>
      <c r="EW641" s="53"/>
      <c r="EX641" s="53"/>
      <c r="EY641" s="53"/>
      <c r="EZ641" s="53"/>
      <c r="FA641" s="53"/>
      <c r="FB641" s="53"/>
      <c r="FC641" s="53"/>
      <c r="FD641" s="53"/>
      <c r="FE641" s="53"/>
      <c r="FF641" s="53"/>
      <c r="FG641" s="53"/>
      <c r="FH641" s="53"/>
      <c r="FI641" s="53"/>
      <c r="FJ641" s="53"/>
      <c r="FK641" s="53"/>
      <c r="FL641" s="53"/>
      <c r="FM641" s="53"/>
      <c r="FN641" s="53"/>
      <c r="FO641" s="53"/>
      <c r="FP641" s="53"/>
      <c r="FQ641" s="53"/>
      <c r="FR641" s="53"/>
      <c r="FS641" s="53"/>
      <c r="FT641" s="53"/>
      <c r="FU641" s="53"/>
      <c r="FV641" s="53"/>
      <c r="FW641" s="53"/>
      <c r="FX641" s="53"/>
      <c r="FY641" s="53"/>
      <c r="FZ641" s="53"/>
      <c r="GA641" s="53"/>
      <c r="GB641" s="53"/>
      <c r="GC641" s="53"/>
      <c r="GD641" s="53"/>
      <c r="GE641" s="53"/>
      <c r="GF641" s="53"/>
      <c r="GG641" s="53"/>
      <c r="GH641" s="53"/>
      <c r="GI641" s="53"/>
      <c r="GJ641" s="53"/>
      <c r="GK641" s="53"/>
      <c r="GL641" s="53"/>
      <c r="GM641" s="53"/>
      <c r="GN641" s="53"/>
      <c r="GO641" s="53"/>
      <c r="GP641" s="53"/>
      <c r="GQ641" s="53"/>
      <c r="GR641" s="53"/>
      <c r="GS641" s="53"/>
      <c r="GT641" s="53"/>
      <c r="GU641" s="53"/>
      <c r="GV641" s="53"/>
      <c r="GW641" s="53"/>
      <c r="GX641" s="53"/>
      <c r="GY641" s="53"/>
      <c r="GZ641" s="53"/>
      <c r="HA641" s="53"/>
      <c r="HB641" s="53"/>
      <c r="HC641" s="53"/>
      <c r="HD641" s="53"/>
      <c r="HE641" s="53"/>
      <c r="HF641" s="53"/>
      <c r="HG641" s="53"/>
      <c r="HH641" s="53"/>
      <c r="HI641" s="53"/>
      <c r="HJ641" s="53"/>
      <c r="HK641" s="53"/>
      <c r="HL641" s="53"/>
      <c r="HM641" s="53"/>
      <c r="HN641" s="53"/>
      <c r="HO641" s="53"/>
      <c r="HP641" s="53"/>
      <c r="HQ641" s="53"/>
      <c r="HR641" s="53"/>
      <c r="HS641" s="53"/>
      <c r="HT641" s="53"/>
      <c r="HU641" s="53"/>
      <c r="HV641" s="53"/>
      <c r="HW641" s="53"/>
      <c r="HX641" s="53"/>
      <c r="HY641" s="53"/>
      <c r="HZ641" s="53"/>
      <c r="IA641" s="53"/>
    </row>
    <row r="642" spans="1:235" ht="18.75" customHeight="1">
      <c r="A642" s="166" t="s">
        <v>363</v>
      </c>
      <c r="B642" s="166"/>
      <c r="C642" s="107"/>
      <c r="D642" s="108"/>
      <c r="E642" s="102"/>
      <c r="F642" s="104"/>
      <c r="G642" s="102"/>
      <c r="H642" s="102"/>
      <c r="I642" s="102"/>
      <c r="J642" s="109"/>
      <c r="K642" s="109"/>
      <c r="L642" s="109"/>
      <c r="M642" s="109"/>
      <c r="N642" s="109"/>
      <c r="O642" s="109"/>
      <c r="P642" s="109"/>
      <c r="Q642" s="110"/>
      <c r="R642" s="53"/>
      <c r="S642" s="53"/>
      <c r="T642" s="53"/>
      <c r="U642" s="53"/>
      <c r="V642" s="53"/>
      <c r="W642" s="53"/>
      <c r="X642" s="53"/>
      <c r="Y642" s="53"/>
      <c r="Z642" s="53"/>
      <c r="AA642" s="53"/>
      <c r="AB642" s="53"/>
      <c r="AC642" s="53"/>
      <c r="AD642" s="53"/>
      <c r="AE642" s="53"/>
      <c r="AF642" s="53"/>
      <c r="AG642" s="53"/>
      <c r="AH642" s="53"/>
      <c r="AI642" s="53"/>
      <c r="AJ642" s="53"/>
      <c r="AK642" s="53"/>
      <c r="AL642" s="53"/>
      <c r="AM642" s="53"/>
      <c r="AN642" s="53"/>
      <c r="AO642" s="53"/>
      <c r="AP642" s="53"/>
      <c r="AQ642" s="53"/>
      <c r="AR642" s="53"/>
      <c r="AS642" s="53"/>
      <c r="AT642" s="53"/>
      <c r="AU642" s="53"/>
      <c r="AV642" s="53"/>
      <c r="AW642" s="53"/>
      <c r="AX642" s="53"/>
      <c r="AY642" s="53"/>
      <c r="AZ642" s="53"/>
      <c r="BA642" s="53"/>
      <c r="BB642" s="53"/>
      <c r="BC642" s="53"/>
      <c r="BD642" s="53"/>
      <c r="BE642" s="53"/>
      <c r="BF642" s="53"/>
      <c r="BG642" s="53"/>
      <c r="BH642" s="53"/>
      <c r="BI642" s="53"/>
      <c r="BJ642" s="53"/>
      <c r="BK642" s="53"/>
      <c r="BL642" s="53"/>
      <c r="BM642" s="53"/>
      <c r="BN642" s="53"/>
      <c r="BO642" s="53"/>
      <c r="BP642" s="53"/>
      <c r="BQ642" s="53"/>
      <c r="BR642" s="53"/>
      <c r="BS642" s="53"/>
      <c r="BT642" s="53"/>
      <c r="BU642" s="53"/>
      <c r="BV642" s="53"/>
      <c r="BW642" s="53"/>
      <c r="BX642" s="53"/>
      <c r="BY642" s="53"/>
      <c r="BZ642" s="53"/>
      <c r="CA642" s="53"/>
      <c r="CB642" s="53"/>
      <c r="CC642" s="53"/>
      <c r="CD642" s="53"/>
      <c r="CE642" s="53"/>
      <c r="CF642" s="53"/>
      <c r="CG642" s="53"/>
      <c r="CH642" s="53"/>
      <c r="CI642" s="53"/>
      <c r="CJ642" s="53"/>
      <c r="CK642" s="53"/>
      <c r="CL642" s="53"/>
      <c r="CM642" s="53"/>
      <c r="CN642" s="53"/>
      <c r="CO642" s="53"/>
      <c r="CP642" s="53"/>
      <c r="CQ642" s="53"/>
      <c r="CR642" s="53"/>
      <c r="CS642" s="53"/>
      <c r="CT642" s="53"/>
      <c r="CU642" s="53"/>
      <c r="CV642" s="53"/>
      <c r="CW642" s="53"/>
      <c r="CX642" s="53"/>
      <c r="CY642" s="53"/>
      <c r="CZ642" s="53"/>
      <c r="DA642" s="53"/>
      <c r="DB642" s="53"/>
      <c r="DC642" s="53"/>
      <c r="DD642" s="53"/>
      <c r="DE642" s="53"/>
      <c r="DF642" s="53"/>
      <c r="DG642" s="53"/>
      <c r="DH642" s="53"/>
      <c r="DI642" s="53"/>
      <c r="DJ642" s="53"/>
      <c r="DK642" s="53"/>
      <c r="DL642" s="53"/>
      <c r="DM642" s="53"/>
      <c r="DN642" s="53"/>
      <c r="DO642" s="53"/>
      <c r="DP642" s="53"/>
      <c r="DQ642" s="53"/>
      <c r="DR642" s="53"/>
      <c r="DS642" s="53"/>
      <c r="DT642" s="53"/>
      <c r="DU642" s="53"/>
      <c r="DV642" s="53"/>
      <c r="DW642" s="53"/>
      <c r="DX642" s="53"/>
      <c r="DY642" s="53"/>
      <c r="DZ642" s="53"/>
      <c r="EA642" s="53"/>
      <c r="EB642" s="53"/>
      <c r="EC642" s="53"/>
      <c r="ED642" s="53"/>
      <c r="EE642" s="53"/>
      <c r="EF642" s="53"/>
      <c r="EG642" s="53"/>
      <c r="EH642" s="53"/>
      <c r="EI642" s="53"/>
      <c r="EJ642" s="53"/>
      <c r="EK642" s="53"/>
      <c r="EL642" s="53"/>
      <c r="EM642" s="53"/>
      <c r="EN642" s="53"/>
      <c r="EO642" s="53"/>
      <c r="EP642" s="53"/>
      <c r="EQ642" s="53"/>
      <c r="ER642" s="53"/>
      <c r="ES642" s="53"/>
      <c r="ET642" s="53"/>
      <c r="EU642" s="53"/>
      <c r="EV642" s="53"/>
      <c r="EW642" s="53"/>
      <c r="EX642" s="53"/>
      <c r="EY642" s="53"/>
      <c r="EZ642" s="53"/>
      <c r="FA642" s="53"/>
      <c r="FB642" s="53"/>
      <c r="FC642" s="53"/>
      <c r="FD642" s="53"/>
      <c r="FE642" s="53"/>
      <c r="FF642" s="53"/>
      <c r="FG642" s="53"/>
      <c r="FH642" s="53"/>
      <c r="FI642" s="53"/>
      <c r="FJ642" s="53"/>
      <c r="FK642" s="53"/>
      <c r="FL642" s="53"/>
      <c r="FM642" s="53"/>
      <c r="FN642" s="53"/>
      <c r="FO642" s="53"/>
      <c r="FP642" s="53"/>
      <c r="FQ642" s="53"/>
      <c r="FR642" s="53"/>
      <c r="FS642" s="53"/>
      <c r="FT642" s="53"/>
      <c r="FU642" s="53"/>
      <c r="FV642" s="53"/>
      <c r="FW642" s="53"/>
      <c r="FX642" s="53"/>
      <c r="FY642" s="53"/>
      <c r="FZ642" s="53"/>
      <c r="GA642" s="53"/>
      <c r="GB642" s="53"/>
      <c r="GC642" s="53"/>
      <c r="GD642" s="53"/>
      <c r="GE642" s="53"/>
      <c r="GF642" s="53"/>
      <c r="GG642" s="53"/>
      <c r="GH642" s="53"/>
      <c r="GI642" s="53"/>
      <c r="GJ642" s="53"/>
      <c r="GK642" s="53"/>
      <c r="GL642" s="53"/>
      <c r="GM642" s="53"/>
      <c r="GN642" s="53"/>
      <c r="GO642" s="53"/>
      <c r="GP642" s="53"/>
      <c r="GQ642" s="53"/>
      <c r="GR642" s="53"/>
      <c r="GS642" s="53"/>
      <c r="GT642" s="53"/>
      <c r="GU642" s="53"/>
      <c r="GV642" s="53"/>
      <c r="GW642" s="53"/>
      <c r="GX642" s="53"/>
      <c r="GY642" s="53"/>
      <c r="GZ642" s="53"/>
      <c r="HA642" s="53"/>
      <c r="HB642" s="53"/>
      <c r="HC642" s="53"/>
      <c r="HD642" s="53"/>
      <c r="HE642" s="53"/>
      <c r="HF642" s="53"/>
      <c r="HG642" s="53"/>
      <c r="HH642" s="53"/>
      <c r="HI642" s="53"/>
      <c r="HJ642" s="53"/>
      <c r="HK642" s="53"/>
      <c r="HL642" s="53"/>
      <c r="HM642" s="53"/>
      <c r="HN642" s="53"/>
      <c r="HO642" s="53"/>
      <c r="HP642" s="53"/>
      <c r="HQ642" s="53"/>
      <c r="HR642" s="53"/>
      <c r="HS642" s="53"/>
      <c r="HT642" s="53"/>
      <c r="HU642" s="53"/>
      <c r="HV642" s="53"/>
      <c r="HW642" s="53"/>
      <c r="HX642" s="53"/>
      <c r="HY642" s="53"/>
      <c r="HZ642" s="53"/>
      <c r="IA642" s="53"/>
    </row>
    <row r="643" spans="1:235" ht="11.25" customHeight="1">
      <c r="A643" s="28" t="s">
        <v>150</v>
      </c>
      <c r="B643" s="28"/>
      <c r="C643" s="111"/>
      <c r="D643" s="104"/>
      <c r="E643" s="104"/>
      <c r="F643" s="104"/>
      <c r="G643" s="104"/>
      <c r="H643" s="104"/>
      <c r="I643" s="104"/>
      <c r="J643" s="104"/>
      <c r="K643" s="104"/>
      <c r="L643" s="104"/>
      <c r="M643" s="104"/>
      <c r="N643" s="104"/>
      <c r="O643" s="104"/>
      <c r="P643" s="104"/>
      <c r="Q643" s="53"/>
      <c r="R643" s="53"/>
      <c r="S643" s="53"/>
      <c r="T643" s="53"/>
      <c r="U643" s="53"/>
      <c r="V643" s="53"/>
      <c r="W643" s="53"/>
      <c r="X643" s="53"/>
      <c r="Y643" s="53"/>
      <c r="Z643" s="53"/>
      <c r="AA643" s="53"/>
      <c r="AB643" s="53"/>
      <c r="AC643" s="53"/>
      <c r="AD643" s="53"/>
      <c r="AE643" s="53"/>
      <c r="AF643" s="53"/>
      <c r="AG643" s="53"/>
      <c r="AH643" s="53"/>
      <c r="AI643" s="53"/>
      <c r="AJ643" s="53"/>
      <c r="AK643" s="53"/>
      <c r="AL643" s="53"/>
      <c r="AM643" s="53"/>
      <c r="AN643" s="53"/>
      <c r="AO643" s="53"/>
      <c r="AP643" s="53"/>
      <c r="AQ643" s="53"/>
      <c r="AR643" s="53"/>
      <c r="AS643" s="53"/>
      <c r="AT643" s="53"/>
      <c r="AU643" s="53"/>
      <c r="AV643" s="53"/>
      <c r="AW643" s="53"/>
      <c r="AX643" s="53"/>
      <c r="AY643" s="53"/>
      <c r="AZ643" s="53"/>
      <c r="BA643" s="53"/>
      <c r="BB643" s="53"/>
      <c r="BC643" s="53"/>
      <c r="BD643" s="53"/>
      <c r="BE643" s="53"/>
      <c r="BF643" s="53"/>
      <c r="BG643" s="53"/>
      <c r="BH643" s="53"/>
      <c r="BI643" s="53"/>
      <c r="BJ643" s="53"/>
      <c r="BK643" s="53"/>
      <c r="BL643" s="53"/>
      <c r="BM643" s="53"/>
      <c r="BN643" s="53"/>
      <c r="BO643" s="53"/>
      <c r="BP643" s="53"/>
      <c r="BQ643" s="53"/>
      <c r="BR643" s="53"/>
      <c r="BS643" s="53"/>
      <c r="BT643" s="53"/>
      <c r="BU643" s="53"/>
      <c r="BV643" s="53"/>
      <c r="BW643" s="53"/>
      <c r="BX643" s="53"/>
      <c r="BY643" s="53"/>
      <c r="BZ643" s="53"/>
      <c r="CA643" s="53"/>
      <c r="CB643" s="53"/>
      <c r="CC643" s="53"/>
      <c r="CD643" s="53"/>
      <c r="CE643" s="53"/>
      <c r="CF643" s="53"/>
      <c r="CG643" s="53"/>
      <c r="CH643" s="53"/>
      <c r="CI643" s="53"/>
      <c r="CJ643" s="53"/>
      <c r="CK643" s="53"/>
      <c r="CL643" s="53"/>
      <c r="CM643" s="53"/>
      <c r="CN643" s="53"/>
      <c r="CO643" s="53"/>
      <c r="CP643" s="53"/>
      <c r="CQ643" s="53"/>
      <c r="CR643" s="53"/>
      <c r="CS643" s="53"/>
      <c r="CT643" s="53"/>
      <c r="CU643" s="53"/>
      <c r="CV643" s="53"/>
      <c r="CW643" s="53"/>
      <c r="CX643" s="53"/>
      <c r="CY643" s="53"/>
      <c r="CZ643" s="53"/>
      <c r="DA643" s="53"/>
      <c r="DB643" s="53"/>
      <c r="DC643" s="53"/>
      <c r="DD643" s="53"/>
      <c r="DE643" s="53"/>
      <c r="DF643" s="53"/>
      <c r="DG643" s="53"/>
      <c r="DH643" s="53"/>
      <c r="DI643" s="53"/>
      <c r="DJ643" s="53"/>
      <c r="DK643" s="53"/>
      <c r="DL643" s="53"/>
      <c r="DM643" s="53"/>
      <c r="DN643" s="53"/>
      <c r="DO643" s="53"/>
      <c r="DP643" s="53"/>
      <c r="DQ643" s="53"/>
      <c r="DR643" s="53"/>
      <c r="DS643" s="53"/>
      <c r="DT643" s="53"/>
      <c r="DU643" s="53"/>
      <c r="DV643" s="53"/>
      <c r="DW643" s="53"/>
      <c r="DX643" s="53"/>
      <c r="DY643" s="53"/>
      <c r="DZ643" s="53"/>
      <c r="EA643" s="53"/>
      <c r="EB643" s="53"/>
      <c r="EC643" s="53"/>
      <c r="ED643" s="53"/>
      <c r="EE643" s="53"/>
      <c r="EF643" s="53"/>
      <c r="EG643" s="53"/>
      <c r="EH643" s="53"/>
      <c r="EI643" s="53"/>
      <c r="EJ643" s="53"/>
      <c r="EK643" s="53"/>
      <c r="EL643" s="53"/>
      <c r="EM643" s="53"/>
      <c r="EN643" s="53"/>
      <c r="EO643" s="53"/>
      <c r="EP643" s="53"/>
      <c r="EQ643" s="53"/>
      <c r="ER643" s="53"/>
      <c r="ES643" s="53"/>
      <c r="ET643" s="53"/>
      <c r="EU643" s="53"/>
      <c r="EV643" s="53"/>
      <c r="EW643" s="53"/>
      <c r="EX643" s="53"/>
      <c r="EY643" s="53"/>
      <c r="EZ643" s="53"/>
      <c r="FA643" s="53"/>
      <c r="FB643" s="53"/>
      <c r="FC643" s="53"/>
      <c r="FD643" s="53"/>
      <c r="FE643" s="53"/>
      <c r="FF643" s="53"/>
      <c r="FG643" s="53"/>
      <c r="FH643" s="53"/>
      <c r="FI643" s="53"/>
      <c r="FJ643" s="53"/>
      <c r="FK643" s="53"/>
      <c r="FL643" s="53"/>
      <c r="FM643" s="53"/>
      <c r="FN643" s="53"/>
      <c r="FO643" s="53"/>
      <c r="FP643" s="53"/>
      <c r="FQ643" s="53"/>
      <c r="FR643" s="53"/>
      <c r="FS643" s="53"/>
      <c r="FT643" s="53"/>
      <c r="FU643" s="53"/>
      <c r="FV643" s="53"/>
      <c r="FW643" s="53"/>
      <c r="FX643" s="53"/>
      <c r="FY643" s="53"/>
      <c r="FZ643" s="53"/>
      <c r="GA643" s="53"/>
      <c r="GB643" s="53"/>
      <c r="GC643" s="53"/>
      <c r="GD643" s="53"/>
      <c r="GE643" s="53"/>
      <c r="GF643" s="53"/>
      <c r="GG643" s="53"/>
      <c r="GH643" s="53"/>
      <c r="GI643" s="53"/>
      <c r="GJ643" s="53"/>
      <c r="GK643" s="53"/>
      <c r="GL643" s="53"/>
      <c r="GM643" s="53"/>
      <c r="GN643" s="53"/>
      <c r="GO643" s="53"/>
      <c r="GP643" s="53"/>
      <c r="GQ643" s="53"/>
      <c r="GR643" s="53"/>
      <c r="GS643" s="53"/>
      <c r="GT643" s="53"/>
      <c r="GU643" s="53"/>
      <c r="GV643" s="53"/>
      <c r="GW643" s="53"/>
      <c r="GX643" s="53"/>
      <c r="GY643" s="53"/>
      <c r="GZ643" s="53"/>
      <c r="HA643" s="53"/>
      <c r="HB643" s="53"/>
      <c r="HC643" s="53"/>
      <c r="HD643" s="53"/>
      <c r="HE643" s="53"/>
      <c r="HF643" s="53"/>
      <c r="HG643" s="53"/>
      <c r="HH643" s="53"/>
      <c r="HI643" s="53"/>
      <c r="HJ643" s="53"/>
      <c r="HK643" s="53"/>
      <c r="HL643" s="53"/>
      <c r="HM643" s="53"/>
      <c r="HN643" s="53"/>
      <c r="HO643" s="53"/>
      <c r="HP643" s="53"/>
      <c r="HQ643" s="53"/>
      <c r="HR643" s="53"/>
      <c r="HS643" s="53"/>
      <c r="HT643" s="53"/>
      <c r="HU643" s="53"/>
      <c r="HV643" s="53"/>
      <c r="HW643" s="53"/>
      <c r="HX643" s="53"/>
      <c r="HY643" s="53"/>
      <c r="HZ643" s="53"/>
      <c r="IA643" s="53"/>
    </row>
    <row r="644" spans="1:235" ht="28.5" customHeight="1">
      <c r="A644" s="112"/>
      <c r="B644" s="113"/>
      <c r="C644" s="114"/>
      <c r="D644" s="115"/>
      <c r="E644" s="115"/>
      <c r="F644" s="104"/>
      <c r="G644" s="104"/>
      <c r="H644" s="104"/>
      <c r="I644" s="104"/>
      <c r="J644" s="104"/>
      <c r="K644" s="104"/>
      <c r="L644" s="104"/>
      <c r="M644" s="104"/>
      <c r="N644" s="104"/>
      <c r="O644" s="104"/>
      <c r="P644" s="104"/>
      <c r="Q644" s="53"/>
      <c r="R644" s="53"/>
      <c r="S644" s="53"/>
      <c r="T644" s="53"/>
      <c r="U644" s="53"/>
      <c r="V644" s="53"/>
      <c r="W644" s="53"/>
      <c r="X644" s="53"/>
      <c r="Y644" s="53"/>
      <c r="Z644" s="53"/>
      <c r="AA644" s="53"/>
      <c r="AB644" s="53"/>
      <c r="AC644" s="53"/>
      <c r="AD644" s="53"/>
      <c r="AE644" s="53"/>
      <c r="AF644" s="53"/>
      <c r="AG644" s="53"/>
      <c r="AH644" s="53"/>
      <c r="AI644" s="53"/>
      <c r="AJ644" s="53"/>
      <c r="AK644" s="53"/>
      <c r="AL644" s="53"/>
      <c r="AM644" s="53"/>
      <c r="AN644" s="53"/>
      <c r="AO644" s="53"/>
      <c r="AP644" s="53"/>
      <c r="AQ644" s="53"/>
      <c r="AR644" s="53"/>
      <c r="AS644" s="53"/>
      <c r="AT644" s="53"/>
      <c r="AU644" s="53"/>
      <c r="AV644" s="53"/>
      <c r="AW644" s="53"/>
      <c r="AX644" s="53"/>
      <c r="AY644" s="53"/>
      <c r="AZ644" s="53"/>
      <c r="BA644" s="53"/>
      <c r="BB644" s="53"/>
      <c r="BC644" s="53"/>
      <c r="BD644" s="53"/>
      <c r="BE644" s="53"/>
      <c r="BF644" s="53"/>
      <c r="BG644" s="53"/>
      <c r="BH644" s="53"/>
      <c r="BI644" s="53"/>
      <c r="BJ644" s="53"/>
      <c r="BK644" s="53"/>
      <c r="BL644" s="53"/>
      <c r="BM644" s="53"/>
      <c r="BN644" s="53"/>
      <c r="BO644" s="53"/>
      <c r="BP644" s="53"/>
      <c r="BQ644" s="53"/>
      <c r="BR644" s="53"/>
      <c r="BS644" s="53"/>
      <c r="BT644" s="53"/>
      <c r="BU644" s="53"/>
      <c r="BV644" s="53"/>
      <c r="BW644" s="53"/>
      <c r="BX644" s="53"/>
      <c r="BY644" s="53"/>
      <c r="BZ644" s="53"/>
      <c r="CA644" s="53"/>
      <c r="CB644" s="53"/>
      <c r="CC644" s="53"/>
      <c r="CD644" s="53"/>
      <c r="CE644" s="53"/>
      <c r="CF644" s="53"/>
      <c r="CG644" s="53"/>
      <c r="CH644" s="53"/>
      <c r="CI644" s="53"/>
      <c r="CJ644" s="53"/>
      <c r="CK644" s="53"/>
      <c r="CL644" s="53"/>
      <c r="CM644" s="53"/>
      <c r="CN644" s="53"/>
      <c r="CO644" s="53"/>
      <c r="CP644" s="53"/>
      <c r="CQ644" s="53"/>
      <c r="CR644" s="53"/>
      <c r="CS644" s="53"/>
      <c r="CT644" s="53"/>
      <c r="CU644" s="53"/>
      <c r="CV644" s="53"/>
      <c r="CW644" s="53"/>
      <c r="CX644" s="53"/>
      <c r="CY644" s="53"/>
      <c r="CZ644" s="53"/>
      <c r="DA644" s="53"/>
      <c r="DB644" s="53"/>
      <c r="DC644" s="53"/>
      <c r="DD644" s="53"/>
      <c r="DE644" s="53"/>
      <c r="DF644" s="53"/>
      <c r="DG644" s="53"/>
      <c r="DH644" s="53"/>
      <c r="DI644" s="53"/>
      <c r="DJ644" s="53"/>
      <c r="DK644" s="53"/>
      <c r="DL644" s="53"/>
      <c r="DM644" s="53"/>
      <c r="DN644" s="53"/>
      <c r="DO644" s="53"/>
      <c r="DP644" s="53"/>
      <c r="DQ644" s="53"/>
      <c r="DR644" s="53"/>
      <c r="DS644" s="53"/>
      <c r="DT644" s="53"/>
      <c r="DU644" s="53"/>
      <c r="DV644" s="53"/>
      <c r="DW644" s="53"/>
      <c r="DX644" s="53"/>
      <c r="DY644" s="53"/>
      <c r="DZ644" s="53"/>
      <c r="EA644" s="53"/>
      <c r="EB644" s="53"/>
      <c r="EC644" s="53"/>
      <c r="ED644" s="53"/>
      <c r="EE644" s="53"/>
      <c r="EF644" s="53"/>
      <c r="EG644" s="53"/>
      <c r="EH644" s="53"/>
      <c r="EI644" s="53"/>
      <c r="EJ644" s="53"/>
      <c r="EK644" s="53"/>
      <c r="EL644" s="53"/>
      <c r="EM644" s="53"/>
      <c r="EN644" s="53"/>
      <c r="EO644" s="53"/>
      <c r="EP644" s="53"/>
      <c r="EQ644" s="53"/>
      <c r="ER644" s="53"/>
      <c r="ES644" s="53"/>
      <c r="ET644" s="53"/>
      <c r="EU644" s="53"/>
      <c r="EV644" s="53"/>
      <c r="EW644" s="53"/>
      <c r="EX644" s="53"/>
      <c r="EY644" s="53"/>
      <c r="EZ644" s="53"/>
      <c r="FA644" s="53"/>
      <c r="FB644" s="53"/>
      <c r="FC644" s="53"/>
      <c r="FD644" s="53"/>
      <c r="FE644" s="53"/>
      <c r="FF644" s="53"/>
      <c r="FG644" s="53"/>
      <c r="FH644" s="53"/>
      <c r="FI644" s="53"/>
      <c r="FJ644" s="53"/>
      <c r="FK644" s="53"/>
      <c r="FL644" s="53"/>
      <c r="FM644" s="53"/>
      <c r="FN644" s="53"/>
      <c r="FO644" s="53"/>
      <c r="FP644" s="53"/>
      <c r="FQ644" s="53"/>
      <c r="FR644" s="53"/>
      <c r="FS644" s="53"/>
      <c r="FT644" s="53"/>
      <c r="FU644" s="53"/>
      <c r="FV644" s="53"/>
      <c r="FW644" s="53"/>
      <c r="FX644" s="53"/>
      <c r="FY644" s="53"/>
      <c r="FZ644" s="53"/>
      <c r="GA644" s="53"/>
      <c r="GB644" s="53"/>
      <c r="GC644" s="53"/>
      <c r="GD644" s="53"/>
      <c r="GE644" s="53"/>
      <c r="GF644" s="53"/>
      <c r="GG644" s="53"/>
      <c r="GH644" s="53"/>
      <c r="GI644" s="53"/>
      <c r="GJ644" s="53"/>
      <c r="GK644" s="53"/>
      <c r="GL644" s="53"/>
      <c r="GM644" s="53"/>
      <c r="GN644" s="53"/>
      <c r="GO644" s="53"/>
      <c r="GP644" s="53"/>
      <c r="GQ644" s="53"/>
      <c r="GR644" s="53"/>
      <c r="GS644" s="53"/>
      <c r="GT644" s="53"/>
      <c r="GU644" s="53"/>
      <c r="GV644" s="53"/>
      <c r="GW644" s="53"/>
      <c r="GX644" s="53"/>
      <c r="GY644" s="53"/>
      <c r="GZ644" s="53"/>
      <c r="HA644" s="53"/>
      <c r="HB644" s="53"/>
      <c r="HC644" s="53"/>
      <c r="HD644" s="53"/>
      <c r="HE644" s="53"/>
      <c r="HF644" s="53"/>
      <c r="HG644" s="53"/>
      <c r="HH644" s="53"/>
      <c r="HI644" s="53"/>
      <c r="HJ644" s="53"/>
      <c r="HK644" s="53"/>
      <c r="HL644" s="53"/>
      <c r="HM644" s="53"/>
      <c r="HN644" s="53"/>
      <c r="HO644" s="53"/>
      <c r="HP644" s="53"/>
      <c r="HQ644" s="53"/>
      <c r="HR644" s="53"/>
      <c r="HS644" s="53"/>
      <c r="HT644" s="53"/>
      <c r="HU644" s="53"/>
      <c r="HV644" s="53"/>
      <c r="HW644" s="53"/>
      <c r="HX644" s="53"/>
      <c r="HY644" s="53"/>
      <c r="HZ644" s="53"/>
      <c r="IA644" s="53"/>
    </row>
    <row r="645" spans="1:235" ht="11.25">
      <c r="A645" s="1"/>
      <c r="B645" s="1"/>
      <c r="C645" s="1"/>
      <c r="D645" s="3"/>
      <c r="E645" s="3"/>
      <c r="F645" s="3"/>
      <c r="G645" s="3"/>
      <c r="H645" s="3"/>
      <c r="I645" s="3"/>
      <c r="J645" s="3"/>
      <c r="K645" s="3"/>
      <c r="L645" s="3"/>
      <c r="M645" s="3"/>
      <c r="R645" s="53"/>
      <c r="S645" s="53"/>
      <c r="T645" s="53"/>
      <c r="U645" s="53"/>
      <c r="V645" s="53"/>
      <c r="W645" s="53"/>
      <c r="X645" s="53"/>
      <c r="Y645" s="53"/>
      <c r="Z645" s="53"/>
      <c r="AA645" s="53"/>
      <c r="AB645" s="53"/>
      <c r="AC645" s="53"/>
      <c r="AD645" s="53"/>
      <c r="AE645" s="53"/>
      <c r="AF645" s="53"/>
      <c r="AG645" s="53"/>
      <c r="AH645" s="53"/>
      <c r="AI645" s="53"/>
      <c r="AJ645" s="53"/>
      <c r="AK645" s="53"/>
      <c r="AL645" s="53"/>
      <c r="AM645" s="53"/>
      <c r="AN645" s="53"/>
      <c r="AO645" s="53"/>
      <c r="AP645" s="53"/>
      <c r="AQ645" s="53"/>
      <c r="AR645" s="53"/>
      <c r="AS645" s="53"/>
      <c r="AT645" s="53"/>
      <c r="AU645" s="53"/>
      <c r="AV645" s="53"/>
      <c r="AW645" s="53"/>
      <c r="AX645" s="53"/>
      <c r="AY645" s="53"/>
      <c r="AZ645" s="53"/>
      <c r="BA645" s="53"/>
      <c r="BB645" s="53"/>
      <c r="BC645" s="53"/>
      <c r="BD645" s="53"/>
      <c r="BE645" s="53"/>
      <c r="BF645" s="53"/>
      <c r="BG645" s="53"/>
      <c r="BH645" s="53"/>
      <c r="BI645" s="53"/>
      <c r="BJ645" s="53"/>
      <c r="BK645" s="53"/>
      <c r="BL645" s="53"/>
      <c r="BM645" s="53"/>
      <c r="BN645" s="53"/>
      <c r="BO645" s="53"/>
      <c r="BP645" s="53"/>
      <c r="BQ645" s="53"/>
      <c r="BR645" s="53"/>
      <c r="BS645" s="53"/>
      <c r="BT645" s="53"/>
      <c r="BU645" s="53"/>
      <c r="BV645" s="53"/>
      <c r="BW645" s="53"/>
      <c r="BX645" s="53"/>
      <c r="BY645" s="53"/>
      <c r="BZ645" s="53"/>
      <c r="CA645" s="53"/>
      <c r="CB645" s="53"/>
      <c r="CC645" s="53"/>
      <c r="CD645" s="53"/>
      <c r="CE645" s="53"/>
      <c r="CF645" s="53"/>
      <c r="CG645" s="53"/>
      <c r="CH645" s="53"/>
      <c r="CI645" s="53"/>
      <c r="CJ645" s="53"/>
      <c r="CK645" s="53"/>
      <c r="CL645" s="53"/>
      <c r="CM645" s="53"/>
      <c r="CN645" s="53"/>
      <c r="CO645" s="53"/>
      <c r="CP645" s="53"/>
      <c r="CQ645" s="53"/>
      <c r="CR645" s="53"/>
      <c r="CS645" s="53"/>
      <c r="CT645" s="53"/>
      <c r="CU645" s="53"/>
      <c r="CV645" s="53"/>
      <c r="CW645" s="53"/>
      <c r="CX645" s="53"/>
      <c r="CY645" s="53"/>
      <c r="CZ645" s="53"/>
      <c r="DA645" s="53"/>
      <c r="DB645" s="53"/>
      <c r="DC645" s="53"/>
      <c r="DD645" s="53"/>
      <c r="DE645" s="53"/>
      <c r="DF645" s="53"/>
      <c r="DG645" s="53"/>
      <c r="DH645" s="53"/>
      <c r="DI645" s="53"/>
      <c r="DJ645" s="53"/>
      <c r="DK645" s="53"/>
      <c r="DL645" s="53"/>
      <c r="DM645" s="53"/>
      <c r="DN645" s="53"/>
      <c r="DO645" s="53"/>
      <c r="DP645" s="53"/>
      <c r="DQ645" s="53"/>
      <c r="DR645" s="53"/>
      <c r="DS645" s="53"/>
      <c r="DT645" s="53"/>
      <c r="DU645" s="53"/>
      <c r="DV645" s="53"/>
      <c r="DW645" s="53"/>
      <c r="DX645" s="53"/>
      <c r="DY645" s="53"/>
      <c r="DZ645" s="53"/>
      <c r="EA645" s="53"/>
      <c r="EB645" s="53"/>
      <c r="EC645" s="53"/>
      <c r="ED645" s="53"/>
      <c r="EE645" s="53"/>
      <c r="EF645" s="53"/>
      <c r="EG645" s="53"/>
      <c r="EH645" s="53"/>
      <c r="EI645" s="53"/>
      <c r="EJ645" s="53"/>
      <c r="EK645" s="53"/>
      <c r="EL645" s="53"/>
      <c r="EM645" s="53"/>
      <c r="EN645" s="53"/>
      <c r="EO645" s="53"/>
      <c r="EP645" s="53"/>
      <c r="EQ645" s="53"/>
      <c r="ER645" s="53"/>
      <c r="ES645" s="53"/>
      <c r="ET645" s="53"/>
      <c r="EU645" s="53"/>
      <c r="EV645" s="53"/>
      <c r="EW645" s="53"/>
      <c r="EX645" s="53"/>
      <c r="EY645" s="53"/>
      <c r="EZ645" s="53"/>
      <c r="FA645" s="53"/>
      <c r="FB645" s="53"/>
      <c r="FC645" s="53"/>
      <c r="FD645" s="53"/>
      <c r="FE645" s="53"/>
      <c r="FF645" s="53"/>
      <c r="FG645" s="53"/>
      <c r="FH645" s="53"/>
      <c r="FI645" s="53"/>
      <c r="FJ645" s="53"/>
      <c r="FK645" s="53"/>
      <c r="FL645" s="53"/>
      <c r="FM645" s="53"/>
      <c r="FN645" s="53"/>
      <c r="FO645" s="53"/>
      <c r="FP645" s="53"/>
      <c r="FQ645" s="53"/>
      <c r="FR645" s="53"/>
      <c r="FS645" s="53"/>
      <c r="FT645" s="53"/>
      <c r="FU645" s="53"/>
      <c r="FV645" s="53"/>
      <c r="FW645" s="53"/>
      <c r="FX645" s="53"/>
      <c r="FY645" s="53"/>
      <c r="FZ645" s="53"/>
      <c r="GA645" s="53"/>
      <c r="GB645" s="53"/>
      <c r="GC645" s="53"/>
      <c r="GD645" s="53"/>
      <c r="GE645" s="53"/>
      <c r="GF645" s="53"/>
      <c r="GG645" s="53"/>
      <c r="GH645" s="53"/>
      <c r="GI645" s="53"/>
      <c r="GJ645" s="53"/>
      <c r="GK645" s="53"/>
      <c r="GL645" s="53"/>
      <c r="GM645" s="53"/>
      <c r="GN645" s="53"/>
      <c r="GO645" s="53"/>
      <c r="GP645" s="53"/>
      <c r="GQ645" s="53"/>
      <c r="GR645" s="53"/>
      <c r="GS645" s="53"/>
      <c r="GT645" s="53"/>
      <c r="GU645" s="53"/>
      <c r="GV645" s="53"/>
      <c r="GW645" s="53"/>
      <c r="GX645" s="53"/>
      <c r="GY645" s="53"/>
      <c r="GZ645" s="53"/>
      <c r="HA645" s="53"/>
      <c r="HB645" s="53"/>
      <c r="HC645" s="53"/>
      <c r="HD645" s="53"/>
      <c r="HE645" s="53"/>
      <c r="HF645" s="53"/>
      <c r="HG645" s="53"/>
      <c r="HH645" s="53"/>
      <c r="HI645" s="53"/>
      <c r="HJ645" s="53"/>
      <c r="HK645" s="53"/>
      <c r="HL645" s="53"/>
      <c r="HM645" s="53"/>
      <c r="HN645" s="53"/>
      <c r="HO645" s="53"/>
      <c r="HP645" s="53"/>
      <c r="HQ645" s="53"/>
      <c r="HR645" s="53"/>
      <c r="HS645" s="53"/>
      <c r="HT645" s="53"/>
      <c r="HU645" s="53"/>
      <c r="HV645" s="53"/>
      <c r="HW645" s="53"/>
      <c r="HX645" s="53"/>
      <c r="HY645" s="53"/>
      <c r="HZ645" s="53"/>
      <c r="IA645" s="53"/>
    </row>
    <row r="646" spans="1:235" ht="11.25">
      <c r="A646" s="1"/>
      <c r="B646" s="1"/>
      <c r="C646" s="1"/>
      <c r="D646" s="3"/>
      <c r="E646" s="3"/>
      <c r="F646" s="3"/>
      <c r="G646" s="3"/>
      <c r="H646" s="3"/>
      <c r="I646" s="3"/>
      <c r="J646" s="3"/>
      <c r="K646" s="3"/>
      <c r="L646" s="3"/>
      <c r="M646" s="3"/>
      <c r="R646" s="53"/>
      <c r="S646" s="53"/>
      <c r="T646" s="53"/>
      <c r="U646" s="53"/>
      <c r="V646" s="53"/>
      <c r="W646" s="53"/>
      <c r="X646" s="53"/>
      <c r="Y646" s="53"/>
      <c r="Z646" s="53"/>
      <c r="AA646" s="53"/>
      <c r="AB646" s="53"/>
      <c r="AC646" s="53"/>
      <c r="AD646" s="53"/>
      <c r="AE646" s="53"/>
      <c r="AF646" s="53"/>
      <c r="AG646" s="53"/>
      <c r="AH646" s="53"/>
      <c r="AI646" s="53"/>
      <c r="AJ646" s="53"/>
      <c r="AK646" s="53"/>
      <c r="AL646" s="53"/>
      <c r="AM646" s="53"/>
      <c r="AN646" s="53"/>
      <c r="AO646" s="53"/>
      <c r="AP646" s="53"/>
      <c r="AQ646" s="53"/>
      <c r="AR646" s="53"/>
      <c r="AS646" s="53"/>
      <c r="AT646" s="53"/>
      <c r="AU646" s="53"/>
      <c r="AV646" s="53"/>
      <c r="AW646" s="53"/>
      <c r="AX646" s="53"/>
      <c r="AY646" s="53"/>
      <c r="AZ646" s="53"/>
      <c r="BA646" s="53"/>
      <c r="BB646" s="53"/>
      <c r="BC646" s="53"/>
      <c r="BD646" s="53"/>
      <c r="BE646" s="53"/>
      <c r="BF646" s="53"/>
      <c r="BG646" s="53"/>
      <c r="BH646" s="53"/>
      <c r="BI646" s="53"/>
      <c r="BJ646" s="53"/>
      <c r="BK646" s="53"/>
      <c r="BL646" s="53"/>
      <c r="BM646" s="53"/>
      <c r="BN646" s="53"/>
      <c r="BO646" s="53"/>
      <c r="BP646" s="53"/>
      <c r="BQ646" s="53"/>
      <c r="BR646" s="53"/>
      <c r="BS646" s="53"/>
      <c r="BT646" s="53"/>
      <c r="BU646" s="53"/>
      <c r="BV646" s="53"/>
      <c r="BW646" s="53"/>
      <c r="BX646" s="53"/>
      <c r="BY646" s="53"/>
      <c r="BZ646" s="53"/>
      <c r="CA646" s="53"/>
      <c r="CB646" s="53"/>
      <c r="CC646" s="53"/>
      <c r="CD646" s="53"/>
      <c r="CE646" s="53"/>
      <c r="CF646" s="53"/>
      <c r="CG646" s="53"/>
      <c r="CH646" s="53"/>
      <c r="CI646" s="53"/>
      <c r="CJ646" s="53"/>
      <c r="CK646" s="53"/>
      <c r="CL646" s="53"/>
      <c r="CM646" s="53"/>
      <c r="CN646" s="53"/>
      <c r="CO646" s="53"/>
      <c r="CP646" s="53"/>
      <c r="CQ646" s="53"/>
      <c r="CR646" s="53"/>
      <c r="CS646" s="53"/>
      <c r="CT646" s="53"/>
      <c r="CU646" s="53"/>
      <c r="CV646" s="53"/>
      <c r="CW646" s="53"/>
      <c r="CX646" s="53"/>
      <c r="CY646" s="53"/>
      <c r="CZ646" s="53"/>
      <c r="DA646" s="53"/>
      <c r="DB646" s="53"/>
      <c r="DC646" s="53"/>
      <c r="DD646" s="53"/>
      <c r="DE646" s="53"/>
      <c r="DF646" s="53"/>
      <c r="DG646" s="53"/>
      <c r="DH646" s="53"/>
      <c r="DI646" s="53"/>
      <c r="DJ646" s="53"/>
      <c r="DK646" s="53"/>
      <c r="DL646" s="53"/>
      <c r="DM646" s="53"/>
      <c r="DN646" s="53"/>
      <c r="DO646" s="53"/>
      <c r="DP646" s="53"/>
      <c r="DQ646" s="53"/>
      <c r="DR646" s="53"/>
      <c r="DS646" s="53"/>
      <c r="DT646" s="53"/>
      <c r="DU646" s="53"/>
      <c r="DV646" s="53"/>
      <c r="DW646" s="53"/>
      <c r="DX646" s="53"/>
      <c r="DY646" s="53"/>
      <c r="DZ646" s="53"/>
      <c r="EA646" s="53"/>
      <c r="EB646" s="53"/>
      <c r="EC646" s="53"/>
      <c r="ED646" s="53"/>
      <c r="EE646" s="53"/>
      <c r="EF646" s="53"/>
      <c r="EG646" s="53"/>
      <c r="EH646" s="53"/>
      <c r="EI646" s="53"/>
      <c r="EJ646" s="53"/>
      <c r="EK646" s="53"/>
      <c r="EL646" s="53"/>
      <c r="EM646" s="53"/>
      <c r="EN646" s="53"/>
      <c r="EO646" s="53"/>
      <c r="EP646" s="53"/>
      <c r="EQ646" s="53"/>
      <c r="ER646" s="53"/>
      <c r="ES646" s="53"/>
      <c r="ET646" s="53"/>
      <c r="EU646" s="53"/>
      <c r="EV646" s="53"/>
      <c r="EW646" s="53"/>
      <c r="EX646" s="53"/>
      <c r="EY646" s="53"/>
      <c r="EZ646" s="53"/>
      <c r="FA646" s="53"/>
      <c r="FB646" s="53"/>
      <c r="FC646" s="53"/>
      <c r="FD646" s="53"/>
      <c r="FE646" s="53"/>
      <c r="FF646" s="53"/>
      <c r="FG646" s="53"/>
      <c r="FH646" s="53"/>
      <c r="FI646" s="53"/>
      <c r="FJ646" s="53"/>
      <c r="FK646" s="53"/>
      <c r="FL646" s="53"/>
      <c r="FM646" s="53"/>
      <c r="FN646" s="53"/>
      <c r="FO646" s="53"/>
      <c r="FP646" s="53"/>
      <c r="FQ646" s="53"/>
      <c r="FR646" s="53"/>
      <c r="FS646" s="53"/>
      <c r="FT646" s="53"/>
      <c r="FU646" s="53"/>
      <c r="FV646" s="53"/>
      <c r="FW646" s="53"/>
      <c r="FX646" s="53"/>
      <c r="FY646" s="53"/>
      <c r="FZ646" s="53"/>
      <c r="GA646" s="53"/>
      <c r="GB646" s="53"/>
      <c r="GC646" s="53"/>
      <c r="GD646" s="53"/>
      <c r="GE646" s="53"/>
      <c r="GF646" s="53"/>
      <c r="GG646" s="53"/>
      <c r="GH646" s="53"/>
      <c r="GI646" s="53"/>
      <c r="GJ646" s="53"/>
      <c r="GK646" s="53"/>
      <c r="GL646" s="53"/>
      <c r="GM646" s="53"/>
      <c r="GN646" s="53"/>
      <c r="GO646" s="53"/>
      <c r="GP646" s="53"/>
      <c r="GQ646" s="53"/>
      <c r="GR646" s="53"/>
      <c r="GS646" s="53"/>
      <c r="GT646" s="53"/>
      <c r="GU646" s="53"/>
      <c r="GV646" s="53"/>
      <c r="GW646" s="53"/>
      <c r="GX646" s="53"/>
      <c r="GY646" s="53"/>
      <c r="GZ646" s="53"/>
      <c r="HA646" s="53"/>
      <c r="HB646" s="53"/>
      <c r="HC646" s="53"/>
      <c r="HD646" s="53"/>
      <c r="HE646" s="53"/>
      <c r="HF646" s="53"/>
      <c r="HG646" s="53"/>
      <c r="HH646" s="53"/>
      <c r="HI646" s="53"/>
      <c r="HJ646" s="53"/>
      <c r="HK646" s="53"/>
      <c r="HL646" s="53"/>
      <c r="HM646" s="53"/>
      <c r="HN646" s="53"/>
      <c r="HO646" s="53"/>
      <c r="HP646" s="53"/>
      <c r="HQ646" s="53"/>
      <c r="HR646" s="53"/>
      <c r="HS646" s="53"/>
      <c r="HT646" s="53"/>
      <c r="HU646" s="53"/>
      <c r="HV646" s="53"/>
      <c r="HW646" s="53"/>
      <c r="HX646" s="53"/>
      <c r="HY646" s="53"/>
      <c r="HZ646" s="53"/>
      <c r="IA646" s="53"/>
    </row>
    <row r="647" spans="1:235" ht="11.25">
      <c r="A647" s="1"/>
      <c r="B647" s="1"/>
      <c r="C647" s="1"/>
      <c r="D647" s="3"/>
      <c r="E647" s="3"/>
      <c r="F647" s="3"/>
      <c r="G647" s="3"/>
      <c r="H647" s="3"/>
      <c r="I647" s="3"/>
      <c r="J647" s="3"/>
      <c r="K647" s="3"/>
      <c r="L647" s="3"/>
      <c r="M647" s="3"/>
      <c r="R647" s="53"/>
      <c r="S647" s="53"/>
      <c r="T647" s="53"/>
      <c r="U647" s="53"/>
      <c r="V647" s="53"/>
      <c r="W647" s="53"/>
      <c r="X647" s="53"/>
      <c r="Y647" s="53"/>
      <c r="Z647" s="53"/>
      <c r="AA647" s="53"/>
      <c r="AB647" s="53"/>
      <c r="AC647" s="53"/>
      <c r="AD647" s="53"/>
      <c r="AE647" s="53"/>
      <c r="AF647" s="53"/>
      <c r="AG647" s="53"/>
      <c r="AH647" s="53"/>
      <c r="AI647" s="53"/>
      <c r="AJ647" s="53"/>
      <c r="AK647" s="53"/>
      <c r="AL647" s="53"/>
      <c r="AM647" s="53"/>
      <c r="AN647" s="53"/>
      <c r="AO647" s="53"/>
      <c r="AP647" s="53"/>
      <c r="AQ647" s="53"/>
      <c r="AR647" s="53"/>
      <c r="AS647" s="53"/>
      <c r="AT647" s="53"/>
      <c r="AU647" s="53"/>
      <c r="AV647" s="53"/>
      <c r="AW647" s="53"/>
      <c r="AX647" s="53"/>
      <c r="AY647" s="53"/>
      <c r="AZ647" s="53"/>
      <c r="BA647" s="53"/>
      <c r="BB647" s="53"/>
      <c r="BC647" s="53"/>
      <c r="BD647" s="53"/>
      <c r="BE647" s="53"/>
      <c r="BF647" s="53"/>
      <c r="BG647" s="53"/>
      <c r="BH647" s="53"/>
      <c r="BI647" s="53"/>
      <c r="BJ647" s="53"/>
      <c r="BK647" s="53"/>
      <c r="BL647" s="53"/>
      <c r="BM647" s="53"/>
      <c r="BN647" s="53"/>
      <c r="BO647" s="53"/>
      <c r="BP647" s="53"/>
      <c r="BQ647" s="53"/>
      <c r="BR647" s="53"/>
      <c r="BS647" s="53"/>
      <c r="BT647" s="53"/>
      <c r="BU647" s="53"/>
      <c r="BV647" s="53"/>
      <c r="BW647" s="53"/>
      <c r="BX647" s="53"/>
      <c r="BY647" s="53"/>
      <c r="BZ647" s="53"/>
      <c r="CA647" s="53"/>
      <c r="CB647" s="53"/>
      <c r="CC647" s="53"/>
      <c r="CD647" s="53"/>
      <c r="CE647" s="53"/>
      <c r="CF647" s="53"/>
      <c r="CG647" s="53"/>
      <c r="CH647" s="53"/>
      <c r="CI647" s="53"/>
      <c r="CJ647" s="53"/>
      <c r="CK647" s="53"/>
      <c r="CL647" s="53"/>
      <c r="CM647" s="53"/>
      <c r="CN647" s="53"/>
      <c r="CO647" s="53"/>
      <c r="CP647" s="53"/>
      <c r="CQ647" s="53"/>
      <c r="CR647" s="53"/>
      <c r="CS647" s="53"/>
      <c r="CT647" s="53"/>
      <c r="CU647" s="53"/>
      <c r="CV647" s="53"/>
      <c r="CW647" s="53"/>
      <c r="CX647" s="53"/>
      <c r="CY647" s="53"/>
      <c r="CZ647" s="53"/>
      <c r="DA647" s="53"/>
      <c r="DB647" s="53"/>
      <c r="DC647" s="53"/>
      <c r="DD647" s="53"/>
      <c r="DE647" s="53"/>
      <c r="DF647" s="53"/>
      <c r="DG647" s="53"/>
      <c r="DH647" s="53"/>
      <c r="DI647" s="53"/>
      <c r="DJ647" s="53"/>
      <c r="DK647" s="53"/>
      <c r="DL647" s="53"/>
      <c r="DM647" s="53"/>
      <c r="DN647" s="53"/>
      <c r="DO647" s="53"/>
      <c r="DP647" s="53"/>
      <c r="DQ647" s="53"/>
      <c r="DR647" s="53"/>
      <c r="DS647" s="53"/>
      <c r="DT647" s="53"/>
      <c r="DU647" s="53"/>
      <c r="DV647" s="53"/>
      <c r="DW647" s="53"/>
      <c r="DX647" s="53"/>
      <c r="DY647" s="53"/>
      <c r="DZ647" s="53"/>
      <c r="EA647" s="53"/>
      <c r="EB647" s="53"/>
      <c r="EC647" s="53"/>
      <c r="ED647" s="53"/>
      <c r="EE647" s="53"/>
      <c r="EF647" s="53"/>
      <c r="EG647" s="53"/>
      <c r="EH647" s="53"/>
      <c r="EI647" s="53"/>
      <c r="EJ647" s="53"/>
      <c r="EK647" s="53"/>
      <c r="EL647" s="53"/>
      <c r="EM647" s="53"/>
      <c r="EN647" s="53"/>
      <c r="EO647" s="53"/>
      <c r="EP647" s="53"/>
      <c r="EQ647" s="53"/>
      <c r="ER647" s="53"/>
      <c r="ES647" s="53"/>
      <c r="ET647" s="53"/>
      <c r="EU647" s="53"/>
      <c r="EV647" s="53"/>
      <c r="EW647" s="53"/>
      <c r="EX647" s="53"/>
      <c r="EY647" s="53"/>
      <c r="EZ647" s="53"/>
      <c r="FA647" s="53"/>
      <c r="FB647" s="53"/>
      <c r="FC647" s="53"/>
      <c r="FD647" s="53"/>
      <c r="FE647" s="53"/>
      <c r="FF647" s="53"/>
      <c r="FG647" s="53"/>
      <c r="FH647" s="53"/>
      <c r="FI647" s="53"/>
      <c r="FJ647" s="53"/>
      <c r="FK647" s="53"/>
      <c r="FL647" s="53"/>
      <c r="FM647" s="53"/>
      <c r="FN647" s="53"/>
      <c r="FO647" s="53"/>
      <c r="FP647" s="53"/>
      <c r="FQ647" s="53"/>
      <c r="FR647" s="53"/>
      <c r="FS647" s="53"/>
      <c r="FT647" s="53"/>
      <c r="FU647" s="53"/>
      <c r="FV647" s="53"/>
      <c r="FW647" s="53"/>
      <c r="FX647" s="53"/>
      <c r="FY647" s="53"/>
      <c r="FZ647" s="53"/>
      <c r="GA647" s="53"/>
      <c r="GB647" s="53"/>
      <c r="GC647" s="53"/>
      <c r="GD647" s="53"/>
      <c r="GE647" s="53"/>
      <c r="GF647" s="53"/>
      <c r="GG647" s="53"/>
      <c r="GH647" s="53"/>
      <c r="GI647" s="53"/>
      <c r="GJ647" s="53"/>
      <c r="GK647" s="53"/>
      <c r="GL647" s="53"/>
      <c r="GM647" s="53"/>
      <c r="GN647" s="53"/>
      <c r="GO647" s="53"/>
      <c r="GP647" s="53"/>
      <c r="GQ647" s="53"/>
      <c r="GR647" s="53"/>
      <c r="GS647" s="53"/>
      <c r="GT647" s="53"/>
      <c r="GU647" s="53"/>
      <c r="GV647" s="53"/>
      <c r="GW647" s="53"/>
      <c r="GX647" s="53"/>
      <c r="GY647" s="53"/>
      <c r="GZ647" s="53"/>
      <c r="HA647" s="53"/>
      <c r="HB647" s="53"/>
      <c r="HC647" s="53"/>
      <c r="HD647" s="53"/>
      <c r="HE647" s="53"/>
      <c r="HF647" s="53"/>
      <c r="HG647" s="53"/>
      <c r="HH647" s="53"/>
      <c r="HI647" s="53"/>
      <c r="HJ647" s="53"/>
      <c r="HK647" s="53"/>
      <c r="HL647" s="53"/>
      <c r="HM647" s="53"/>
      <c r="HN647" s="53"/>
      <c r="HO647" s="53"/>
      <c r="HP647" s="53"/>
      <c r="HQ647" s="53"/>
      <c r="HR647" s="53"/>
      <c r="HS647" s="53"/>
      <c r="HT647" s="53"/>
      <c r="HU647" s="53"/>
      <c r="HV647" s="53"/>
      <c r="HW647" s="53"/>
      <c r="HX647" s="53"/>
      <c r="HY647" s="53"/>
      <c r="HZ647" s="53"/>
      <c r="IA647" s="53"/>
    </row>
    <row r="648" spans="1:235" ht="11.25">
      <c r="A648" s="1"/>
      <c r="B648" s="1"/>
      <c r="C648" s="1"/>
      <c r="D648" s="3"/>
      <c r="E648" s="3"/>
      <c r="F648" s="3"/>
      <c r="G648" s="3"/>
      <c r="H648" s="3"/>
      <c r="I648" s="3"/>
      <c r="J648" s="3"/>
      <c r="K648" s="3"/>
      <c r="L648" s="3"/>
      <c r="M648" s="3"/>
      <c r="R648" s="53"/>
      <c r="S648" s="53"/>
      <c r="T648" s="53"/>
      <c r="U648" s="53"/>
      <c r="V648" s="53"/>
      <c r="W648" s="53"/>
      <c r="X648" s="53"/>
      <c r="Y648" s="53"/>
      <c r="Z648" s="53"/>
      <c r="AA648" s="53"/>
      <c r="AB648" s="53"/>
      <c r="AC648" s="53"/>
      <c r="AD648" s="53"/>
      <c r="AE648" s="53"/>
      <c r="AF648" s="53"/>
      <c r="AG648" s="53"/>
      <c r="AH648" s="53"/>
      <c r="AI648" s="53"/>
      <c r="AJ648" s="53"/>
      <c r="AK648" s="53"/>
      <c r="AL648" s="53"/>
      <c r="AM648" s="53"/>
      <c r="AN648" s="53"/>
      <c r="AO648" s="53"/>
      <c r="AP648" s="53"/>
      <c r="AQ648" s="53"/>
      <c r="AR648" s="53"/>
      <c r="AS648" s="53"/>
      <c r="AT648" s="53"/>
      <c r="AU648" s="53"/>
      <c r="AV648" s="53"/>
      <c r="AW648" s="53"/>
      <c r="AX648" s="53"/>
      <c r="AY648" s="53"/>
      <c r="AZ648" s="53"/>
      <c r="BA648" s="53"/>
      <c r="BB648" s="53"/>
      <c r="BC648" s="53"/>
      <c r="BD648" s="53"/>
      <c r="BE648" s="53"/>
      <c r="BF648" s="53"/>
      <c r="BG648" s="53"/>
      <c r="BH648" s="53"/>
      <c r="BI648" s="53"/>
      <c r="BJ648" s="53"/>
      <c r="BK648" s="53"/>
      <c r="BL648" s="53"/>
      <c r="BM648" s="53"/>
      <c r="BN648" s="53"/>
      <c r="BO648" s="53"/>
      <c r="BP648" s="53"/>
      <c r="BQ648" s="53"/>
      <c r="BR648" s="53"/>
      <c r="BS648" s="53"/>
      <c r="BT648" s="53"/>
      <c r="BU648" s="53"/>
      <c r="BV648" s="53"/>
      <c r="BW648" s="53"/>
      <c r="BX648" s="53"/>
      <c r="BY648" s="53"/>
      <c r="BZ648" s="53"/>
      <c r="CA648" s="53"/>
      <c r="CB648" s="53"/>
      <c r="CC648" s="53"/>
      <c r="CD648" s="53"/>
      <c r="CE648" s="53"/>
      <c r="CF648" s="53"/>
      <c r="CG648" s="53"/>
      <c r="CH648" s="53"/>
      <c r="CI648" s="53"/>
      <c r="CJ648" s="53"/>
      <c r="CK648" s="53"/>
      <c r="CL648" s="53"/>
      <c r="CM648" s="53"/>
      <c r="CN648" s="53"/>
      <c r="CO648" s="53"/>
      <c r="CP648" s="53"/>
      <c r="CQ648" s="53"/>
      <c r="CR648" s="53"/>
      <c r="CS648" s="53"/>
      <c r="CT648" s="53"/>
      <c r="CU648" s="53"/>
      <c r="CV648" s="53"/>
      <c r="CW648" s="53"/>
      <c r="CX648" s="53"/>
      <c r="CY648" s="53"/>
      <c r="CZ648" s="53"/>
      <c r="DA648" s="53"/>
      <c r="DB648" s="53"/>
      <c r="DC648" s="53"/>
      <c r="DD648" s="53"/>
      <c r="DE648" s="53"/>
      <c r="DF648" s="53"/>
      <c r="DG648" s="53"/>
      <c r="DH648" s="53"/>
      <c r="DI648" s="53"/>
      <c r="DJ648" s="53"/>
      <c r="DK648" s="53"/>
      <c r="DL648" s="53"/>
      <c r="DM648" s="53"/>
      <c r="DN648" s="53"/>
      <c r="DO648" s="53"/>
      <c r="DP648" s="53"/>
      <c r="DQ648" s="53"/>
      <c r="DR648" s="53"/>
      <c r="DS648" s="53"/>
      <c r="DT648" s="53"/>
      <c r="DU648" s="53"/>
      <c r="DV648" s="53"/>
      <c r="DW648" s="53"/>
      <c r="DX648" s="53"/>
      <c r="DY648" s="53"/>
      <c r="DZ648" s="53"/>
      <c r="EA648" s="53"/>
      <c r="EB648" s="53"/>
      <c r="EC648" s="53"/>
      <c r="ED648" s="53"/>
      <c r="EE648" s="53"/>
      <c r="EF648" s="53"/>
      <c r="EG648" s="53"/>
      <c r="EH648" s="53"/>
      <c r="EI648" s="53"/>
      <c r="EJ648" s="53"/>
      <c r="EK648" s="53"/>
      <c r="EL648" s="53"/>
      <c r="EM648" s="53"/>
      <c r="EN648" s="53"/>
      <c r="EO648" s="53"/>
      <c r="EP648" s="53"/>
      <c r="EQ648" s="53"/>
      <c r="ER648" s="53"/>
      <c r="ES648" s="53"/>
      <c r="ET648" s="53"/>
      <c r="EU648" s="53"/>
      <c r="EV648" s="53"/>
      <c r="EW648" s="53"/>
      <c r="EX648" s="53"/>
      <c r="EY648" s="53"/>
      <c r="EZ648" s="53"/>
      <c r="FA648" s="53"/>
      <c r="FB648" s="53"/>
      <c r="FC648" s="53"/>
      <c r="FD648" s="53"/>
      <c r="FE648" s="53"/>
      <c r="FF648" s="53"/>
      <c r="FG648" s="53"/>
      <c r="FH648" s="53"/>
      <c r="FI648" s="53"/>
      <c r="FJ648" s="53"/>
      <c r="FK648" s="53"/>
      <c r="FL648" s="53"/>
      <c r="FM648" s="53"/>
      <c r="FN648" s="53"/>
      <c r="FO648" s="53"/>
      <c r="FP648" s="53"/>
      <c r="FQ648" s="53"/>
      <c r="FR648" s="53"/>
      <c r="FS648" s="53"/>
      <c r="FT648" s="53"/>
      <c r="FU648" s="53"/>
      <c r="FV648" s="53"/>
      <c r="FW648" s="53"/>
      <c r="FX648" s="53"/>
      <c r="FY648" s="53"/>
      <c r="FZ648" s="53"/>
      <c r="GA648" s="53"/>
      <c r="GB648" s="53"/>
      <c r="GC648" s="53"/>
      <c r="GD648" s="53"/>
      <c r="GE648" s="53"/>
      <c r="GF648" s="53"/>
      <c r="GG648" s="53"/>
      <c r="GH648" s="53"/>
      <c r="GI648" s="53"/>
      <c r="GJ648" s="53"/>
      <c r="GK648" s="53"/>
      <c r="GL648" s="53"/>
      <c r="GM648" s="53"/>
      <c r="GN648" s="53"/>
      <c r="GO648" s="53"/>
      <c r="GP648" s="53"/>
      <c r="GQ648" s="53"/>
      <c r="GR648" s="53"/>
      <c r="GS648" s="53"/>
      <c r="GT648" s="53"/>
      <c r="GU648" s="53"/>
      <c r="GV648" s="53"/>
      <c r="GW648" s="53"/>
      <c r="GX648" s="53"/>
      <c r="GY648" s="53"/>
      <c r="GZ648" s="53"/>
      <c r="HA648" s="53"/>
      <c r="HB648" s="53"/>
      <c r="HC648" s="53"/>
      <c r="HD648" s="53"/>
      <c r="HE648" s="53"/>
      <c r="HF648" s="53"/>
      <c r="HG648" s="53"/>
      <c r="HH648" s="53"/>
      <c r="HI648" s="53"/>
      <c r="HJ648" s="53"/>
      <c r="HK648" s="53"/>
      <c r="HL648" s="53"/>
      <c r="HM648" s="53"/>
      <c r="HN648" s="53"/>
      <c r="HO648" s="53"/>
      <c r="HP648" s="53"/>
      <c r="HQ648" s="53"/>
      <c r="HR648" s="53"/>
      <c r="HS648" s="53"/>
      <c r="HT648" s="53"/>
      <c r="HU648" s="53"/>
      <c r="HV648" s="53"/>
      <c r="HW648" s="53"/>
      <c r="HX648" s="53"/>
      <c r="HY648" s="53"/>
      <c r="HZ648" s="53"/>
      <c r="IA648" s="53"/>
    </row>
    <row r="649" spans="1:235" ht="11.25">
      <c r="A649" s="1"/>
      <c r="B649" s="1"/>
      <c r="C649" s="1"/>
      <c r="D649" s="3"/>
      <c r="E649" s="3"/>
      <c r="F649" s="3"/>
      <c r="G649" s="3"/>
      <c r="H649" s="3"/>
      <c r="I649" s="3"/>
      <c r="J649" s="3"/>
      <c r="K649" s="3"/>
      <c r="L649" s="3"/>
      <c r="M649" s="3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  <c r="AI649" s="53"/>
      <c r="AJ649" s="53"/>
      <c r="AK649" s="53"/>
      <c r="AL649" s="53"/>
      <c r="AM649" s="53"/>
      <c r="AN649" s="53"/>
      <c r="AO649" s="53"/>
      <c r="AP649" s="53"/>
      <c r="AQ649" s="53"/>
      <c r="AR649" s="53"/>
      <c r="AS649" s="53"/>
      <c r="AT649" s="53"/>
      <c r="AU649" s="53"/>
      <c r="AV649" s="53"/>
      <c r="AW649" s="53"/>
      <c r="AX649" s="53"/>
      <c r="AY649" s="53"/>
      <c r="AZ649" s="53"/>
      <c r="BA649" s="53"/>
      <c r="BB649" s="53"/>
      <c r="BC649" s="53"/>
      <c r="BD649" s="53"/>
      <c r="BE649" s="53"/>
      <c r="BF649" s="53"/>
      <c r="BG649" s="53"/>
      <c r="BH649" s="53"/>
      <c r="BI649" s="53"/>
      <c r="BJ649" s="53"/>
      <c r="BK649" s="53"/>
      <c r="BL649" s="53"/>
      <c r="BM649" s="53"/>
      <c r="BN649" s="53"/>
      <c r="BO649" s="53"/>
      <c r="BP649" s="53"/>
      <c r="BQ649" s="53"/>
      <c r="BR649" s="53"/>
      <c r="BS649" s="53"/>
      <c r="BT649" s="53"/>
      <c r="BU649" s="53"/>
      <c r="BV649" s="53"/>
      <c r="BW649" s="53"/>
      <c r="BX649" s="53"/>
      <c r="BY649" s="53"/>
      <c r="BZ649" s="53"/>
      <c r="CA649" s="53"/>
      <c r="CB649" s="53"/>
      <c r="CC649" s="53"/>
      <c r="CD649" s="53"/>
      <c r="CE649" s="53"/>
      <c r="CF649" s="53"/>
      <c r="CG649" s="53"/>
      <c r="CH649" s="53"/>
      <c r="CI649" s="53"/>
      <c r="CJ649" s="53"/>
      <c r="CK649" s="53"/>
      <c r="CL649" s="53"/>
      <c r="CM649" s="53"/>
      <c r="CN649" s="53"/>
      <c r="CO649" s="53"/>
      <c r="CP649" s="53"/>
      <c r="CQ649" s="53"/>
      <c r="CR649" s="53"/>
      <c r="CS649" s="53"/>
      <c r="CT649" s="53"/>
      <c r="CU649" s="53"/>
      <c r="CV649" s="53"/>
      <c r="CW649" s="53"/>
      <c r="CX649" s="53"/>
      <c r="CY649" s="53"/>
      <c r="CZ649" s="53"/>
      <c r="DA649" s="53"/>
      <c r="DB649" s="53"/>
      <c r="DC649" s="53"/>
      <c r="DD649" s="53"/>
      <c r="DE649" s="53"/>
      <c r="DF649" s="53"/>
      <c r="DG649" s="53"/>
      <c r="DH649" s="53"/>
      <c r="DI649" s="53"/>
      <c r="DJ649" s="53"/>
      <c r="DK649" s="53"/>
      <c r="DL649" s="53"/>
      <c r="DM649" s="53"/>
      <c r="DN649" s="53"/>
      <c r="DO649" s="53"/>
      <c r="DP649" s="53"/>
      <c r="DQ649" s="53"/>
      <c r="DR649" s="53"/>
      <c r="DS649" s="53"/>
      <c r="DT649" s="53"/>
      <c r="DU649" s="53"/>
      <c r="DV649" s="53"/>
      <c r="DW649" s="53"/>
      <c r="DX649" s="53"/>
      <c r="DY649" s="53"/>
      <c r="DZ649" s="53"/>
      <c r="EA649" s="53"/>
      <c r="EB649" s="53"/>
      <c r="EC649" s="53"/>
      <c r="ED649" s="53"/>
      <c r="EE649" s="53"/>
      <c r="EF649" s="53"/>
      <c r="EG649" s="53"/>
      <c r="EH649" s="53"/>
      <c r="EI649" s="53"/>
      <c r="EJ649" s="53"/>
      <c r="EK649" s="53"/>
      <c r="EL649" s="53"/>
      <c r="EM649" s="53"/>
      <c r="EN649" s="53"/>
      <c r="EO649" s="53"/>
      <c r="EP649" s="53"/>
      <c r="EQ649" s="53"/>
      <c r="ER649" s="53"/>
      <c r="ES649" s="53"/>
      <c r="ET649" s="53"/>
      <c r="EU649" s="53"/>
      <c r="EV649" s="53"/>
      <c r="EW649" s="53"/>
      <c r="EX649" s="53"/>
      <c r="EY649" s="53"/>
      <c r="EZ649" s="53"/>
      <c r="FA649" s="53"/>
      <c r="FB649" s="53"/>
      <c r="FC649" s="53"/>
      <c r="FD649" s="53"/>
      <c r="FE649" s="53"/>
      <c r="FF649" s="53"/>
      <c r="FG649" s="53"/>
      <c r="FH649" s="53"/>
      <c r="FI649" s="53"/>
      <c r="FJ649" s="53"/>
      <c r="FK649" s="53"/>
      <c r="FL649" s="53"/>
      <c r="FM649" s="53"/>
      <c r="FN649" s="53"/>
      <c r="FO649" s="53"/>
      <c r="FP649" s="53"/>
      <c r="FQ649" s="53"/>
      <c r="FR649" s="53"/>
      <c r="FS649" s="53"/>
      <c r="FT649" s="53"/>
      <c r="FU649" s="53"/>
      <c r="FV649" s="53"/>
      <c r="FW649" s="53"/>
      <c r="FX649" s="53"/>
      <c r="FY649" s="53"/>
      <c r="FZ649" s="53"/>
      <c r="GA649" s="53"/>
      <c r="GB649" s="53"/>
      <c r="GC649" s="53"/>
      <c r="GD649" s="53"/>
      <c r="GE649" s="53"/>
      <c r="GF649" s="53"/>
      <c r="GG649" s="53"/>
      <c r="GH649" s="53"/>
      <c r="GI649" s="53"/>
      <c r="GJ649" s="53"/>
      <c r="GK649" s="53"/>
      <c r="GL649" s="53"/>
      <c r="GM649" s="53"/>
      <c r="GN649" s="53"/>
      <c r="GO649" s="53"/>
      <c r="GP649" s="53"/>
      <c r="GQ649" s="53"/>
      <c r="GR649" s="53"/>
      <c r="GS649" s="53"/>
      <c r="GT649" s="53"/>
      <c r="GU649" s="53"/>
      <c r="GV649" s="53"/>
      <c r="GW649" s="53"/>
      <c r="GX649" s="53"/>
      <c r="GY649" s="53"/>
      <c r="GZ649" s="53"/>
      <c r="HA649" s="53"/>
      <c r="HB649" s="53"/>
      <c r="HC649" s="53"/>
      <c r="HD649" s="53"/>
      <c r="HE649" s="53"/>
      <c r="HF649" s="53"/>
      <c r="HG649" s="53"/>
      <c r="HH649" s="53"/>
      <c r="HI649" s="53"/>
      <c r="HJ649" s="53"/>
      <c r="HK649" s="53"/>
      <c r="HL649" s="53"/>
      <c r="HM649" s="53"/>
      <c r="HN649" s="53"/>
      <c r="HO649" s="53"/>
      <c r="HP649" s="53"/>
      <c r="HQ649" s="53"/>
      <c r="HR649" s="53"/>
      <c r="HS649" s="53"/>
      <c r="HT649" s="53"/>
      <c r="HU649" s="53"/>
      <c r="HV649" s="53"/>
      <c r="HW649" s="53"/>
      <c r="HX649" s="53"/>
      <c r="HY649" s="53"/>
      <c r="HZ649" s="53"/>
      <c r="IA649" s="53"/>
    </row>
    <row r="650" spans="1:235" ht="11.25">
      <c r="A650" s="1"/>
      <c r="B650" s="1"/>
      <c r="C650" s="1"/>
      <c r="D650" s="3"/>
      <c r="E650" s="3"/>
      <c r="F650" s="3"/>
      <c r="G650" s="3"/>
      <c r="H650" s="3"/>
      <c r="I650" s="3"/>
      <c r="J650" s="3"/>
      <c r="K650" s="3"/>
      <c r="L650" s="3"/>
      <c r="M650" s="3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  <c r="AI650" s="53"/>
      <c r="AJ650" s="53"/>
      <c r="AK650" s="53"/>
      <c r="AL650" s="53"/>
      <c r="AM650" s="53"/>
      <c r="AN650" s="53"/>
      <c r="AO650" s="53"/>
      <c r="AP650" s="53"/>
      <c r="AQ650" s="53"/>
      <c r="AR650" s="53"/>
      <c r="AS650" s="53"/>
      <c r="AT650" s="53"/>
      <c r="AU650" s="53"/>
      <c r="AV650" s="53"/>
      <c r="AW650" s="53"/>
      <c r="AX650" s="53"/>
      <c r="AY650" s="53"/>
      <c r="AZ650" s="53"/>
      <c r="BA650" s="53"/>
      <c r="BB650" s="53"/>
      <c r="BC650" s="53"/>
      <c r="BD650" s="53"/>
      <c r="BE650" s="53"/>
      <c r="BF650" s="53"/>
      <c r="BG650" s="53"/>
      <c r="BH650" s="53"/>
      <c r="BI650" s="53"/>
      <c r="BJ650" s="53"/>
      <c r="BK650" s="53"/>
      <c r="BL650" s="53"/>
      <c r="BM650" s="53"/>
      <c r="BN650" s="53"/>
      <c r="BO650" s="53"/>
      <c r="BP650" s="53"/>
      <c r="BQ650" s="53"/>
      <c r="BR650" s="53"/>
      <c r="BS650" s="53"/>
      <c r="BT650" s="53"/>
      <c r="BU650" s="53"/>
      <c r="BV650" s="53"/>
      <c r="BW650" s="53"/>
      <c r="BX650" s="53"/>
      <c r="BY650" s="53"/>
      <c r="BZ650" s="53"/>
      <c r="CA650" s="53"/>
      <c r="CB650" s="53"/>
      <c r="CC650" s="53"/>
      <c r="CD650" s="53"/>
      <c r="CE650" s="53"/>
      <c r="CF650" s="53"/>
      <c r="CG650" s="53"/>
      <c r="CH650" s="53"/>
      <c r="CI650" s="53"/>
      <c r="CJ650" s="53"/>
      <c r="CK650" s="53"/>
      <c r="CL650" s="53"/>
      <c r="CM650" s="53"/>
      <c r="CN650" s="53"/>
      <c r="CO650" s="53"/>
      <c r="CP650" s="53"/>
      <c r="CQ650" s="53"/>
      <c r="CR650" s="53"/>
      <c r="CS650" s="53"/>
      <c r="CT650" s="53"/>
      <c r="CU650" s="53"/>
      <c r="CV650" s="53"/>
      <c r="CW650" s="53"/>
      <c r="CX650" s="53"/>
      <c r="CY650" s="53"/>
      <c r="CZ650" s="53"/>
      <c r="DA650" s="53"/>
      <c r="DB650" s="53"/>
      <c r="DC650" s="53"/>
      <c r="DD650" s="53"/>
      <c r="DE650" s="53"/>
      <c r="DF650" s="53"/>
      <c r="DG650" s="53"/>
      <c r="DH650" s="53"/>
      <c r="DI650" s="53"/>
      <c r="DJ650" s="53"/>
      <c r="DK650" s="53"/>
      <c r="DL650" s="53"/>
      <c r="DM650" s="53"/>
      <c r="DN650" s="53"/>
      <c r="DO650" s="53"/>
      <c r="DP650" s="53"/>
      <c r="DQ650" s="53"/>
      <c r="DR650" s="53"/>
      <c r="DS650" s="53"/>
      <c r="DT650" s="53"/>
      <c r="DU650" s="53"/>
      <c r="DV650" s="53"/>
      <c r="DW650" s="53"/>
      <c r="DX650" s="53"/>
      <c r="DY650" s="53"/>
      <c r="DZ650" s="53"/>
      <c r="EA650" s="53"/>
      <c r="EB650" s="53"/>
      <c r="EC650" s="53"/>
      <c r="ED650" s="53"/>
      <c r="EE650" s="53"/>
      <c r="EF650" s="53"/>
      <c r="EG650" s="53"/>
      <c r="EH650" s="53"/>
      <c r="EI650" s="53"/>
      <c r="EJ650" s="53"/>
      <c r="EK650" s="53"/>
      <c r="EL650" s="53"/>
      <c r="EM650" s="53"/>
      <c r="EN650" s="53"/>
      <c r="EO650" s="53"/>
      <c r="EP650" s="53"/>
      <c r="EQ650" s="53"/>
      <c r="ER650" s="53"/>
      <c r="ES650" s="53"/>
      <c r="ET650" s="53"/>
      <c r="EU650" s="53"/>
      <c r="EV650" s="53"/>
      <c r="EW650" s="53"/>
      <c r="EX650" s="53"/>
      <c r="EY650" s="53"/>
      <c r="EZ650" s="53"/>
      <c r="FA650" s="53"/>
      <c r="FB650" s="53"/>
      <c r="FC650" s="53"/>
      <c r="FD650" s="53"/>
      <c r="FE650" s="53"/>
      <c r="FF650" s="53"/>
      <c r="FG650" s="53"/>
      <c r="FH650" s="53"/>
      <c r="FI650" s="53"/>
      <c r="FJ650" s="53"/>
      <c r="FK650" s="53"/>
      <c r="FL650" s="53"/>
      <c r="FM650" s="53"/>
      <c r="FN650" s="53"/>
      <c r="FO650" s="53"/>
      <c r="FP650" s="53"/>
      <c r="FQ650" s="53"/>
      <c r="FR650" s="53"/>
      <c r="FS650" s="53"/>
      <c r="FT650" s="53"/>
      <c r="FU650" s="53"/>
      <c r="FV650" s="53"/>
      <c r="FW650" s="53"/>
      <c r="FX650" s="53"/>
      <c r="FY650" s="53"/>
      <c r="FZ650" s="53"/>
      <c r="GA650" s="53"/>
      <c r="GB650" s="53"/>
      <c r="GC650" s="53"/>
      <c r="GD650" s="53"/>
      <c r="GE650" s="53"/>
      <c r="GF650" s="53"/>
      <c r="GG650" s="53"/>
      <c r="GH650" s="53"/>
      <c r="GI650" s="53"/>
      <c r="GJ650" s="53"/>
      <c r="GK650" s="53"/>
      <c r="GL650" s="53"/>
      <c r="GM650" s="53"/>
      <c r="GN650" s="53"/>
      <c r="GO650" s="53"/>
      <c r="GP650" s="53"/>
      <c r="GQ650" s="53"/>
      <c r="GR650" s="53"/>
      <c r="GS650" s="53"/>
      <c r="GT650" s="53"/>
      <c r="GU650" s="53"/>
      <c r="GV650" s="53"/>
      <c r="GW650" s="53"/>
      <c r="GX650" s="53"/>
      <c r="GY650" s="53"/>
      <c r="GZ650" s="53"/>
      <c r="HA650" s="53"/>
      <c r="HB650" s="53"/>
      <c r="HC650" s="53"/>
      <c r="HD650" s="53"/>
      <c r="HE650" s="53"/>
      <c r="HF650" s="53"/>
      <c r="HG650" s="53"/>
      <c r="HH650" s="53"/>
      <c r="HI650" s="53"/>
      <c r="HJ650" s="53"/>
      <c r="HK650" s="53"/>
      <c r="HL650" s="53"/>
      <c r="HM650" s="53"/>
      <c r="HN650" s="53"/>
      <c r="HO650" s="53"/>
      <c r="HP650" s="53"/>
      <c r="HQ650" s="53"/>
      <c r="HR650" s="53"/>
      <c r="HS650" s="53"/>
      <c r="HT650" s="53"/>
      <c r="HU650" s="53"/>
      <c r="HV650" s="53"/>
      <c r="HW650" s="53"/>
      <c r="HX650" s="53"/>
      <c r="HY650" s="53"/>
      <c r="HZ650" s="53"/>
      <c r="IA650" s="53"/>
    </row>
    <row r="651" spans="1:235" ht="11.25">
      <c r="A651" s="1"/>
      <c r="B651" s="1"/>
      <c r="C651" s="1"/>
      <c r="D651" s="3"/>
      <c r="E651" s="3"/>
      <c r="F651" s="3"/>
      <c r="G651" s="3"/>
      <c r="H651" s="3"/>
      <c r="I651" s="3"/>
      <c r="J651" s="3"/>
      <c r="K651" s="3"/>
      <c r="L651" s="3"/>
      <c r="M651" s="3"/>
      <c r="R651" s="53"/>
      <c r="S651" s="53"/>
      <c r="T651" s="53"/>
      <c r="U651" s="53"/>
      <c r="V651" s="53"/>
      <c r="W651" s="53"/>
      <c r="X651" s="53"/>
      <c r="Y651" s="53"/>
      <c r="Z651" s="53"/>
      <c r="AA651" s="53"/>
      <c r="AB651" s="53"/>
      <c r="AC651" s="53"/>
      <c r="AD651" s="53"/>
      <c r="AE651" s="53"/>
      <c r="AF651" s="53"/>
      <c r="AG651" s="53"/>
      <c r="AH651" s="53"/>
      <c r="AI651" s="53"/>
      <c r="AJ651" s="53"/>
      <c r="AK651" s="53"/>
      <c r="AL651" s="53"/>
      <c r="AM651" s="53"/>
      <c r="AN651" s="53"/>
      <c r="AO651" s="53"/>
      <c r="AP651" s="53"/>
      <c r="AQ651" s="53"/>
      <c r="AR651" s="53"/>
      <c r="AS651" s="53"/>
      <c r="AT651" s="53"/>
      <c r="AU651" s="53"/>
      <c r="AV651" s="53"/>
      <c r="AW651" s="53"/>
      <c r="AX651" s="53"/>
      <c r="AY651" s="53"/>
      <c r="AZ651" s="53"/>
      <c r="BA651" s="53"/>
      <c r="BB651" s="53"/>
      <c r="BC651" s="53"/>
      <c r="BD651" s="53"/>
      <c r="BE651" s="53"/>
      <c r="BF651" s="53"/>
      <c r="BG651" s="53"/>
      <c r="BH651" s="53"/>
      <c r="BI651" s="53"/>
      <c r="BJ651" s="53"/>
      <c r="BK651" s="53"/>
      <c r="BL651" s="53"/>
      <c r="BM651" s="53"/>
      <c r="BN651" s="53"/>
      <c r="BO651" s="53"/>
      <c r="BP651" s="53"/>
      <c r="BQ651" s="53"/>
      <c r="BR651" s="53"/>
      <c r="BS651" s="53"/>
      <c r="BT651" s="53"/>
      <c r="BU651" s="53"/>
      <c r="BV651" s="53"/>
      <c r="BW651" s="53"/>
      <c r="BX651" s="53"/>
      <c r="BY651" s="53"/>
      <c r="BZ651" s="53"/>
      <c r="CA651" s="53"/>
      <c r="CB651" s="53"/>
      <c r="CC651" s="53"/>
      <c r="CD651" s="53"/>
      <c r="CE651" s="53"/>
      <c r="CF651" s="53"/>
      <c r="CG651" s="53"/>
      <c r="CH651" s="53"/>
      <c r="CI651" s="53"/>
      <c r="CJ651" s="53"/>
      <c r="CK651" s="53"/>
      <c r="CL651" s="53"/>
      <c r="CM651" s="53"/>
      <c r="CN651" s="53"/>
      <c r="CO651" s="53"/>
      <c r="CP651" s="53"/>
      <c r="CQ651" s="53"/>
      <c r="CR651" s="53"/>
      <c r="CS651" s="53"/>
      <c r="CT651" s="53"/>
      <c r="CU651" s="53"/>
      <c r="CV651" s="53"/>
      <c r="CW651" s="53"/>
      <c r="CX651" s="53"/>
      <c r="CY651" s="53"/>
      <c r="CZ651" s="53"/>
      <c r="DA651" s="53"/>
      <c r="DB651" s="53"/>
      <c r="DC651" s="53"/>
      <c r="DD651" s="53"/>
      <c r="DE651" s="53"/>
      <c r="DF651" s="53"/>
      <c r="DG651" s="53"/>
      <c r="DH651" s="53"/>
      <c r="DI651" s="53"/>
      <c r="DJ651" s="53"/>
      <c r="DK651" s="53"/>
      <c r="DL651" s="53"/>
      <c r="DM651" s="53"/>
      <c r="DN651" s="53"/>
      <c r="DO651" s="53"/>
      <c r="DP651" s="53"/>
      <c r="DQ651" s="53"/>
      <c r="DR651" s="53"/>
      <c r="DS651" s="53"/>
      <c r="DT651" s="53"/>
      <c r="DU651" s="53"/>
      <c r="DV651" s="53"/>
      <c r="DW651" s="53"/>
      <c r="DX651" s="53"/>
      <c r="DY651" s="53"/>
      <c r="DZ651" s="53"/>
      <c r="EA651" s="53"/>
      <c r="EB651" s="53"/>
      <c r="EC651" s="53"/>
      <c r="ED651" s="53"/>
      <c r="EE651" s="53"/>
      <c r="EF651" s="53"/>
      <c r="EG651" s="53"/>
      <c r="EH651" s="53"/>
      <c r="EI651" s="53"/>
      <c r="EJ651" s="53"/>
      <c r="EK651" s="53"/>
      <c r="EL651" s="53"/>
      <c r="EM651" s="53"/>
      <c r="EN651" s="53"/>
      <c r="EO651" s="53"/>
      <c r="EP651" s="53"/>
      <c r="EQ651" s="53"/>
      <c r="ER651" s="53"/>
      <c r="ES651" s="53"/>
      <c r="ET651" s="53"/>
      <c r="EU651" s="53"/>
      <c r="EV651" s="53"/>
      <c r="EW651" s="53"/>
      <c r="EX651" s="53"/>
      <c r="EY651" s="53"/>
      <c r="EZ651" s="53"/>
      <c r="FA651" s="53"/>
      <c r="FB651" s="53"/>
      <c r="FC651" s="53"/>
      <c r="FD651" s="53"/>
      <c r="FE651" s="53"/>
      <c r="FF651" s="53"/>
      <c r="FG651" s="53"/>
      <c r="FH651" s="53"/>
      <c r="FI651" s="53"/>
      <c r="FJ651" s="53"/>
      <c r="FK651" s="53"/>
      <c r="FL651" s="53"/>
      <c r="FM651" s="53"/>
      <c r="FN651" s="53"/>
      <c r="FO651" s="53"/>
      <c r="FP651" s="53"/>
      <c r="FQ651" s="53"/>
      <c r="FR651" s="53"/>
      <c r="FS651" s="53"/>
      <c r="FT651" s="53"/>
      <c r="FU651" s="53"/>
      <c r="FV651" s="53"/>
      <c r="FW651" s="53"/>
      <c r="FX651" s="53"/>
      <c r="FY651" s="53"/>
      <c r="FZ651" s="53"/>
      <c r="GA651" s="53"/>
      <c r="GB651" s="53"/>
      <c r="GC651" s="53"/>
      <c r="GD651" s="53"/>
      <c r="GE651" s="53"/>
      <c r="GF651" s="53"/>
      <c r="GG651" s="53"/>
      <c r="GH651" s="53"/>
      <c r="GI651" s="53"/>
      <c r="GJ651" s="53"/>
      <c r="GK651" s="53"/>
      <c r="GL651" s="53"/>
      <c r="GM651" s="53"/>
      <c r="GN651" s="53"/>
      <c r="GO651" s="53"/>
      <c r="GP651" s="53"/>
      <c r="GQ651" s="53"/>
      <c r="GR651" s="53"/>
      <c r="GS651" s="53"/>
      <c r="GT651" s="53"/>
      <c r="GU651" s="53"/>
      <c r="GV651" s="53"/>
      <c r="GW651" s="53"/>
      <c r="GX651" s="53"/>
      <c r="GY651" s="53"/>
      <c r="GZ651" s="53"/>
      <c r="HA651" s="53"/>
      <c r="HB651" s="53"/>
      <c r="HC651" s="53"/>
      <c r="HD651" s="53"/>
      <c r="HE651" s="53"/>
      <c r="HF651" s="53"/>
      <c r="HG651" s="53"/>
      <c r="HH651" s="53"/>
      <c r="HI651" s="53"/>
      <c r="HJ651" s="53"/>
      <c r="HK651" s="53"/>
      <c r="HL651" s="53"/>
      <c r="HM651" s="53"/>
      <c r="HN651" s="53"/>
      <c r="HO651" s="53"/>
      <c r="HP651" s="53"/>
      <c r="HQ651" s="53"/>
      <c r="HR651" s="53"/>
      <c r="HS651" s="53"/>
      <c r="HT651" s="53"/>
      <c r="HU651" s="53"/>
      <c r="HV651" s="53"/>
      <c r="HW651" s="53"/>
      <c r="HX651" s="53"/>
      <c r="HY651" s="53"/>
      <c r="HZ651" s="53"/>
      <c r="IA651" s="53"/>
    </row>
    <row r="652" spans="1:235" ht="11.25">
      <c r="A652" s="1"/>
      <c r="B652" s="1"/>
      <c r="C652" s="1"/>
      <c r="D652" s="3"/>
      <c r="E652" s="3"/>
      <c r="F652" s="3"/>
      <c r="G652" s="3"/>
      <c r="H652" s="3"/>
      <c r="I652" s="3"/>
      <c r="J652" s="3"/>
      <c r="K652" s="3"/>
      <c r="L652" s="3"/>
      <c r="M652" s="3"/>
      <c r="R652" s="53"/>
      <c r="S652" s="53"/>
      <c r="T652" s="53"/>
      <c r="U652" s="53"/>
      <c r="V652" s="53"/>
      <c r="W652" s="53"/>
      <c r="X652" s="53"/>
      <c r="Y652" s="53"/>
      <c r="Z652" s="53"/>
      <c r="AA652" s="53"/>
      <c r="AB652" s="53"/>
      <c r="AC652" s="53"/>
      <c r="AD652" s="53"/>
      <c r="AE652" s="53"/>
      <c r="AF652" s="53"/>
      <c r="AG652" s="53"/>
      <c r="AH652" s="53"/>
      <c r="AI652" s="53"/>
      <c r="AJ652" s="53"/>
      <c r="AK652" s="53"/>
      <c r="AL652" s="53"/>
      <c r="AM652" s="53"/>
      <c r="AN652" s="53"/>
      <c r="AO652" s="53"/>
      <c r="AP652" s="53"/>
      <c r="AQ652" s="53"/>
      <c r="AR652" s="53"/>
      <c r="AS652" s="53"/>
      <c r="AT652" s="53"/>
      <c r="AU652" s="53"/>
      <c r="AV652" s="53"/>
      <c r="AW652" s="53"/>
      <c r="AX652" s="53"/>
      <c r="AY652" s="53"/>
      <c r="AZ652" s="53"/>
      <c r="BA652" s="53"/>
      <c r="BB652" s="53"/>
      <c r="BC652" s="53"/>
      <c r="BD652" s="53"/>
      <c r="BE652" s="53"/>
      <c r="BF652" s="53"/>
      <c r="BG652" s="53"/>
      <c r="BH652" s="53"/>
      <c r="BI652" s="53"/>
      <c r="BJ652" s="53"/>
      <c r="BK652" s="53"/>
      <c r="BL652" s="53"/>
      <c r="BM652" s="53"/>
      <c r="BN652" s="53"/>
      <c r="BO652" s="53"/>
      <c r="BP652" s="53"/>
      <c r="BQ652" s="53"/>
      <c r="BR652" s="53"/>
      <c r="BS652" s="53"/>
      <c r="BT652" s="53"/>
      <c r="BU652" s="53"/>
      <c r="BV652" s="53"/>
      <c r="BW652" s="53"/>
      <c r="BX652" s="53"/>
      <c r="BY652" s="53"/>
      <c r="BZ652" s="53"/>
      <c r="CA652" s="53"/>
      <c r="CB652" s="53"/>
      <c r="CC652" s="53"/>
      <c r="CD652" s="53"/>
      <c r="CE652" s="53"/>
      <c r="CF652" s="53"/>
      <c r="CG652" s="53"/>
      <c r="CH652" s="53"/>
      <c r="CI652" s="53"/>
      <c r="CJ652" s="53"/>
      <c r="CK652" s="53"/>
      <c r="CL652" s="53"/>
      <c r="CM652" s="53"/>
      <c r="CN652" s="53"/>
      <c r="CO652" s="53"/>
      <c r="CP652" s="53"/>
      <c r="CQ652" s="53"/>
      <c r="CR652" s="53"/>
      <c r="CS652" s="53"/>
      <c r="CT652" s="53"/>
      <c r="CU652" s="53"/>
      <c r="CV652" s="53"/>
      <c r="CW652" s="53"/>
      <c r="CX652" s="53"/>
      <c r="CY652" s="53"/>
      <c r="CZ652" s="53"/>
      <c r="DA652" s="53"/>
      <c r="DB652" s="53"/>
      <c r="DC652" s="53"/>
      <c r="DD652" s="53"/>
      <c r="DE652" s="53"/>
      <c r="DF652" s="53"/>
      <c r="DG652" s="53"/>
      <c r="DH652" s="53"/>
      <c r="DI652" s="53"/>
      <c r="DJ652" s="53"/>
      <c r="DK652" s="53"/>
      <c r="DL652" s="53"/>
      <c r="DM652" s="53"/>
      <c r="DN652" s="53"/>
      <c r="DO652" s="53"/>
      <c r="DP652" s="53"/>
      <c r="DQ652" s="53"/>
      <c r="DR652" s="53"/>
      <c r="DS652" s="53"/>
      <c r="DT652" s="53"/>
      <c r="DU652" s="53"/>
      <c r="DV652" s="53"/>
      <c r="DW652" s="53"/>
      <c r="DX652" s="53"/>
      <c r="DY652" s="53"/>
      <c r="DZ652" s="53"/>
      <c r="EA652" s="53"/>
      <c r="EB652" s="53"/>
      <c r="EC652" s="53"/>
      <c r="ED652" s="53"/>
      <c r="EE652" s="53"/>
      <c r="EF652" s="53"/>
      <c r="EG652" s="53"/>
      <c r="EH652" s="53"/>
      <c r="EI652" s="53"/>
      <c r="EJ652" s="53"/>
      <c r="EK652" s="53"/>
      <c r="EL652" s="53"/>
      <c r="EM652" s="53"/>
      <c r="EN652" s="53"/>
      <c r="EO652" s="53"/>
      <c r="EP652" s="53"/>
      <c r="EQ652" s="53"/>
      <c r="ER652" s="53"/>
      <c r="ES652" s="53"/>
      <c r="ET652" s="53"/>
      <c r="EU652" s="53"/>
      <c r="EV652" s="53"/>
      <c r="EW652" s="53"/>
      <c r="EX652" s="53"/>
      <c r="EY652" s="53"/>
      <c r="EZ652" s="53"/>
      <c r="FA652" s="53"/>
      <c r="FB652" s="53"/>
      <c r="FC652" s="53"/>
      <c r="FD652" s="53"/>
      <c r="FE652" s="53"/>
      <c r="FF652" s="53"/>
      <c r="FG652" s="53"/>
      <c r="FH652" s="53"/>
      <c r="FI652" s="53"/>
      <c r="FJ652" s="53"/>
      <c r="FK652" s="53"/>
      <c r="FL652" s="53"/>
      <c r="FM652" s="53"/>
      <c r="FN652" s="53"/>
      <c r="FO652" s="53"/>
      <c r="FP652" s="53"/>
      <c r="FQ652" s="53"/>
      <c r="FR652" s="53"/>
      <c r="FS652" s="53"/>
      <c r="FT652" s="53"/>
      <c r="FU652" s="53"/>
      <c r="FV652" s="53"/>
      <c r="FW652" s="53"/>
      <c r="FX652" s="53"/>
      <c r="FY652" s="53"/>
      <c r="FZ652" s="53"/>
      <c r="GA652" s="53"/>
      <c r="GB652" s="53"/>
      <c r="GC652" s="53"/>
      <c r="GD652" s="53"/>
      <c r="GE652" s="53"/>
      <c r="GF652" s="53"/>
      <c r="GG652" s="53"/>
      <c r="GH652" s="53"/>
      <c r="GI652" s="53"/>
      <c r="GJ652" s="53"/>
      <c r="GK652" s="53"/>
      <c r="GL652" s="53"/>
      <c r="GM652" s="53"/>
      <c r="GN652" s="53"/>
      <c r="GO652" s="53"/>
      <c r="GP652" s="53"/>
      <c r="GQ652" s="53"/>
      <c r="GR652" s="53"/>
      <c r="GS652" s="53"/>
      <c r="GT652" s="53"/>
      <c r="GU652" s="53"/>
      <c r="GV652" s="53"/>
      <c r="GW652" s="53"/>
      <c r="GX652" s="53"/>
      <c r="GY652" s="53"/>
      <c r="GZ652" s="53"/>
      <c r="HA652" s="53"/>
      <c r="HB652" s="53"/>
      <c r="HC652" s="53"/>
      <c r="HD652" s="53"/>
      <c r="HE652" s="53"/>
      <c r="HF652" s="53"/>
      <c r="HG652" s="53"/>
      <c r="HH652" s="53"/>
      <c r="HI652" s="53"/>
      <c r="HJ652" s="53"/>
      <c r="HK652" s="53"/>
      <c r="HL652" s="53"/>
      <c r="HM652" s="53"/>
      <c r="HN652" s="53"/>
      <c r="HO652" s="53"/>
      <c r="HP652" s="53"/>
      <c r="HQ652" s="53"/>
      <c r="HR652" s="53"/>
      <c r="HS652" s="53"/>
      <c r="HT652" s="53"/>
      <c r="HU652" s="53"/>
      <c r="HV652" s="53"/>
      <c r="HW652" s="53"/>
      <c r="HX652" s="53"/>
      <c r="HY652" s="53"/>
      <c r="HZ652" s="53"/>
      <c r="IA652" s="53"/>
    </row>
    <row r="653" spans="1:235" ht="11.25">
      <c r="A653" s="1"/>
      <c r="B653" s="1"/>
      <c r="C653" s="1"/>
      <c r="D653" s="3"/>
      <c r="E653" s="3"/>
      <c r="F653" s="3"/>
      <c r="G653" s="3"/>
      <c r="H653" s="3"/>
      <c r="I653" s="3"/>
      <c r="J653" s="3"/>
      <c r="K653" s="3"/>
      <c r="L653" s="3"/>
      <c r="M653" s="3"/>
      <c r="R653" s="53"/>
      <c r="S653" s="53"/>
      <c r="T653" s="53"/>
      <c r="U653" s="53"/>
      <c r="V653" s="53"/>
      <c r="W653" s="53"/>
      <c r="X653" s="53"/>
      <c r="Y653" s="53"/>
      <c r="Z653" s="53"/>
      <c r="AA653" s="53"/>
      <c r="AB653" s="53"/>
      <c r="AC653" s="53"/>
      <c r="AD653" s="53"/>
      <c r="AE653" s="53"/>
      <c r="AF653" s="53"/>
      <c r="AG653" s="53"/>
      <c r="AH653" s="53"/>
      <c r="AI653" s="53"/>
      <c r="AJ653" s="53"/>
      <c r="AK653" s="53"/>
      <c r="AL653" s="53"/>
      <c r="AM653" s="53"/>
      <c r="AN653" s="53"/>
      <c r="AO653" s="53"/>
      <c r="AP653" s="53"/>
      <c r="AQ653" s="53"/>
      <c r="AR653" s="53"/>
      <c r="AS653" s="53"/>
      <c r="AT653" s="53"/>
      <c r="AU653" s="53"/>
      <c r="AV653" s="53"/>
      <c r="AW653" s="53"/>
      <c r="AX653" s="53"/>
      <c r="AY653" s="53"/>
      <c r="AZ653" s="53"/>
      <c r="BA653" s="53"/>
      <c r="BB653" s="53"/>
      <c r="BC653" s="53"/>
      <c r="BD653" s="53"/>
      <c r="BE653" s="53"/>
      <c r="BF653" s="53"/>
      <c r="BG653" s="53"/>
      <c r="BH653" s="53"/>
      <c r="BI653" s="53"/>
      <c r="BJ653" s="53"/>
      <c r="BK653" s="53"/>
      <c r="BL653" s="53"/>
      <c r="BM653" s="53"/>
      <c r="BN653" s="53"/>
      <c r="BO653" s="53"/>
      <c r="BP653" s="53"/>
      <c r="BQ653" s="53"/>
      <c r="BR653" s="53"/>
      <c r="BS653" s="53"/>
      <c r="BT653" s="53"/>
      <c r="BU653" s="53"/>
      <c r="BV653" s="53"/>
      <c r="BW653" s="53"/>
      <c r="BX653" s="53"/>
      <c r="BY653" s="53"/>
      <c r="BZ653" s="53"/>
      <c r="CA653" s="53"/>
      <c r="CB653" s="53"/>
      <c r="CC653" s="53"/>
      <c r="CD653" s="53"/>
      <c r="CE653" s="53"/>
      <c r="CF653" s="53"/>
      <c r="CG653" s="53"/>
      <c r="CH653" s="53"/>
      <c r="CI653" s="53"/>
      <c r="CJ653" s="53"/>
      <c r="CK653" s="53"/>
      <c r="CL653" s="53"/>
      <c r="CM653" s="53"/>
      <c r="CN653" s="53"/>
      <c r="CO653" s="53"/>
      <c r="CP653" s="53"/>
      <c r="CQ653" s="53"/>
      <c r="CR653" s="53"/>
      <c r="CS653" s="53"/>
      <c r="CT653" s="53"/>
      <c r="CU653" s="53"/>
      <c r="CV653" s="53"/>
      <c r="CW653" s="53"/>
      <c r="CX653" s="53"/>
      <c r="CY653" s="53"/>
      <c r="CZ653" s="53"/>
      <c r="DA653" s="53"/>
      <c r="DB653" s="53"/>
      <c r="DC653" s="53"/>
      <c r="DD653" s="53"/>
      <c r="DE653" s="53"/>
      <c r="DF653" s="53"/>
      <c r="DG653" s="53"/>
      <c r="DH653" s="53"/>
      <c r="DI653" s="53"/>
      <c r="DJ653" s="53"/>
      <c r="DK653" s="53"/>
      <c r="DL653" s="53"/>
      <c r="DM653" s="53"/>
      <c r="DN653" s="53"/>
      <c r="DO653" s="53"/>
      <c r="DP653" s="53"/>
      <c r="DQ653" s="53"/>
      <c r="DR653" s="53"/>
      <c r="DS653" s="53"/>
      <c r="DT653" s="53"/>
      <c r="DU653" s="53"/>
      <c r="DV653" s="53"/>
      <c r="DW653" s="53"/>
      <c r="DX653" s="53"/>
      <c r="DY653" s="53"/>
      <c r="DZ653" s="53"/>
      <c r="EA653" s="53"/>
      <c r="EB653" s="53"/>
      <c r="EC653" s="53"/>
      <c r="ED653" s="53"/>
      <c r="EE653" s="53"/>
      <c r="EF653" s="53"/>
      <c r="EG653" s="53"/>
      <c r="EH653" s="53"/>
      <c r="EI653" s="53"/>
      <c r="EJ653" s="53"/>
      <c r="EK653" s="53"/>
      <c r="EL653" s="53"/>
      <c r="EM653" s="53"/>
      <c r="EN653" s="53"/>
      <c r="EO653" s="53"/>
      <c r="EP653" s="53"/>
      <c r="EQ653" s="53"/>
      <c r="ER653" s="53"/>
      <c r="ES653" s="53"/>
      <c r="ET653" s="53"/>
      <c r="EU653" s="53"/>
      <c r="EV653" s="53"/>
      <c r="EW653" s="53"/>
      <c r="EX653" s="53"/>
      <c r="EY653" s="53"/>
      <c r="EZ653" s="53"/>
      <c r="FA653" s="53"/>
      <c r="FB653" s="53"/>
      <c r="FC653" s="53"/>
      <c r="FD653" s="53"/>
      <c r="FE653" s="53"/>
      <c r="FF653" s="53"/>
      <c r="FG653" s="53"/>
      <c r="FH653" s="53"/>
      <c r="FI653" s="53"/>
      <c r="FJ653" s="53"/>
      <c r="FK653" s="53"/>
      <c r="FL653" s="53"/>
      <c r="FM653" s="53"/>
      <c r="FN653" s="53"/>
      <c r="FO653" s="53"/>
      <c r="FP653" s="53"/>
      <c r="FQ653" s="53"/>
      <c r="FR653" s="53"/>
      <c r="FS653" s="53"/>
      <c r="FT653" s="53"/>
      <c r="FU653" s="53"/>
      <c r="FV653" s="53"/>
      <c r="FW653" s="53"/>
      <c r="FX653" s="53"/>
      <c r="FY653" s="53"/>
      <c r="FZ653" s="53"/>
      <c r="GA653" s="53"/>
      <c r="GB653" s="53"/>
      <c r="GC653" s="53"/>
      <c r="GD653" s="53"/>
      <c r="GE653" s="53"/>
      <c r="GF653" s="53"/>
      <c r="GG653" s="53"/>
      <c r="GH653" s="53"/>
      <c r="GI653" s="53"/>
      <c r="GJ653" s="53"/>
      <c r="GK653" s="53"/>
      <c r="GL653" s="53"/>
      <c r="GM653" s="53"/>
      <c r="GN653" s="53"/>
      <c r="GO653" s="53"/>
      <c r="GP653" s="53"/>
      <c r="GQ653" s="53"/>
      <c r="GR653" s="53"/>
      <c r="GS653" s="53"/>
      <c r="GT653" s="53"/>
      <c r="GU653" s="53"/>
      <c r="GV653" s="53"/>
      <c r="GW653" s="53"/>
      <c r="GX653" s="53"/>
      <c r="GY653" s="53"/>
      <c r="GZ653" s="53"/>
      <c r="HA653" s="53"/>
      <c r="HB653" s="53"/>
      <c r="HC653" s="53"/>
      <c r="HD653" s="53"/>
      <c r="HE653" s="53"/>
      <c r="HF653" s="53"/>
      <c r="HG653" s="53"/>
      <c r="HH653" s="53"/>
      <c r="HI653" s="53"/>
      <c r="HJ653" s="53"/>
      <c r="HK653" s="53"/>
      <c r="HL653" s="53"/>
      <c r="HM653" s="53"/>
      <c r="HN653" s="53"/>
      <c r="HO653" s="53"/>
      <c r="HP653" s="53"/>
      <c r="HQ653" s="53"/>
      <c r="HR653" s="53"/>
      <c r="HS653" s="53"/>
      <c r="HT653" s="53"/>
      <c r="HU653" s="53"/>
      <c r="HV653" s="53"/>
      <c r="HW653" s="53"/>
      <c r="HX653" s="53"/>
      <c r="HY653" s="53"/>
      <c r="HZ653" s="53"/>
      <c r="IA653" s="53"/>
    </row>
    <row r="654" spans="1:235" ht="11.25">
      <c r="A654" s="1"/>
      <c r="B654" s="1"/>
      <c r="C654" s="1"/>
      <c r="D654" s="3"/>
      <c r="E654" s="3"/>
      <c r="F654" s="3"/>
      <c r="G654" s="3"/>
      <c r="H654" s="3"/>
      <c r="I654" s="3"/>
      <c r="J654" s="3"/>
      <c r="K654" s="3"/>
      <c r="L654" s="3"/>
      <c r="M654" s="3"/>
      <c r="R654" s="53"/>
      <c r="S654" s="53"/>
      <c r="T654" s="53"/>
      <c r="U654" s="53"/>
      <c r="V654" s="53"/>
      <c r="W654" s="53"/>
      <c r="X654" s="53"/>
      <c r="Y654" s="53"/>
      <c r="Z654" s="53"/>
      <c r="AA654" s="53"/>
      <c r="AB654" s="53"/>
      <c r="AC654" s="53"/>
      <c r="AD654" s="53"/>
      <c r="AE654" s="53"/>
      <c r="AF654" s="53"/>
      <c r="AG654" s="53"/>
      <c r="AH654" s="53"/>
      <c r="AI654" s="53"/>
      <c r="AJ654" s="53"/>
      <c r="AK654" s="53"/>
      <c r="AL654" s="53"/>
      <c r="AM654" s="53"/>
      <c r="AN654" s="53"/>
      <c r="AO654" s="53"/>
      <c r="AP654" s="53"/>
      <c r="AQ654" s="53"/>
      <c r="AR654" s="53"/>
      <c r="AS654" s="53"/>
      <c r="AT654" s="53"/>
      <c r="AU654" s="53"/>
      <c r="AV654" s="53"/>
      <c r="AW654" s="53"/>
      <c r="AX654" s="53"/>
      <c r="AY654" s="53"/>
      <c r="AZ654" s="53"/>
      <c r="BA654" s="53"/>
      <c r="BB654" s="53"/>
      <c r="BC654" s="53"/>
      <c r="BD654" s="53"/>
      <c r="BE654" s="53"/>
      <c r="BF654" s="53"/>
      <c r="BG654" s="53"/>
      <c r="BH654" s="53"/>
      <c r="BI654" s="53"/>
      <c r="BJ654" s="53"/>
      <c r="BK654" s="53"/>
      <c r="BL654" s="53"/>
      <c r="BM654" s="53"/>
      <c r="BN654" s="53"/>
      <c r="BO654" s="53"/>
      <c r="BP654" s="53"/>
      <c r="BQ654" s="53"/>
      <c r="BR654" s="53"/>
      <c r="BS654" s="53"/>
      <c r="BT654" s="53"/>
      <c r="BU654" s="53"/>
      <c r="BV654" s="53"/>
      <c r="BW654" s="53"/>
      <c r="BX654" s="53"/>
      <c r="BY654" s="53"/>
      <c r="BZ654" s="53"/>
      <c r="CA654" s="53"/>
      <c r="CB654" s="53"/>
      <c r="CC654" s="53"/>
      <c r="CD654" s="53"/>
      <c r="CE654" s="53"/>
      <c r="CF654" s="53"/>
      <c r="CG654" s="53"/>
      <c r="CH654" s="53"/>
      <c r="CI654" s="53"/>
      <c r="CJ654" s="53"/>
      <c r="CK654" s="53"/>
      <c r="CL654" s="53"/>
      <c r="CM654" s="53"/>
      <c r="CN654" s="53"/>
      <c r="CO654" s="53"/>
      <c r="CP654" s="53"/>
      <c r="CQ654" s="53"/>
      <c r="CR654" s="53"/>
      <c r="CS654" s="53"/>
      <c r="CT654" s="53"/>
      <c r="CU654" s="53"/>
      <c r="CV654" s="53"/>
      <c r="CW654" s="53"/>
      <c r="CX654" s="53"/>
      <c r="CY654" s="53"/>
      <c r="CZ654" s="53"/>
      <c r="DA654" s="53"/>
      <c r="DB654" s="53"/>
      <c r="DC654" s="53"/>
      <c r="DD654" s="53"/>
      <c r="DE654" s="53"/>
      <c r="DF654" s="53"/>
      <c r="DG654" s="53"/>
      <c r="DH654" s="53"/>
      <c r="DI654" s="53"/>
      <c r="DJ654" s="53"/>
      <c r="DK654" s="53"/>
      <c r="DL654" s="53"/>
      <c r="DM654" s="53"/>
      <c r="DN654" s="53"/>
      <c r="DO654" s="53"/>
      <c r="DP654" s="53"/>
      <c r="DQ654" s="53"/>
      <c r="DR654" s="53"/>
      <c r="DS654" s="53"/>
      <c r="DT654" s="53"/>
      <c r="DU654" s="53"/>
      <c r="DV654" s="53"/>
      <c r="DW654" s="53"/>
      <c r="DX654" s="53"/>
      <c r="DY654" s="53"/>
      <c r="DZ654" s="53"/>
      <c r="EA654" s="53"/>
      <c r="EB654" s="53"/>
      <c r="EC654" s="53"/>
      <c r="ED654" s="53"/>
      <c r="EE654" s="53"/>
      <c r="EF654" s="53"/>
      <c r="EG654" s="53"/>
      <c r="EH654" s="53"/>
      <c r="EI654" s="53"/>
      <c r="EJ654" s="53"/>
      <c r="EK654" s="53"/>
      <c r="EL654" s="53"/>
      <c r="EM654" s="53"/>
      <c r="EN654" s="53"/>
      <c r="EO654" s="53"/>
      <c r="EP654" s="53"/>
      <c r="EQ654" s="53"/>
      <c r="ER654" s="53"/>
      <c r="ES654" s="53"/>
      <c r="ET654" s="53"/>
      <c r="EU654" s="53"/>
      <c r="EV654" s="53"/>
      <c r="EW654" s="53"/>
      <c r="EX654" s="53"/>
      <c r="EY654" s="53"/>
      <c r="EZ654" s="53"/>
      <c r="FA654" s="53"/>
      <c r="FB654" s="53"/>
      <c r="FC654" s="53"/>
      <c r="FD654" s="53"/>
      <c r="FE654" s="53"/>
      <c r="FF654" s="53"/>
      <c r="FG654" s="53"/>
      <c r="FH654" s="53"/>
      <c r="FI654" s="53"/>
      <c r="FJ654" s="53"/>
      <c r="FK654" s="53"/>
      <c r="FL654" s="53"/>
      <c r="FM654" s="53"/>
      <c r="FN654" s="53"/>
      <c r="FO654" s="53"/>
      <c r="FP654" s="53"/>
      <c r="FQ654" s="53"/>
      <c r="FR654" s="53"/>
      <c r="FS654" s="53"/>
      <c r="FT654" s="53"/>
      <c r="FU654" s="53"/>
      <c r="FV654" s="53"/>
      <c r="FW654" s="53"/>
      <c r="FX654" s="53"/>
      <c r="FY654" s="53"/>
      <c r="FZ654" s="53"/>
      <c r="GA654" s="53"/>
      <c r="GB654" s="53"/>
      <c r="GC654" s="53"/>
      <c r="GD654" s="53"/>
      <c r="GE654" s="53"/>
      <c r="GF654" s="53"/>
      <c r="GG654" s="53"/>
      <c r="GH654" s="53"/>
      <c r="GI654" s="53"/>
      <c r="GJ654" s="53"/>
      <c r="GK654" s="53"/>
      <c r="GL654" s="53"/>
      <c r="GM654" s="53"/>
      <c r="GN654" s="53"/>
      <c r="GO654" s="53"/>
      <c r="GP654" s="53"/>
      <c r="GQ654" s="53"/>
      <c r="GR654" s="53"/>
      <c r="GS654" s="53"/>
      <c r="GT654" s="53"/>
      <c r="GU654" s="53"/>
      <c r="GV654" s="53"/>
      <c r="GW654" s="53"/>
      <c r="GX654" s="53"/>
      <c r="GY654" s="53"/>
      <c r="GZ654" s="53"/>
      <c r="HA654" s="53"/>
      <c r="HB654" s="53"/>
      <c r="HC654" s="53"/>
      <c r="HD654" s="53"/>
      <c r="HE654" s="53"/>
      <c r="HF654" s="53"/>
      <c r="HG654" s="53"/>
      <c r="HH654" s="53"/>
      <c r="HI654" s="53"/>
      <c r="HJ654" s="53"/>
      <c r="HK654" s="53"/>
      <c r="HL654" s="53"/>
      <c r="HM654" s="53"/>
      <c r="HN654" s="53"/>
      <c r="HO654" s="53"/>
      <c r="HP654" s="53"/>
      <c r="HQ654" s="53"/>
      <c r="HR654" s="53"/>
      <c r="HS654" s="53"/>
      <c r="HT654" s="53"/>
      <c r="HU654" s="53"/>
      <c r="HV654" s="53"/>
      <c r="HW654" s="53"/>
      <c r="HX654" s="53"/>
      <c r="HY654" s="53"/>
      <c r="HZ654" s="53"/>
      <c r="IA654" s="53"/>
    </row>
    <row r="655" spans="1:235" ht="11.25">
      <c r="A655" s="1"/>
      <c r="B655" s="1"/>
      <c r="C655" s="1"/>
      <c r="D655" s="3"/>
      <c r="E655" s="3"/>
      <c r="F655" s="3"/>
      <c r="G655" s="3"/>
      <c r="H655" s="3"/>
      <c r="I655" s="3"/>
      <c r="J655" s="3"/>
      <c r="K655" s="3"/>
      <c r="L655" s="3"/>
      <c r="M655" s="3"/>
      <c r="R655" s="53"/>
      <c r="S655" s="53"/>
      <c r="T655" s="53"/>
      <c r="U655" s="53"/>
      <c r="V655" s="53"/>
      <c r="W655" s="53"/>
      <c r="X655" s="53"/>
      <c r="Y655" s="53"/>
      <c r="Z655" s="53"/>
      <c r="AA655" s="53"/>
      <c r="AB655" s="53"/>
      <c r="AC655" s="53"/>
      <c r="AD655" s="53"/>
      <c r="AE655" s="53"/>
      <c r="AF655" s="53"/>
      <c r="AG655" s="53"/>
      <c r="AH655" s="53"/>
      <c r="AI655" s="53"/>
      <c r="AJ655" s="53"/>
      <c r="AK655" s="53"/>
      <c r="AL655" s="53"/>
      <c r="AM655" s="53"/>
      <c r="AN655" s="53"/>
      <c r="AO655" s="53"/>
      <c r="AP655" s="53"/>
      <c r="AQ655" s="53"/>
      <c r="AR655" s="53"/>
      <c r="AS655" s="53"/>
      <c r="AT655" s="53"/>
      <c r="AU655" s="53"/>
      <c r="AV655" s="53"/>
      <c r="AW655" s="53"/>
      <c r="AX655" s="53"/>
      <c r="AY655" s="53"/>
      <c r="AZ655" s="53"/>
      <c r="BA655" s="53"/>
      <c r="BB655" s="53"/>
      <c r="BC655" s="53"/>
      <c r="BD655" s="53"/>
      <c r="BE655" s="53"/>
      <c r="BF655" s="53"/>
      <c r="BG655" s="53"/>
      <c r="BH655" s="53"/>
      <c r="BI655" s="53"/>
      <c r="BJ655" s="53"/>
      <c r="BK655" s="53"/>
      <c r="BL655" s="53"/>
      <c r="BM655" s="53"/>
      <c r="BN655" s="53"/>
      <c r="BO655" s="53"/>
      <c r="BP655" s="53"/>
      <c r="BQ655" s="53"/>
      <c r="BR655" s="53"/>
      <c r="BS655" s="53"/>
      <c r="BT655" s="53"/>
      <c r="BU655" s="53"/>
      <c r="BV655" s="53"/>
      <c r="BW655" s="53"/>
      <c r="BX655" s="53"/>
      <c r="BY655" s="53"/>
      <c r="BZ655" s="53"/>
      <c r="CA655" s="53"/>
      <c r="CB655" s="53"/>
      <c r="CC655" s="53"/>
      <c r="CD655" s="53"/>
      <c r="CE655" s="53"/>
      <c r="CF655" s="53"/>
      <c r="CG655" s="53"/>
      <c r="CH655" s="53"/>
      <c r="CI655" s="53"/>
      <c r="CJ655" s="53"/>
      <c r="CK655" s="53"/>
      <c r="CL655" s="53"/>
      <c r="CM655" s="53"/>
      <c r="CN655" s="53"/>
      <c r="CO655" s="53"/>
      <c r="CP655" s="53"/>
      <c r="CQ655" s="53"/>
      <c r="CR655" s="53"/>
      <c r="CS655" s="53"/>
      <c r="CT655" s="53"/>
      <c r="CU655" s="53"/>
      <c r="CV655" s="53"/>
      <c r="CW655" s="53"/>
      <c r="CX655" s="53"/>
      <c r="CY655" s="53"/>
      <c r="CZ655" s="53"/>
      <c r="DA655" s="53"/>
      <c r="DB655" s="53"/>
      <c r="DC655" s="53"/>
      <c r="DD655" s="53"/>
      <c r="DE655" s="53"/>
      <c r="DF655" s="53"/>
      <c r="DG655" s="53"/>
      <c r="DH655" s="53"/>
      <c r="DI655" s="53"/>
      <c r="DJ655" s="53"/>
      <c r="DK655" s="53"/>
      <c r="DL655" s="53"/>
      <c r="DM655" s="53"/>
      <c r="DN655" s="53"/>
      <c r="DO655" s="53"/>
      <c r="DP655" s="53"/>
      <c r="DQ655" s="53"/>
      <c r="DR655" s="53"/>
      <c r="DS655" s="53"/>
      <c r="DT655" s="53"/>
      <c r="DU655" s="53"/>
      <c r="DV655" s="53"/>
      <c r="DW655" s="53"/>
      <c r="DX655" s="53"/>
      <c r="DY655" s="53"/>
      <c r="DZ655" s="53"/>
      <c r="EA655" s="53"/>
      <c r="EB655" s="53"/>
      <c r="EC655" s="53"/>
      <c r="ED655" s="53"/>
      <c r="EE655" s="53"/>
      <c r="EF655" s="53"/>
      <c r="EG655" s="53"/>
      <c r="EH655" s="53"/>
      <c r="EI655" s="53"/>
      <c r="EJ655" s="53"/>
      <c r="EK655" s="53"/>
      <c r="EL655" s="53"/>
      <c r="EM655" s="53"/>
      <c r="EN655" s="53"/>
      <c r="EO655" s="53"/>
      <c r="EP655" s="53"/>
      <c r="EQ655" s="53"/>
      <c r="ER655" s="53"/>
      <c r="ES655" s="53"/>
      <c r="ET655" s="53"/>
      <c r="EU655" s="53"/>
      <c r="EV655" s="53"/>
      <c r="EW655" s="53"/>
      <c r="EX655" s="53"/>
      <c r="EY655" s="53"/>
      <c r="EZ655" s="53"/>
      <c r="FA655" s="53"/>
      <c r="FB655" s="53"/>
      <c r="FC655" s="53"/>
      <c r="FD655" s="53"/>
      <c r="FE655" s="53"/>
      <c r="FF655" s="53"/>
      <c r="FG655" s="53"/>
      <c r="FH655" s="53"/>
      <c r="FI655" s="53"/>
      <c r="FJ655" s="53"/>
      <c r="FK655" s="53"/>
      <c r="FL655" s="53"/>
      <c r="FM655" s="53"/>
      <c r="FN655" s="53"/>
      <c r="FO655" s="53"/>
      <c r="FP655" s="53"/>
      <c r="FQ655" s="53"/>
      <c r="FR655" s="53"/>
      <c r="FS655" s="53"/>
      <c r="FT655" s="53"/>
      <c r="FU655" s="53"/>
      <c r="FV655" s="53"/>
      <c r="FW655" s="53"/>
      <c r="FX655" s="53"/>
      <c r="FY655" s="53"/>
      <c r="FZ655" s="53"/>
      <c r="GA655" s="53"/>
      <c r="GB655" s="53"/>
      <c r="GC655" s="53"/>
      <c r="GD655" s="53"/>
      <c r="GE655" s="53"/>
      <c r="GF655" s="53"/>
      <c r="GG655" s="53"/>
      <c r="GH655" s="53"/>
      <c r="GI655" s="53"/>
      <c r="GJ655" s="53"/>
      <c r="GK655" s="53"/>
      <c r="GL655" s="53"/>
      <c r="GM655" s="53"/>
      <c r="GN655" s="53"/>
      <c r="GO655" s="53"/>
      <c r="GP655" s="53"/>
      <c r="GQ655" s="53"/>
      <c r="GR655" s="53"/>
      <c r="GS655" s="53"/>
      <c r="GT655" s="53"/>
      <c r="GU655" s="53"/>
      <c r="GV655" s="53"/>
      <c r="GW655" s="53"/>
      <c r="GX655" s="53"/>
      <c r="GY655" s="53"/>
      <c r="GZ655" s="53"/>
      <c r="HA655" s="53"/>
      <c r="HB655" s="53"/>
      <c r="HC655" s="53"/>
      <c r="HD655" s="53"/>
      <c r="HE655" s="53"/>
      <c r="HF655" s="53"/>
      <c r="HG655" s="53"/>
      <c r="HH655" s="53"/>
      <c r="HI655" s="53"/>
      <c r="HJ655" s="53"/>
      <c r="HK655" s="53"/>
      <c r="HL655" s="53"/>
      <c r="HM655" s="53"/>
      <c r="HN655" s="53"/>
      <c r="HO655" s="53"/>
      <c r="HP655" s="53"/>
      <c r="HQ655" s="53"/>
      <c r="HR655" s="53"/>
      <c r="HS655" s="53"/>
      <c r="HT655" s="53"/>
      <c r="HU655" s="53"/>
      <c r="HV655" s="53"/>
      <c r="HW655" s="53"/>
      <c r="HX655" s="53"/>
      <c r="HY655" s="53"/>
      <c r="HZ655" s="53"/>
      <c r="IA655" s="53"/>
    </row>
    <row r="656" spans="1:235" ht="11.25">
      <c r="A656" s="1"/>
      <c r="B656" s="1"/>
      <c r="C656" s="1"/>
      <c r="D656" s="3"/>
      <c r="E656" s="3"/>
      <c r="F656" s="3"/>
      <c r="G656" s="3"/>
      <c r="H656" s="3"/>
      <c r="I656" s="3"/>
      <c r="J656" s="3"/>
      <c r="K656" s="3"/>
      <c r="L656" s="3"/>
      <c r="M656" s="3"/>
      <c r="R656" s="53"/>
      <c r="S656" s="53"/>
      <c r="T656" s="53"/>
      <c r="U656" s="53"/>
      <c r="V656" s="53"/>
      <c r="W656" s="53"/>
      <c r="X656" s="53"/>
      <c r="Y656" s="53"/>
      <c r="Z656" s="53"/>
      <c r="AA656" s="53"/>
      <c r="AB656" s="53"/>
      <c r="AC656" s="53"/>
      <c r="AD656" s="53"/>
      <c r="AE656" s="53"/>
      <c r="AF656" s="53"/>
      <c r="AG656" s="53"/>
      <c r="AH656" s="53"/>
      <c r="AI656" s="53"/>
      <c r="AJ656" s="53"/>
      <c r="AK656" s="53"/>
      <c r="AL656" s="53"/>
      <c r="AM656" s="53"/>
      <c r="AN656" s="53"/>
      <c r="AO656" s="53"/>
      <c r="AP656" s="53"/>
      <c r="AQ656" s="53"/>
      <c r="AR656" s="53"/>
      <c r="AS656" s="53"/>
      <c r="AT656" s="53"/>
      <c r="AU656" s="53"/>
      <c r="AV656" s="53"/>
      <c r="AW656" s="53"/>
      <c r="AX656" s="53"/>
      <c r="AY656" s="53"/>
      <c r="AZ656" s="53"/>
      <c r="BA656" s="53"/>
      <c r="BB656" s="53"/>
      <c r="BC656" s="53"/>
      <c r="BD656" s="53"/>
      <c r="BE656" s="53"/>
      <c r="BF656" s="53"/>
      <c r="BG656" s="53"/>
      <c r="BH656" s="53"/>
      <c r="BI656" s="53"/>
      <c r="BJ656" s="53"/>
      <c r="BK656" s="53"/>
      <c r="BL656" s="53"/>
      <c r="BM656" s="53"/>
      <c r="BN656" s="53"/>
      <c r="BO656" s="53"/>
      <c r="BP656" s="53"/>
      <c r="BQ656" s="53"/>
      <c r="BR656" s="53"/>
      <c r="BS656" s="53"/>
      <c r="BT656" s="53"/>
      <c r="BU656" s="53"/>
      <c r="BV656" s="53"/>
      <c r="BW656" s="53"/>
      <c r="BX656" s="53"/>
      <c r="BY656" s="53"/>
      <c r="BZ656" s="53"/>
      <c r="CA656" s="53"/>
      <c r="CB656" s="53"/>
      <c r="CC656" s="53"/>
      <c r="CD656" s="53"/>
      <c r="CE656" s="53"/>
      <c r="CF656" s="53"/>
      <c r="CG656" s="53"/>
      <c r="CH656" s="53"/>
      <c r="CI656" s="53"/>
      <c r="CJ656" s="53"/>
      <c r="CK656" s="53"/>
      <c r="CL656" s="53"/>
      <c r="CM656" s="53"/>
      <c r="CN656" s="53"/>
      <c r="CO656" s="53"/>
      <c r="CP656" s="53"/>
      <c r="CQ656" s="53"/>
      <c r="CR656" s="53"/>
      <c r="CS656" s="53"/>
      <c r="CT656" s="53"/>
      <c r="CU656" s="53"/>
      <c r="CV656" s="53"/>
      <c r="CW656" s="53"/>
      <c r="CX656" s="53"/>
      <c r="CY656" s="53"/>
      <c r="CZ656" s="53"/>
      <c r="DA656" s="53"/>
      <c r="DB656" s="53"/>
      <c r="DC656" s="53"/>
      <c r="DD656" s="53"/>
      <c r="DE656" s="53"/>
      <c r="DF656" s="53"/>
      <c r="DG656" s="53"/>
      <c r="DH656" s="53"/>
      <c r="DI656" s="53"/>
      <c r="DJ656" s="53"/>
      <c r="DK656" s="53"/>
      <c r="DL656" s="53"/>
      <c r="DM656" s="53"/>
      <c r="DN656" s="53"/>
      <c r="DO656" s="53"/>
      <c r="DP656" s="53"/>
      <c r="DQ656" s="53"/>
      <c r="DR656" s="53"/>
      <c r="DS656" s="53"/>
      <c r="DT656" s="53"/>
      <c r="DU656" s="53"/>
      <c r="DV656" s="53"/>
      <c r="DW656" s="53"/>
      <c r="DX656" s="53"/>
      <c r="DY656" s="53"/>
      <c r="DZ656" s="53"/>
      <c r="EA656" s="53"/>
      <c r="EB656" s="53"/>
      <c r="EC656" s="53"/>
      <c r="ED656" s="53"/>
      <c r="EE656" s="53"/>
      <c r="EF656" s="53"/>
      <c r="EG656" s="53"/>
      <c r="EH656" s="53"/>
      <c r="EI656" s="53"/>
      <c r="EJ656" s="53"/>
      <c r="EK656" s="53"/>
      <c r="EL656" s="53"/>
      <c r="EM656" s="53"/>
      <c r="EN656" s="53"/>
      <c r="EO656" s="53"/>
      <c r="EP656" s="53"/>
      <c r="EQ656" s="53"/>
      <c r="ER656" s="53"/>
      <c r="ES656" s="53"/>
      <c r="ET656" s="53"/>
      <c r="EU656" s="53"/>
      <c r="EV656" s="53"/>
      <c r="EW656" s="53"/>
      <c r="EX656" s="53"/>
      <c r="EY656" s="53"/>
      <c r="EZ656" s="53"/>
      <c r="FA656" s="53"/>
      <c r="FB656" s="53"/>
      <c r="FC656" s="53"/>
      <c r="FD656" s="53"/>
      <c r="FE656" s="53"/>
      <c r="FF656" s="53"/>
      <c r="FG656" s="53"/>
      <c r="FH656" s="53"/>
      <c r="FI656" s="53"/>
      <c r="FJ656" s="53"/>
      <c r="FK656" s="53"/>
      <c r="FL656" s="53"/>
      <c r="FM656" s="53"/>
      <c r="FN656" s="53"/>
      <c r="FO656" s="53"/>
      <c r="FP656" s="53"/>
      <c r="FQ656" s="53"/>
      <c r="FR656" s="53"/>
      <c r="FS656" s="53"/>
      <c r="FT656" s="53"/>
      <c r="FU656" s="53"/>
      <c r="FV656" s="53"/>
      <c r="FW656" s="53"/>
      <c r="FX656" s="53"/>
      <c r="FY656" s="53"/>
      <c r="FZ656" s="53"/>
      <c r="GA656" s="53"/>
      <c r="GB656" s="53"/>
      <c r="GC656" s="53"/>
      <c r="GD656" s="53"/>
      <c r="GE656" s="53"/>
      <c r="GF656" s="53"/>
      <c r="GG656" s="53"/>
      <c r="GH656" s="53"/>
      <c r="GI656" s="53"/>
      <c r="GJ656" s="53"/>
      <c r="GK656" s="53"/>
      <c r="GL656" s="53"/>
      <c r="GM656" s="53"/>
      <c r="GN656" s="53"/>
      <c r="GO656" s="53"/>
      <c r="GP656" s="53"/>
      <c r="GQ656" s="53"/>
      <c r="GR656" s="53"/>
      <c r="GS656" s="53"/>
      <c r="GT656" s="53"/>
      <c r="GU656" s="53"/>
      <c r="GV656" s="53"/>
      <c r="GW656" s="53"/>
      <c r="GX656" s="53"/>
      <c r="GY656" s="53"/>
      <c r="GZ656" s="53"/>
      <c r="HA656" s="53"/>
      <c r="HB656" s="53"/>
      <c r="HC656" s="53"/>
      <c r="HD656" s="53"/>
      <c r="HE656" s="53"/>
      <c r="HF656" s="53"/>
      <c r="HG656" s="53"/>
      <c r="HH656" s="53"/>
      <c r="HI656" s="53"/>
      <c r="HJ656" s="53"/>
      <c r="HK656" s="53"/>
      <c r="HL656" s="53"/>
      <c r="HM656" s="53"/>
      <c r="HN656" s="53"/>
      <c r="HO656" s="53"/>
      <c r="HP656" s="53"/>
      <c r="HQ656" s="53"/>
      <c r="HR656" s="53"/>
      <c r="HS656" s="53"/>
      <c r="HT656" s="53"/>
      <c r="HU656" s="53"/>
      <c r="HV656" s="53"/>
      <c r="HW656" s="53"/>
      <c r="HX656" s="53"/>
      <c r="HY656" s="53"/>
      <c r="HZ656" s="53"/>
      <c r="IA656" s="53"/>
    </row>
    <row r="657" spans="1:235" ht="11.25">
      <c r="A657" s="1"/>
      <c r="B657" s="1"/>
      <c r="C657" s="1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104"/>
      <c r="O657" s="104"/>
      <c r="P657" s="104"/>
      <c r="Q657" s="53"/>
      <c r="R657" s="53"/>
      <c r="S657" s="53"/>
      <c r="T657" s="53"/>
      <c r="U657" s="53"/>
      <c r="V657" s="53"/>
      <c r="W657" s="53"/>
      <c r="X657" s="53"/>
      <c r="Y657" s="53"/>
      <c r="Z657" s="53"/>
      <c r="AA657" s="53"/>
      <c r="AB657" s="53"/>
      <c r="AC657" s="53"/>
      <c r="AD657" s="53"/>
      <c r="AE657" s="53"/>
      <c r="AF657" s="53"/>
      <c r="AG657" s="53"/>
      <c r="AH657" s="53"/>
      <c r="AI657" s="53"/>
      <c r="AJ657" s="53"/>
      <c r="AK657" s="53"/>
      <c r="AL657" s="53"/>
      <c r="AM657" s="53"/>
      <c r="AN657" s="53"/>
      <c r="AO657" s="53"/>
      <c r="AP657" s="53"/>
      <c r="AQ657" s="53"/>
      <c r="AR657" s="53"/>
      <c r="AS657" s="53"/>
      <c r="AT657" s="53"/>
      <c r="AU657" s="53"/>
      <c r="AV657" s="53"/>
      <c r="AW657" s="53"/>
      <c r="AX657" s="53"/>
      <c r="AY657" s="53"/>
      <c r="AZ657" s="53"/>
      <c r="BA657" s="53"/>
      <c r="BB657" s="53"/>
      <c r="BC657" s="53"/>
      <c r="BD657" s="53"/>
      <c r="BE657" s="53"/>
      <c r="BF657" s="53"/>
      <c r="BG657" s="53"/>
      <c r="BH657" s="53"/>
      <c r="BI657" s="53"/>
      <c r="BJ657" s="53"/>
      <c r="BK657" s="53"/>
      <c r="BL657" s="53"/>
      <c r="BM657" s="53"/>
      <c r="BN657" s="53"/>
      <c r="BO657" s="53"/>
      <c r="BP657" s="53"/>
      <c r="BQ657" s="53"/>
      <c r="BR657" s="53"/>
      <c r="BS657" s="53"/>
      <c r="BT657" s="53"/>
      <c r="BU657" s="53"/>
      <c r="BV657" s="53"/>
      <c r="BW657" s="53"/>
      <c r="BX657" s="53"/>
      <c r="BY657" s="53"/>
      <c r="BZ657" s="53"/>
      <c r="CA657" s="53"/>
      <c r="CB657" s="53"/>
      <c r="CC657" s="53"/>
      <c r="CD657" s="53"/>
      <c r="CE657" s="53"/>
      <c r="CF657" s="53"/>
      <c r="CG657" s="53"/>
      <c r="CH657" s="53"/>
      <c r="CI657" s="53"/>
      <c r="CJ657" s="53"/>
      <c r="CK657" s="53"/>
      <c r="CL657" s="53"/>
      <c r="CM657" s="53"/>
      <c r="CN657" s="53"/>
      <c r="CO657" s="53"/>
      <c r="CP657" s="53"/>
      <c r="CQ657" s="53"/>
      <c r="CR657" s="53"/>
      <c r="CS657" s="53"/>
      <c r="CT657" s="53"/>
      <c r="CU657" s="53"/>
      <c r="CV657" s="53"/>
      <c r="CW657" s="53"/>
      <c r="CX657" s="53"/>
      <c r="CY657" s="53"/>
      <c r="CZ657" s="53"/>
      <c r="DA657" s="53"/>
      <c r="DB657" s="53"/>
      <c r="DC657" s="53"/>
      <c r="DD657" s="53"/>
      <c r="DE657" s="53"/>
      <c r="DF657" s="53"/>
      <c r="DG657" s="53"/>
      <c r="DH657" s="53"/>
      <c r="DI657" s="53"/>
      <c r="DJ657" s="53"/>
      <c r="DK657" s="53"/>
      <c r="DL657" s="53"/>
      <c r="DM657" s="53"/>
      <c r="DN657" s="53"/>
      <c r="DO657" s="53"/>
      <c r="DP657" s="53"/>
      <c r="DQ657" s="53"/>
      <c r="DR657" s="53"/>
      <c r="DS657" s="53"/>
      <c r="DT657" s="53"/>
      <c r="DU657" s="53"/>
      <c r="DV657" s="53"/>
      <c r="DW657" s="53"/>
      <c r="DX657" s="53"/>
      <c r="DY657" s="53"/>
      <c r="DZ657" s="53"/>
      <c r="EA657" s="53"/>
      <c r="EB657" s="53"/>
      <c r="EC657" s="53"/>
      <c r="ED657" s="53"/>
      <c r="EE657" s="53"/>
      <c r="EF657" s="53"/>
      <c r="EG657" s="53"/>
      <c r="EH657" s="53"/>
      <c r="EI657" s="53"/>
      <c r="EJ657" s="53"/>
      <c r="EK657" s="53"/>
      <c r="EL657" s="53"/>
      <c r="EM657" s="53"/>
      <c r="EN657" s="53"/>
      <c r="EO657" s="53"/>
      <c r="EP657" s="53"/>
      <c r="EQ657" s="53"/>
      <c r="ER657" s="53"/>
      <c r="ES657" s="53"/>
      <c r="ET657" s="53"/>
      <c r="EU657" s="53"/>
      <c r="EV657" s="53"/>
      <c r="EW657" s="53"/>
      <c r="EX657" s="53"/>
      <c r="EY657" s="53"/>
      <c r="EZ657" s="53"/>
      <c r="FA657" s="53"/>
      <c r="FB657" s="53"/>
      <c r="FC657" s="53"/>
      <c r="FD657" s="53"/>
      <c r="FE657" s="53"/>
      <c r="FF657" s="53"/>
      <c r="FG657" s="53"/>
      <c r="FH657" s="53"/>
      <c r="FI657" s="53"/>
      <c r="FJ657" s="53"/>
      <c r="FK657" s="53"/>
      <c r="FL657" s="53"/>
      <c r="FM657" s="53"/>
      <c r="FN657" s="53"/>
      <c r="FO657" s="53"/>
      <c r="FP657" s="53"/>
      <c r="FQ657" s="53"/>
      <c r="FR657" s="53"/>
      <c r="FS657" s="53"/>
      <c r="FT657" s="53"/>
      <c r="FU657" s="53"/>
      <c r="FV657" s="53"/>
      <c r="FW657" s="53"/>
      <c r="FX657" s="53"/>
      <c r="FY657" s="53"/>
      <c r="FZ657" s="53"/>
      <c r="GA657" s="53"/>
      <c r="GB657" s="53"/>
      <c r="GC657" s="53"/>
      <c r="GD657" s="53"/>
      <c r="GE657" s="53"/>
      <c r="GF657" s="53"/>
      <c r="GG657" s="53"/>
      <c r="GH657" s="53"/>
      <c r="GI657" s="53"/>
      <c r="GJ657" s="53"/>
      <c r="GK657" s="53"/>
      <c r="GL657" s="53"/>
      <c r="GM657" s="53"/>
      <c r="GN657" s="53"/>
      <c r="GO657" s="53"/>
      <c r="GP657" s="53"/>
      <c r="GQ657" s="53"/>
      <c r="GR657" s="53"/>
      <c r="GS657" s="53"/>
      <c r="GT657" s="53"/>
      <c r="GU657" s="53"/>
      <c r="GV657" s="53"/>
      <c r="GW657" s="53"/>
      <c r="GX657" s="53"/>
      <c r="GY657" s="53"/>
      <c r="GZ657" s="53"/>
      <c r="HA657" s="53"/>
      <c r="HB657" s="53"/>
      <c r="HC657" s="53"/>
      <c r="HD657" s="53"/>
      <c r="HE657" s="53"/>
      <c r="HF657" s="53"/>
      <c r="HG657" s="53"/>
      <c r="HH657" s="53"/>
      <c r="HI657" s="53"/>
      <c r="HJ657" s="53"/>
      <c r="HK657" s="53"/>
      <c r="HL657" s="53"/>
      <c r="HM657" s="53"/>
      <c r="HN657" s="53"/>
      <c r="HO657" s="53"/>
      <c r="HP657" s="53"/>
      <c r="HQ657" s="53"/>
      <c r="HR657" s="53"/>
      <c r="HS657" s="53"/>
      <c r="HT657" s="53"/>
      <c r="HU657" s="53"/>
      <c r="HV657" s="53"/>
      <c r="HW657" s="53"/>
      <c r="HX657" s="53"/>
      <c r="HY657" s="53"/>
      <c r="HZ657" s="53"/>
      <c r="IA657" s="53"/>
    </row>
    <row r="658" spans="1:235" ht="11.25">
      <c r="A658" s="1"/>
      <c r="B658" s="1"/>
      <c r="C658" s="1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104"/>
      <c r="O658" s="104"/>
      <c r="P658" s="104"/>
      <c r="Q658" s="53"/>
      <c r="R658" s="53"/>
      <c r="S658" s="53"/>
      <c r="T658" s="53"/>
      <c r="U658" s="53"/>
      <c r="V658" s="53"/>
      <c r="W658" s="53"/>
      <c r="X658" s="53"/>
      <c r="Y658" s="53"/>
      <c r="Z658" s="53"/>
      <c r="AA658" s="53"/>
      <c r="AB658" s="53"/>
      <c r="AC658" s="53"/>
      <c r="AD658" s="53"/>
      <c r="AE658" s="53"/>
      <c r="AF658" s="53"/>
      <c r="AG658" s="53"/>
      <c r="AH658" s="53"/>
      <c r="AI658" s="53"/>
      <c r="AJ658" s="53"/>
      <c r="AK658" s="53"/>
      <c r="AL658" s="53"/>
      <c r="AM658" s="53"/>
      <c r="AN658" s="53"/>
      <c r="AO658" s="53"/>
      <c r="AP658" s="53"/>
      <c r="AQ658" s="53"/>
      <c r="AR658" s="53"/>
      <c r="AS658" s="53"/>
      <c r="AT658" s="53"/>
      <c r="AU658" s="53"/>
      <c r="AV658" s="53"/>
      <c r="AW658" s="53"/>
      <c r="AX658" s="53"/>
      <c r="AY658" s="53"/>
      <c r="AZ658" s="53"/>
      <c r="BA658" s="53"/>
      <c r="BB658" s="53"/>
      <c r="BC658" s="53"/>
      <c r="BD658" s="53"/>
      <c r="BE658" s="53"/>
      <c r="BF658" s="53"/>
      <c r="BG658" s="53"/>
      <c r="BH658" s="53"/>
      <c r="BI658" s="53"/>
      <c r="BJ658" s="53"/>
      <c r="BK658" s="53"/>
      <c r="BL658" s="53"/>
      <c r="BM658" s="53"/>
      <c r="BN658" s="53"/>
      <c r="BO658" s="53"/>
      <c r="BP658" s="53"/>
      <c r="BQ658" s="53"/>
      <c r="BR658" s="53"/>
      <c r="BS658" s="53"/>
      <c r="BT658" s="53"/>
      <c r="BU658" s="53"/>
      <c r="BV658" s="53"/>
      <c r="BW658" s="53"/>
      <c r="BX658" s="53"/>
      <c r="BY658" s="53"/>
      <c r="BZ658" s="53"/>
      <c r="CA658" s="53"/>
      <c r="CB658" s="53"/>
      <c r="CC658" s="53"/>
      <c r="CD658" s="53"/>
      <c r="CE658" s="53"/>
      <c r="CF658" s="53"/>
      <c r="CG658" s="53"/>
      <c r="CH658" s="53"/>
      <c r="CI658" s="53"/>
      <c r="CJ658" s="53"/>
      <c r="CK658" s="53"/>
      <c r="CL658" s="53"/>
      <c r="CM658" s="53"/>
      <c r="CN658" s="53"/>
      <c r="CO658" s="53"/>
      <c r="CP658" s="53"/>
      <c r="CQ658" s="53"/>
      <c r="CR658" s="53"/>
      <c r="CS658" s="53"/>
      <c r="CT658" s="53"/>
      <c r="CU658" s="53"/>
      <c r="CV658" s="53"/>
      <c r="CW658" s="53"/>
      <c r="CX658" s="53"/>
      <c r="CY658" s="53"/>
      <c r="CZ658" s="53"/>
      <c r="DA658" s="53"/>
      <c r="DB658" s="53"/>
      <c r="DC658" s="53"/>
      <c r="DD658" s="53"/>
      <c r="DE658" s="53"/>
      <c r="DF658" s="53"/>
      <c r="DG658" s="53"/>
      <c r="DH658" s="53"/>
      <c r="DI658" s="53"/>
      <c r="DJ658" s="53"/>
      <c r="DK658" s="53"/>
      <c r="DL658" s="53"/>
      <c r="DM658" s="53"/>
      <c r="DN658" s="53"/>
      <c r="DO658" s="53"/>
      <c r="DP658" s="53"/>
      <c r="DQ658" s="53"/>
      <c r="DR658" s="53"/>
      <c r="DS658" s="53"/>
      <c r="DT658" s="53"/>
      <c r="DU658" s="53"/>
      <c r="DV658" s="53"/>
      <c r="DW658" s="53"/>
      <c r="DX658" s="53"/>
      <c r="DY658" s="53"/>
      <c r="DZ658" s="53"/>
      <c r="EA658" s="53"/>
      <c r="EB658" s="53"/>
      <c r="EC658" s="53"/>
      <c r="ED658" s="53"/>
      <c r="EE658" s="53"/>
      <c r="EF658" s="53"/>
      <c r="EG658" s="53"/>
      <c r="EH658" s="53"/>
      <c r="EI658" s="53"/>
      <c r="EJ658" s="53"/>
      <c r="EK658" s="53"/>
      <c r="EL658" s="53"/>
      <c r="EM658" s="53"/>
      <c r="EN658" s="53"/>
      <c r="EO658" s="53"/>
      <c r="EP658" s="53"/>
      <c r="EQ658" s="53"/>
      <c r="ER658" s="53"/>
      <c r="ES658" s="53"/>
      <c r="ET658" s="53"/>
      <c r="EU658" s="53"/>
      <c r="EV658" s="53"/>
      <c r="EW658" s="53"/>
      <c r="EX658" s="53"/>
      <c r="EY658" s="53"/>
      <c r="EZ658" s="53"/>
      <c r="FA658" s="53"/>
      <c r="FB658" s="53"/>
      <c r="FC658" s="53"/>
      <c r="FD658" s="53"/>
      <c r="FE658" s="53"/>
      <c r="FF658" s="53"/>
      <c r="FG658" s="53"/>
      <c r="FH658" s="53"/>
      <c r="FI658" s="53"/>
      <c r="FJ658" s="53"/>
      <c r="FK658" s="53"/>
      <c r="FL658" s="53"/>
      <c r="FM658" s="53"/>
      <c r="FN658" s="53"/>
      <c r="FO658" s="53"/>
      <c r="FP658" s="53"/>
      <c r="FQ658" s="53"/>
      <c r="FR658" s="53"/>
      <c r="FS658" s="53"/>
      <c r="FT658" s="53"/>
      <c r="FU658" s="53"/>
      <c r="FV658" s="53"/>
      <c r="FW658" s="53"/>
      <c r="FX658" s="53"/>
      <c r="FY658" s="53"/>
      <c r="FZ658" s="53"/>
      <c r="GA658" s="53"/>
      <c r="GB658" s="53"/>
      <c r="GC658" s="53"/>
      <c r="GD658" s="53"/>
      <c r="GE658" s="53"/>
      <c r="GF658" s="53"/>
      <c r="GG658" s="53"/>
      <c r="GH658" s="53"/>
      <c r="GI658" s="53"/>
      <c r="GJ658" s="53"/>
      <c r="GK658" s="53"/>
      <c r="GL658" s="53"/>
      <c r="GM658" s="53"/>
      <c r="GN658" s="53"/>
      <c r="GO658" s="53"/>
      <c r="GP658" s="53"/>
      <c r="GQ658" s="53"/>
      <c r="GR658" s="53"/>
      <c r="GS658" s="53"/>
      <c r="GT658" s="53"/>
      <c r="GU658" s="53"/>
      <c r="GV658" s="53"/>
      <c r="GW658" s="53"/>
      <c r="GX658" s="53"/>
      <c r="GY658" s="53"/>
      <c r="GZ658" s="53"/>
      <c r="HA658" s="53"/>
      <c r="HB658" s="53"/>
      <c r="HC658" s="53"/>
      <c r="HD658" s="53"/>
      <c r="HE658" s="53"/>
      <c r="HF658" s="53"/>
      <c r="HG658" s="53"/>
      <c r="HH658" s="53"/>
      <c r="HI658" s="53"/>
      <c r="HJ658" s="53"/>
      <c r="HK658" s="53"/>
      <c r="HL658" s="53"/>
      <c r="HM658" s="53"/>
      <c r="HN658" s="53"/>
      <c r="HO658" s="53"/>
      <c r="HP658" s="53"/>
      <c r="HQ658" s="53"/>
      <c r="HR658" s="53"/>
      <c r="HS658" s="53"/>
      <c r="HT658" s="53"/>
      <c r="HU658" s="53"/>
      <c r="HV658" s="53"/>
      <c r="HW658" s="53"/>
      <c r="HX658" s="53"/>
      <c r="HY658" s="53"/>
      <c r="HZ658" s="53"/>
      <c r="IA658" s="53"/>
    </row>
    <row r="659" spans="1:235" ht="11.25">
      <c r="A659" s="1"/>
      <c r="B659" s="1"/>
      <c r="C659" s="1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104"/>
      <c r="O659" s="104"/>
      <c r="P659" s="104"/>
      <c r="Q659" s="53"/>
      <c r="R659" s="53"/>
      <c r="S659" s="53"/>
      <c r="T659" s="53"/>
      <c r="U659" s="53"/>
      <c r="V659" s="53"/>
      <c r="W659" s="53"/>
      <c r="X659" s="53"/>
      <c r="Y659" s="53"/>
      <c r="Z659" s="53"/>
      <c r="AA659" s="53"/>
      <c r="AB659" s="53"/>
      <c r="AC659" s="53"/>
      <c r="AD659" s="53"/>
      <c r="AE659" s="53"/>
      <c r="AF659" s="53"/>
      <c r="AG659" s="53"/>
      <c r="AH659" s="53"/>
      <c r="AI659" s="53"/>
      <c r="AJ659" s="53"/>
      <c r="AK659" s="53"/>
      <c r="AL659" s="53"/>
      <c r="AM659" s="53"/>
      <c r="AN659" s="53"/>
      <c r="AO659" s="53"/>
      <c r="AP659" s="53"/>
      <c r="AQ659" s="53"/>
      <c r="AR659" s="53"/>
      <c r="AS659" s="53"/>
      <c r="AT659" s="53"/>
      <c r="AU659" s="53"/>
      <c r="AV659" s="53"/>
      <c r="AW659" s="53"/>
      <c r="AX659" s="53"/>
      <c r="AY659" s="53"/>
      <c r="AZ659" s="53"/>
      <c r="BA659" s="53"/>
      <c r="BB659" s="53"/>
      <c r="BC659" s="53"/>
      <c r="BD659" s="53"/>
      <c r="BE659" s="53"/>
      <c r="BF659" s="53"/>
      <c r="BG659" s="53"/>
      <c r="BH659" s="53"/>
      <c r="BI659" s="53"/>
      <c r="BJ659" s="53"/>
      <c r="BK659" s="53"/>
      <c r="BL659" s="53"/>
      <c r="BM659" s="53"/>
      <c r="BN659" s="53"/>
      <c r="BO659" s="53"/>
      <c r="BP659" s="53"/>
      <c r="BQ659" s="53"/>
      <c r="BR659" s="53"/>
      <c r="BS659" s="53"/>
      <c r="BT659" s="53"/>
      <c r="BU659" s="53"/>
      <c r="BV659" s="53"/>
      <c r="BW659" s="53"/>
      <c r="BX659" s="53"/>
      <c r="BY659" s="53"/>
      <c r="BZ659" s="53"/>
      <c r="CA659" s="53"/>
      <c r="CB659" s="53"/>
      <c r="CC659" s="53"/>
      <c r="CD659" s="53"/>
      <c r="CE659" s="53"/>
      <c r="CF659" s="53"/>
      <c r="CG659" s="53"/>
      <c r="CH659" s="53"/>
      <c r="CI659" s="53"/>
      <c r="CJ659" s="53"/>
      <c r="CK659" s="53"/>
      <c r="CL659" s="53"/>
      <c r="CM659" s="53"/>
      <c r="CN659" s="53"/>
      <c r="CO659" s="53"/>
      <c r="CP659" s="53"/>
      <c r="CQ659" s="53"/>
      <c r="CR659" s="53"/>
      <c r="CS659" s="53"/>
      <c r="CT659" s="53"/>
      <c r="CU659" s="53"/>
      <c r="CV659" s="53"/>
      <c r="CW659" s="53"/>
      <c r="CX659" s="53"/>
      <c r="CY659" s="53"/>
      <c r="CZ659" s="53"/>
      <c r="DA659" s="53"/>
      <c r="DB659" s="53"/>
      <c r="DC659" s="53"/>
      <c r="DD659" s="53"/>
      <c r="DE659" s="53"/>
      <c r="DF659" s="53"/>
      <c r="DG659" s="53"/>
      <c r="DH659" s="53"/>
      <c r="DI659" s="53"/>
      <c r="DJ659" s="53"/>
      <c r="DK659" s="53"/>
      <c r="DL659" s="53"/>
      <c r="DM659" s="53"/>
      <c r="DN659" s="53"/>
      <c r="DO659" s="53"/>
      <c r="DP659" s="53"/>
      <c r="DQ659" s="53"/>
      <c r="DR659" s="53"/>
      <c r="DS659" s="53"/>
      <c r="DT659" s="53"/>
      <c r="DU659" s="53"/>
      <c r="DV659" s="53"/>
      <c r="DW659" s="53"/>
      <c r="DX659" s="53"/>
      <c r="DY659" s="53"/>
      <c r="DZ659" s="53"/>
      <c r="EA659" s="53"/>
      <c r="EB659" s="53"/>
      <c r="EC659" s="53"/>
      <c r="ED659" s="53"/>
      <c r="EE659" s="53"/>
      <c r="EF659" s="53"/>
      <c r="EG659" s="53"/>
      <c r="EH659" s="53"/>
      <c r="EI659" s="53"/>
      <c r="EJ659" s="53"/>
      <c r="EK659" s="53"/>
      <c r="EL659" s="53"/>
      <c r="EM659" s="53"/>
      <c r="EN659" s="53"/>
      <c r="EO659" s="53"/>
      <c r="EP659" s="53"/>
      <c r="EQ659" s="53"/>
      <c r="ER659" s="53"/>
      <c r="ES659" s="53"/>
      <c r="ET659" s="53"/>
      <c r="EU659" s="53"/>
      <c r="EV659" s="53"/>
      <c r="EW659" s="53"/>
      <c r="EX659" s="53"/>
      <c r="EY659" s="53"/>
      <c r="EZ659" s="53"/>
      <c r="FA659" s="53"/>
      <c r="FB659" s="53"/>
      <c r="FC659" s="53"/>
      <c r="FD659" s="53"/>
      <c r="FE659" s="53"/>
      <c r="FF659" s="53"/>
      <c r="FG659" s="53"/>
      <c r="FH659" s="53"/>
      <c r="FI659" s="53"/>
      <c r="FJ659" s="53"/>
      <c r="FK659" s="53"/>
      <c r="FL659" s="53"/>
      <c r="FM659" s="53"/>
      <c r="FN659" s="53"/>
      <c r="FO659" s="53"/>
      <c r="FP659" s="53"/>
      <c r="FQ659" s="53"/>
      <c r="FR659" s="53"/>
      <c r="FS659" s="53"/>
      <c r="FT659" s="53"/>
      <c r="FU659" s="53"/>
      <c r="FV659" s="53"/>
      <c r="FW659" s="53"/>
      <c r="FX659" s="53"/>
      <c r="FY659" s="53"/>
      <c r="FZ659" s="53"/>
      <c r="GA659" s="53"/>
      <c r="GB659" s="53"/>
      <c r="GC659" s="53"/>
      <c r="GD659" s="53"/>
      <c r="GE659" s="53"/>
      <c r="GF659" s="53"/>
      <c r="GG659" s="53"/>
      <c r="GH659" s="53"/>
      <c r="GI659" s="53"/>
      <c r="GJ659" s="53"/>
      <c r="GK659" s="53"/>
      <c r="GL659" s="53"/>
      <c r="GM659" s="53"/>
      <c r="GN659" s="53"/>
      <c r="GO659" s="53"/>
      <c r="GP659" s="53"/>
      <c r="GQ659" s="53"/>
      <c r="GR659" s="53"/>
      <c r="GS659" s="53"/>
      <c r="GT659" s="53"/>
      <c r="GU659" s="53"/>
      <c r="GV659" s="53"/>
      <c r="GW659" s="53"/>
      <c r="GX659" s="53"/>
      <c r="GY659" s="53"/>
      <c r="GZ659" s="53"/>
      <c r="HA659" s="53"/>
      <c r="HB659" s="53"/>
      <c r="HC659" s="53"/>
      <c r="HD659" s="53"/>
      <c r="HE659" s="53"/>
      <c r="HF659" s="53"/>
      <c r="HG659" s="53"/>
      <c r="HH659" s="53"/>
      <c r="HI659" s="53"/>
      <c r="HJ659" s="53"/>
      <c r="HK659" s="53"/>
      <c r="HL659" s="53"/>
      <c r="HM659" s="53"/>
      <c r="HN659" s="53"/>
      <c r="HO659" s="53"/>
      <c r="HP659" s="53"/>
      <c r="HQ659" s="53"/>
      <c r="HR659" s="53"/>
      <c r="HS659" s="53"/>
      <c r="HT659" s="53"/>
      <c r="HU659" s="53"/>
      <c r="HV659" s="53"/>
      <c r="HW659" s="53"/>
      <c r="HX659" s="53"/>
      <c r="HY659" s="53"/>
      <c r="HZ659" s="53"/>
      <c r="IA659" s="53"/>
    </row>
    <row r="660" spans="1:235" ht="11.25">
      <c r="A660" s="1"/>
      <c r="B660" s="1"/>
      <c r="C660" s="1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104"/>
      <c r="O660" s="104"/>
      <c r="P660" s="104"/>
      <c r="Q660" s="53"/>
      <c r="R660" s="53"/>
      <c r="S660" s="53"/>
      <c r="T660" s="53"/>
      <c r="U660" s="53"/>
      <c r="V660" s="53"/>
      <c r="W660" s="53"/>
      <c r="X660" s="53"/>
      <c r="Y660" s="53"/>
      <c r="Z660" s="53"/>
      <c r="AA660" s="53"/>
      <c r="AB660" s="53"/>
      <c r="AC660" s="53"/>
      <c r="AD660" s="53"/>
      <c r="AE660" s="53"/>
      <c r="AF660" s="53"/>
      <c r="AG660" s="53"/>
      <c r="AH660" s="53"/>
      <c r="AI660" s="53"/>
      <c r="AJ660" s="53"/>
      <c r="AK660" s="53"/>
      <c r="AL660" s="53"/>
      <c r="AM660" s="53"/>
      <c r="AN660" s="53"/>
      <c r="AO660" s="53"/>
      <c r="AP660" s="53"/>
      <c r="AQ660" s="53"/>
      <c r="AR660" s="53"/>
      <c r="AS660" s="53"/>
      <c r="AT660" s="53"/>
      <c r="AU660" s="53"/>
      <c r="AV660" s="53"/>
      <c r="AW660" s="53"/>
      <c r="AX660" s="53"/>
      <c r="AY660" s="53"/>
      <c r="AZ660" s="53"/>
      <c r="BA660" s="53"/>
      <c r="BB660" s="53"/>
      <c r="BC660" s="53"/>
      <c r="BD660" s="53"/>
      <c r="BE660" s="53"/>
      <c r="BF660" s="53"/>
      <c r="BG660" s="53"/>
      <c r="BH660" s="53"/>
      <c r="BI660" s="53"/>
      <c r="BJ660" s="53"/>
      <c r="BK660" s="53"/>
      <c r="BL660" s="53"/>
      <c r="BM660" s="53"/>
      <c r="BN660" s="53"/>
      <c r="BO660" s="53"/>
      <c r="BP660" s="53"/>
      <c r="BQ660" s="53"/>
      <c r="BR660" s="53"/>
      <c r="BS660" s="53"/>
      <c r="BT660" s="53"/>
      <c r="BU660" s="53"/>
      <c r="BV660" s="53"/>
      <c r="BW660" s="53"/>
      <c r="BX660" s="53"/>
      <c r="BY660" s="53"/>
      <c r="BZ660" s="53"/>
      <c r="CA660" s="53"/>
      <c r="CB660" s="53"/>
      <c r="CC660" s="53"/>
      <c r="CD660" s="53"/>
      <c r="CE660" s="53"/>
      <c r="CF660" s="53"/>
      <c r="CG660" s="53"/>
      <c r="CH660" s="53"/>
      <c r="CI660" s="53"/>
      <c r="CJ660" s="53"/>
      <c r="CK660" s="53"/>
      <c r="CL660" s="53"/>
      <c r="CM660" s="53"/>
      <c r="CN660" s="53"/>
      <c r="CO660" s="53"/>
      <c r="CP660" s="53"/>
      <c r="CQ660" s="53"/>
      <c r="CR660" s="53"/>
      <c r="CS660" s="53"/>
      <c r="CT660" s="53"/>
      <c r="CU660" s="53"/>
      <c r="CV660" s="53"/>
      <c r="CW660" s="53"/>
      <c r="CX660" s="53"/>
      <c r="CY660" s="53"/>
      <c r="CZ660" s="53"/>
      <c r="DA660" s="53"/>
      <c r="DB660" s="53"/>
      <c r="DC660" s="53"/>
      <c r="DD660" s="53"/>
      <c r="DE660" s="53"/>
      <c r="DF660" s="53"/>
      <c r="DG660" s="53"/>
      <c r="DH660" s="53"/>
      <c r="DI660" s="53"/>
      <c r="DJ660" s="53"/>
      <c r="DK660" s="53"/>
      <c r="DL660" s="53"/>
      <c r="DM660" s="53"/>
      <c r="DN660" s="53"/>
      <c r="DO660" s="53"/>
      <c r="DP660" s="53"/>
      <c r="DQ660" s="53"/>
      <c r="DR660" s="53"/>
      <c r="DS660" s="53"/>
      <c r="DT660" s="53"/>
      <c r="DU660" s="53"/>
      <c r="DV660" s="53"/>
      <c r="DW660" s="53"/>
      <c r="DX660" s="53"/>
      <c r="DY660" s="53"/>
      <c r="DZ660" s="53"/>
      <c r="EA660" s="53"/>
      <c r="EB660" s="53"/>
      <c r="EC660" s="53"/>
      <c r="ED660" s="53"/>
      <c r="EE660" s="53"/>
      <c r="EF660" s="53"/>
      <c r="EG660" s="53"/>
      <c r="EH660" s="53"/>
      <c r="EI660" s="53"/>
      <c r="EJ660" s="53"/>
      <c r="EK660" s="53"/>
      <c r="EL660" s="53"/>
      <c r="EM660" s="53"/>
      <c r="EN660" s="53"/>
      <c r="EO660" s="53"/>
      <c r="EP660" s="53"/>
      <c r="EQ660" s="53"/>
      <c r="ER660" s="53"/>
      <c r="ES660" s="53"/>
      <c r="ET660" s="53"/>
      <c r="EU660" s="53"/>
      <c r="EV660" s="53"/>
      <c r="EW660" s="53"/>
      <c r="EX660" s="53"/>
      <c r="EY660" s="53"/>
      <c r="EZ660" s="53"/>
      <c r="FA660" s="53"/>
      <c r="FB660" s="53"/>
      <c r="FC660" s="53"/>
      <c r="FD660" s="53"/>
      <c r="FE660" s="53"/>
      <c r="FF660" s="53"/>
      <c r="FG660" s="53"/>
      <c r="FH660" s="53"/>
      <c r="FI660" s="53"/>
      <c r="FJ660" s="53"/>
      <c r="FK660" s="53"/>
      <c r="FL660" s="53"/>
      <c r="FM660" s="53"/>
      <c r="FN660" s="53"/>
      <c r="FO660" s="53"/>
      <c r="FP660" s="53"/>
      <c r="FQ660" s="53"/>
      <c r="FR660" s="53"/>
      <c r="FS660" s="53"/>
      <c r="FT660" s="53"/>
      <c r="FU660" s="53"/>
      <c r="FV660" s="53"/>
      <c r="FW660" s="53"/>
      <c r="FX660" s="53"/>
      <c r="FY660" s="53"/>
      <c r="FZ660" s="53"/>
      <c r="GA660" s="53"/>
      <c r="GB660" s="53"/>
      <c r="GC660" s="53"/>
      <c r="GD660" s="53"/>
      <c r="GE660" s="53"/>
      <c r="GF660" s="53"/>
      <c r="GG660" s="53"/>
      <c r="GH660" s="53"/>
      <c r="GI660" s="53"/>
      <c r="GJ660" s="53"/>
      <c r="GK660" s="53"/>
      <c r="GL660" s="53"/>
      <c r="GM660" s="53"/>
      <c r="GN660" s="53"/>
      <c r="GO660" s="53"/>
      <c r="GP660" s="53"/>
      <c r="GQ660" s="53"/>
      <c r="GR660" s="53"/>
      <c r="GS660" s="53"/>
      <c r="GT660" s="53"/>
      <c r="GU660" s="53"/>
      <c r="GV660" s="53"/>
      <c r="GW660" s="53"/>
      <c r="GX660" s="53"/>
      <c r="GY660" s="53"/>
      <c r="GZ660" s="53"/>
      <c r="HA660" s="53"/>
      <c r="HB660" s="53"/>
      <c r="HC660" s="53"/>
      <c r="HD660" s="53"/>
      <c r="HE660" s="53"/>
      <c r="HF660" s="53"/>
      <c r="HG660" s="53"/>
      <c r="HH660" s="53"/>
      <c r="HI660" s="53"/>
      <c r="HJ660" s="53"/>
      <c r="HK660" s="53"/>
      <c r="HL660" s="53"/>
      <c r="HM660" s="53"/>
      <c r="HN660" s="53"/>
      <c r="HO660" s="53"/>
      <c r="HP660" s="53"/>
      <c r="HQ660" s="53"/>
      <c r="HR660" s="53"/>
      <c r="HS660" s="53"/>
      <c r="HT660" s="53"/>
      <c r="HU660" s="53"/>
      <c r="HV660" s="53"/>
      <c r="HW660" s="53"/>
      <c r="HX660" s="53"/>
      <c r="HY660" s="53"/>
      <c r="HZ660" s="53"/>
      <c r="IA660" s="53"/>
    </row>
    <row r="661" spans="1:235" ht="11.25">
      <c r="A661" s="1"/>
      <c r="B661" s="1"/>
      <c r="C661" s="1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104"/>
      <c r="O661" s="104"/>
      <c r="P661" s="104"/>
      <c r="Q661" s="53"/>
      <c r="R661" s="53"/>
      <c r="S661" s="53"/>
      <c r="T661" s="53"/>
      <c r="U661" s="53"/>
      <c r="V661" s="53"/>
      <c r="W661" s="53"/>
      <c r="X661" s="53"/>
      <c r="Y661" s="53"/>
      <c r="Z661" s="53"/>
      <c r="AA661" s="53"/>
      <c r="AB661" s="53"/>
      <c r="AC661" s="53"/>
      <c r="AD661" s="53"/>
      <c r="AE661" s="53"/>
      <c r="AF661" s="53"/>
      <c r="AG661" s="53"/>
      <c r="AH661" s="53"/>
      <c r="AI661" s="53"/>
      <c r="AJ661" s="53"/>
      <c r="AK661" s="53"/>
      <c r="AL661" s="53"/>
      <c r="AM661" s="53"/>
      <c r="AN661" s="53"/>
      <c r="AO661" s="53"/>
      <c r="AP661" s="53"/>
      <c r="AQ661" s="53"/>
      <c r="AR661" s="53"/>
      <c r="AS661" s="53"/>
      <c r="AT661" s="53"/>
      <c r="AU661" s="53"/>
      <c r="AV661" s="53"/>
      <c r="AW661" s="53"/>
      <c r="AX661" s="53"/>
      <c r="AY661" s="53"/>
      <c r="AZ661" s="53"/>
      <c r="BA661" s="53"/>
      <c r="BB661" s="53"/>
      <c r="BC661" s="53"/>
      <c r="BD661" s="53"/>
      <c r="BE661" s="53"/>
      <c r="BF661" s="53"/>
      <c r="BG661" s="53"/>
      <c r="BH661" s="53"/>
      <c r="BI661" s="53"/>
      <c r="BJ661" s="53"/>
      <c r="BK661" s="53"/>
      <c r="BL661" s="53"/>
      <c r="BM661" s="53"/>
      <c r="BN661" s="53"/>
      <c r="BO661" s="53"/>
      <c r="BP661" s="53"/>
      <c r="BQ661" s="53"/>
      <c r="BR661" s="53"/>
      <c r="BS661" s="53"/>
      <c r="BT661" s="53"/>
      <c r="BU661" s="53"/>
      <c r="BV661" s="53"/>
      <c r="BW661" s="53"/>
      <c r="BX661" s="53"/>
      <c r="BY661" s="53"/>
      <c r="BZ661" s="53"/>
      <c r="CA661" s="53"/>
      <c r="CB661" s="53"/>
      <c r="CC661" s="53"/>
      <c r="CD661" s="53"/>
      <c r="CE661" s="53"/>
      <c r="CF661" s="53"/>
      <c r="CG661" s="53"/>
      <c r="CH661" s="53"/>
      <c r="CI661" s="53"/>
      <c r="CJ661" s="53"/>
      <c r="CK661" s="53"/>
      <c r="CL661" s="53"/>
      <c r="CM661" s="53"/>
      <c r="CN661" s="53"/>
      <c r="CO661" s="53"/>
      <c r="CP661" s="53"/>
      <c r="CQ661" s="53"/>
      <c r="CR661" s="53"/>
      <c r="CS661" s="53"/>
      <c r="CT661" s="53"/>
      <c r="CU661" s="53"/>
      <c r="CV661" s="53"/>
      <c r="CW661" s="53"/>
      <c r="CX661" s="53"/>
      <c r="CY661" s="53"/>
      <c r="CZ661" s="53"/>
      <c r="DA661" s="53"/>
      <c r="DB661" s="53"/>
      <c r="DC661" s="53"/>
      <c r="DD661" s="53"/>
      <c r="DE661" s="53"/>
      <c r="DF661" s="53"/>
      <c r="DG661" s="53"/>
      <c r="DH661" s="53"/>
      <c r="DI661" s="53"/>
      <c r="DJ661" s="53"/>
      <c r="DK661" s="53"/>
      <c r="DL661" s="53"/>
      <c r="DM661" s="53"/>
      <c r="DN661" s="53"/>
      <c r="DO661" s="53"/>
      <c r="DP661" s="53"/>
      <c r="DQ661" s="53"/>
      <c r="DR661" s="53"/>
      <c r="DS661" s="53"/>
      <c r="DT661" s="53"/>
      <c r="DU661" s="53"/>
      <c r="DV661" s="53"/>
      <c r="DW661" s="53"/>
      <c r="DX661" s="53"/>
      <c r="DY661" s="53"/>
      <c r="DZ661" s="53"/>
      <c r="EA661" s="53"/>
      <c r="EB661" s="53"/>
      <c r="EC661" s="53"/>
      <c r="ED661" s="53"/>
      <c r="EE661" s="53"/>
      <c r="EF661" s="53"/>
      <c r="EG661" s="53"/>
      <c r="EH661" s="53"/>
      <c r="EI661" s="53"/>
      <c r="EJ661" s="53"/>
      <c r="EK661" s="53"/>
      <c r="EL661" s="53"/>
      <c r="EM661" s="53"/>
      <c r="EN661" s="53"/>
      <c r="EO661" s="53"/>
      <c r="EP661" s="53"/>
      <c r="EQ661" s="53"/>
      <c r="ER661" s="53"/>
      <c r="ES661" s="53"/>
      <c r="ET661" s="53"/>
      <c r="EU661" s="53"/>
      <c r="EV661" s="53"/>
      <c r="EW661" s="53"/>
      <c r="EX661" s="53"/>
      <c r="EY661" s="53"/>
      <c r="EZ661" s="53"/>
      <c r="FA661" s="53"/>
      <c r="FB661" s="53"/>
      <c r="FC661" s="53"/>
      <c r="FD661" s="53"/>
      <c r="FE661" s="53"/>
      <c r="FF661" s="53"/>
      <c r="FG661" s="53"/>
      <c r="FH661" s="53"/>
      <c r="FI661" s="53"/>
      <c r="FJ661" s="53"/>
      <c r="FK661" s="53"/>
      <c r="FL661" s="53"/>
      <c r="FM661" s="53"/>
      <c r="FN661" s="53"/>
      <c r="FO661" s="53"/>
      <c r="FP661" s="53"/>
      <c r="FQ661" s="53"/>
      <c r="FR661" s="53"/>
      <c r="FS661" s="53"/>
      <c r="FT661" s="53"/>
      <c r="FU661" s="53"/>
      <c r="FV661" s="53"/>
      <c r="FW661" s="53"/>
      <c r="FX661" s="53"/>
      <c r="FY661" s="53"/>
      <c r="FZ661" s="53"/>
      <c r="GA661" s="53"/>
      <c r="GB661" s="53"/>
      <c r="GC661" s="53"/>
      <c r="GD661" s="53"/>
      <c r="GE661" s="53"/>
      <c r="GF661" s="53"/>
      <c r="GG661" s="53"/>
      <c r="GH661" s="53"/>
      <c r="GI661" s="53"/>
      <c r="GJ661" s="53"/>
      <c r="GK661" s="53"/>
      <c r="GL661" s="53"/>
      <c r="GM661" s="53"/>
      <c r="GN661" s="53"/>
      <c r="GO661" s="53"/>
      <c r="GP661" s="53"/>
      <c r="GQ661" s="53"/>
      <c r="GR661" s="53"/>
      <c r="GS661" s="53"/>
      <c r="GT661" s="53"/>
      <c r="GU661" s="53"/>
      <c r="GV661" s="53"/>
      <c r="GW661" s="53"/>
      <c r="GX661" s="53"/>
      <c r="GY661" s="53"/>
      <c r="GZ661" s="53"/>
      <c r="HA661" s="53"/>
      <c r="HB661" s="53"/>
      <c r="HC661" s="53"/>
      <c r="HD661" s="53"/>
      <c r="HE661" s="53"/>
      <c r="HF661" s="53"/>
      <c r="HG661" s="53"/>
      <c r="HH661" s="53"/>
      <c r="HI661" s="53"/>
      <c r="HJ661" s="53"/>
      <c r="HK661" s="53"/>
      <c r="HL661" s="53"/>
      <c r="HM661" s="53"/>
      <c r="HN661" s="53"/>
      <c r="HO661" s="53"/>
      <c r="HP661" s="53"/>
      <c r="HQ661" s="53"/>
      <c r="HR661" s="53"/>
      <c r="HS661" s="53"/>
      <c r="HT661" s="53"/>
      <c r="HU661" s="53"/>
      <c r="HV661" s="53"/>
      <c r="HW661" s="53"/>
      <c r="HX661" s="53"/>
      <c r="HY661" s="53"/>
      <c r="HZ661" s="53"/>
      <c r="IA661" s="53"/>
    </row>
    <row r="662" spans="1:235" ht="11.25">
      <c r="A662" s="1"/>
      <c r="B662" s="1"/>
      <c r="C662" s="1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104"/>
      <c r="O662" s="104"/>
      <c r="P662" s="104"/>
      <c r="Q662" s="53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3"/>
      <c r="AK662" s="53"/>
      <c r="AL662" s="53"/>
      <c r="AM662" s="53"/>
      <c r="AN662" s="53"/>
      <c r="AO662" s="53"/>
      <c r="AP662" s="53"/>
      <c r="AQ662" s="53"/>
      <c r="AR662" s="53"/>
      <c r="AS662" s="53"/>
      <c r="AT662" s="53"/>
      <c r="AU662" s="53"/>
      <c r="AV662" s="53"/>
      <c r="AW662" s="53"/>
      <c r="AX662" s="53"/>
      <c r="AY662" s="53"/>
      <c r="AZ662" s="53"/>
      <c r="BA662" s="53"/>
      <c r="BB662" s="53"/>
      <c r="BC662" s="53"/>
      <c r="BD662" s="53"/>
      <c r="BE662" s="53"/>
      <c r="BF662" s="53"/>
      <c r="BG662" s="53"/>
      <c r="BH662" s="53"/>
      <c r="BI662" s="53"/>
      <c r="BJ662" s="53"/>
      <c r="BK662" s="53"/>
      <c r="BL662" s="53"/>
      <c r="BM662" s="53"/>
      <c r="BN662" s="53"/>
      <c r="BO662" s="53"/>
      <c r="BP662" s="53"/>
      <c r="BQ662" s="53"/>
      <c r="BR662" s="53"/>
      <c r="BS662" s="53"/>
      <c r="BT662" s="53"/>
      <c r="BU662" s="53"/>
      <c r="BV662" s="53"/>
      <c r="BW662" s="53"/>
      <c r="BX662" s="53"/>
      <c r="BY662" s="53"/>
      <c r="BZ662" s="53"/>
      <c r="CA662" s="53"/>
      <c r="CB662" s="53"/>
      <c r="CC662" s="53"/>
      <c r="CD662" s="53"/>
      <c r="CE662" s="53"/>
      <c r="CF662" s="53"/>
      <c r="CG662" s="53"/>
      <c r="CH662" s="53"/>
      <c r="CI662" s="53"/>
      <c r="CJ662" s="53"/>
      <c r="CK662" s="53"/>
      <c r="CL662" s="53"/>
      <c r="CM662" s="53"/>
      <c r="CN662" s="53"/>
      <c r="CO662" s="53"/>
      <c r="CP662" s="53"/>
      <c r="CQ662" s="53"/>
      <c r="CR662" s="53"/>
      <c r="CS662" s="53"/>
      <c r="CT662" s="53"/>
      <c r="CU662" s="53"/>
      <c r="CV662" s="53"/>
      <c r="CW662" s="53"/>
      <c r="CX662" s="53"/>
      <c r="CY662" s="53"/>
      <c r="CZ662" s="53"/>
      <c r="DA662" s="53"/>
      <c r="DB662" s="53"/>
      <c r="DC662" s="53"/>
      <c r="DD662" s="53"/>
      <c r="DE662" s="53"/>
      <c r="DF662" s="53"/>
      <c r="DG662" s="53"/>
      <c r="DH662" s="53"/>
      <c r="DI662" s="53"/>
      <c r="DJ662" s="53"/>
      <c r="DK662" s="53"/>
      <c r="DL662" s="53"/>
      <c r="DM662" s="53"/>
      <c r="DN662" s="53"/>
      <c r="DO662" s="53"/>
      <c r="DP662" s="53"/>
      <c r="DQ662" s="53"/>
      <c r="DR662" s="53"/>
      <c r="DS662" s="53"/>
      <c r="DT662" s="53"/>
      <c r="DU662" s="53"/>
      <c r="DV662" s="53"/>
      <c r="DW662" s="53"/>
      <c r="DX662" s="53"/>
      <c r="DY662" s="53"/>
      <c r="DZ662" s="53"/>
      <c r="EA662" s="53"/>
      <c r="EB662" s="53"/>
      <c r="EC662" s="53"/>
      <c r="ED662" s="53"/>
      <c r="EE662" s="53"/>
      <c r="EF662" s="53"/>
      <c r="EG662" s="53"/>
      <c r="EH662" s="53"/>
      <c r="EI662" s="53"/>
      <c r="EJ662" s="53"/>
      <c r="EK662" s="53"/>
      <c r="EL662" s="53"/>
      <c r="EM662" s="53"/>
      <c r="EN662" s="53"/>
      <c r="EO662" s="53"/>
      <c r="EP662" s="53"/>
      <c r="EQ662" s="53"/>
      <c r="ER662" s="53"/>
      <c r="ES662" s="53"/>
      <c r="ET662" s="53"/>
      <c r="EU662" s="53"/>
      <c r="EV662" s="53"/>
      <c r="EW662" s="53"/>
      <c r="EX662" s="53"/>
      <c r="EY662" s="53"/>
      <c r="EZ662" s="53"/>
      <c r="FA662" s="53"/>
      <c r="FB662" s="53"/>
      <c r="FC662" s="53"/>
      <c r="FD662" s="53"/>
      <c r="FE662" s="53"/>
      <c r="FF662" s="53"/>
      <c r="FG662" s="53"/>
      <c r="FH662" s="53"/>
      <c r="FI662" s="53"/>
      <c r="FJ662" s="53"/>
      <c r="FK662" s="53"/>
      <c r="FL662" s="53"/>
      <c r="FM662" s="53"/>
      <c r="FN662" s="53"/>
      <c r="FO662" s="53"/>
      <c r="FP662" s="53"/>
      <c r="FQ662" s="53"/>
      <c r="FR662" s="53"/>
      <c r="FS662" s="53"/>
      <c r="FT662" s="53"/>
      <c r="FU662" s="53"/>
      <c r="FV662" s="53"/>
      <c r="FW662" s="53"/>
      <c r="FX662" s="53"/>
      <c r="FY662" s="53"/>
      <c r="FZ662" s="53"/>
      <c r="GA662" s="53"/>
      <c r="GB662" s="53"/>
      <c r="GC662" s="53"/>
      <c r="GD662" s="53"/>
      <c r="GE662" s="53"/>
      <c r="GF662" s="53"/>
      <c r="GG662" s="53"/>
      <c r="GH662" s="53"/>
      <c r="GI662" s="53"/>
      <c r="GJ662" s="53"/>
      <c r="GK662" s="53"/>
      <c r="GL662" s="53"/>
      <c r="GM662" s="53"/>
      <c r="GN662" s="53"/>
      <c r="GO662" s="53"/>
      <c r="GP662" s="53"/>
      <c r="GQ662" s="53"/>
      <c r="GR662" s="53"/>
      <c r="GS662" s="53"/>
      <c r="GT662" s="53"/>
      <c r="GU662" s="53"/>
      <c r="GV662" s="53"/>
      <c r="GW662" s="53"/>
      <c r="GX662" s="53"/>
      <c r="GY662" s="53"/>
      <c r="GZ662" s="53"/>
      <c r="HA662" s="53"/>
      <c r="HB662" s="53"/>
      <c r="HC662" s="53"/>
      <c r="HD662" s="53"/>
      <c r="HE662" s="53"/>
      <c r="HF662" s="53"/>
      <c r="HG662" s="53"/>
      <c r="HH662" s="53"/>
      <c r="HI662" s="53"/>
      <c r="HJ662" s="53"/>
      <c r="HK662" s="53"/>
      <c r="HL662" s="53"/>
      <c r="HM662" s="53"/>
      <c r="HN662" s="53"/>
      <c r="HO662" s="53"/>
      <c r="HP662" s="53"/>
      <c r="HQ662" s="53"/>
      <c r="HR662" s="53"/>
      <c r="HS662" s="53"/>
      <c r="HT662" s="53"/>
      <c r="HU662" s="53"/>
      <c r="HV662" s="53"/>
      <c r="HW662" s="53"/>
      <c r="HX662" s="53"/>
      <c r="HY662" s="53"/>
      <c r="HZ662" s="53"/>
      <c r="IA662" s="53"/>
    </row>
    <row r="663" spans="1:235" ht="11.25">
      <c r="A663" s="1"/>
      <c r="B663" s="1"/>
      <c r="C663" s="1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104"/>
      <c r="O663" s="104"/>
      <c r="P663" s="104"/>
      <c r="Q663" s="53"/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  <c r="AD663" s="53"/>
      <c r="AE663" s="53"/>
      <c r="AF663" s="53"/>
      <c r="AG663" s="53"/>
      <c r="AH663" s="53"/>
      <c r="AI663" s="53"/>
      <c r="AJ663" s="53"/>
      <c r="AK663" s="53"/>
      <c r="AL663" s="53"/>
      <c r="AM663" s="53"/>
      <c r="AN663" s="53"/>
      <c r="AO663" s="53"/>
      <c r="AP663" s="53"/>
      <c r="AQ663" s="53"/>
      <c r="AR663" s="53"/>
      <c r="AS663" s="53"/>
      <c r="AT663" s="53"/>
      <c r="AU663" s="53"/>
      <c r="AV663" s="53"/>
      <c r="AW663" s="53"/>
      <c r="AX663" s="53"/>
      <c r="AY663" s="53"/>
      <c r="AZ663" s="53"/>
      <c r="BA663" s="53"/>
      <c r="BB663" s="53"/>
      <c r="BC663" s="53"/>
      <c r="BD663" s="53"/>
      <c r="BE663" s="53"/>
      <c r="BF663" s="53"/>
      <c r="BG663" s="53"/>
      <c r="BH663" s="53"/>
      <c r="BI663" s="53"/>
      <c r="BJ663" s="53"/>
      <c r="BK663" s="53"/>
      <c r="BL663" s="53"/>
      <c r="BM663" s="53"/>
      <c r="BN663" s="53"/>
      <c r="BO663" s="53"/>
      <c r="BP663" s="53"/>
      <c r="BQ663" s="53"/>
      <c r="BR663" s="53"/>
      <c r="BS663" s="53"/>
      <c r="BT663" s="53"/>
      <c r="BU663" s="53"/>
      <c r="BV663" s="53"/>
      <c r="BW663" s="53"/>
      <c r="BX663" s="53"/>
      <c r="BY663" s="53"/>
      <c r="BZ663" s="53"/>
      <c r="CA663" s="53"/>
      <c r="CB663" s="53"/>
      <c r="CC663" s="53"/>
      <c r="CD663" s="53"/>
      <c r="CE663" s="53"/>
      <c r="CF663" s="53"/>
      <c r="CG663" s="53"/>
      <c r="CH663" s="53"/>
      <c r="CI663" s="53"/>
      <c r="CJ663" s="53"/>
      <c r="CK663" s="53"/>
      <c r="CL663" s="53"/>
      <c r="CM663" s="53"/>
      <c r="CN663" s="53"/>
      <c r="CO663" s="53"/>
      <c r="CP663" s="53"/>
      <c r="CQ663" s="53"/>
      <c r="CR663" s="53"/>
      <c r="CS663" s="53"/>
      <c r="CT663" s="53"/>
      <c r="CU663" s="53"/>
      <c r="CV663" s="53"/>
      <c r="CW663" s="53"/>
      <c r="CX663" s="53"/>
      <c r="CY663" s="53"/>
      <c r="CZ663" s="53"/>
      <c r="DA663" s="53"/>
      <c r="DB663" s="53"/>
      <c r="DC663" s="53"/>
      <c r="DD663" s="53"/>
      <c r="DE663" s="53"/>
      <c r="DF663" s="53"/>
      <c r="DG663" s="53"/>
      <c r="DH663" s="53"/>
      <c r="DI663" s="53"/>
      <c r="DJ663" s="53"/>
      <c r="DK663" s="53"/>
      <c r="DL663" s="53"/>
      <c r="DM663" s="53"/>
      <c r="DN663" s="53"/>
      <c r="DO663" s="53"/>
      <c r="DP663" s="53"/>
      <c r="DQ663" s="53"/>
      <c r="DR663" s="53"/>
      <c r="DS663" s="53"/>
      <c r="DT663" s="53"/>
      <c r="DU663" s="53"/>
      <c r="DV663" s="53"/>
      <c r="DW663" s="53"/>
      <c r="DX663" s="53"/>
      <c r="DY663" s="53"/>
      <c r="DZ663" s="53"/>
      <c r="EA663" s="53"/>
      <c r="EB663" s="53"/>
      <c r="EC663" s="53"/>
      <c r="ED663" s="53"/>
      <c r="EE663" s="53"/>
      <c r="EF663" s="53"/>
      <c r="EG663" s="53"/>
      <c r="EH663" s="53"/>
      <c r="EI663" s="53"/>
      <c r="EJ663" s="53"/>
      <c r="EK663" s="53"/>
      <c r="EL663" s="53"/>
      <c r="EM663" s="53"/>
      <c r="EN663" s="53"/>
      <c r="EO663" s="53"/>
      <c r="EP663" s="53"/>
      <c r="EQ663" s="53"/>
      <c r="ER663" s="53"/>
      <c r="ES663" s="53"/>
      <c r="ET663" s="53"/>
      <c r="EU663" s="53"/>
      <c r="EV663" s="53"/>
      <c r="EW663" s="53"/>
      <c r="EX663" s="53"/>
      <c r="EY663" s="53"/>
      <c r="EZ663" s="53"/>
      <c r="FA663" s="53"/>
      <c r="FB663" s="53"/>
      <c r="FC663" s="53"/>
      <c r="FD663" s="53"/>
      <c r="FE663" s="53"/>
      <c r="FF663" s="53"/>
      <c r="FG663" s="53"/>
      <c r="FH663" s="53"/>
      <c r="FI663" s="53"/>
      <c r="FJ663" s="53"/>
      <c r="FK663" s="53"/>
      <c r="FL663" s="53"/>
      <c r="FM663" s="53"/>
      <c r="FN663" s="53"/>
      <c r="FO663" s="53"/>
      <c r="FP663" s="53"/>
      <c r="FQ663" s="53"/>
      <c r="FR663" s="53"/>
      <c r="FS663" s="53"/>
      <c r="FT663" s="53"/>
      <c r="FU663" s="53"/>
      <c r="FV663" s="53"/>
      <c r="FW663" s="53"/>
      <c r="FX663" s="53"/>
      <c r="FY663" s="53"/>
      <c r="FZ663" s="53"/>
      <c r="GA663" s="53"/>
      <c r="GB663" s="53"/>
      <c r="GC663" s="53"/>
      <c r="GD663" s="53"/>
      <c r="GE663" s="53"/>
      <c r="GF663" s="53"/>
      <c r="GG663" s="53"/>
      <c r="GH663" s="53"/>
      <c r="GI663" s="53"/>
      <c r="GJ663" s="53"/>
      <c r="GK663" s="53"/>
      <c r="GL663" s="53"/>
      <c r="GM663" s="53"/>
      <c r="GN663" s="53"/>
      <c r="GO663" s="53"/>
      <c r="GP663" s="53"/>
      <c r="GQ663" s="53"/>
      <c r="GR663" s="53"/>
      <c r="GS663" s="53"/>
      <c r="GT663" s="53"/>
      <c r="GU663" s="53"/>
      <c r="GV663" s="53"/>
      <c r="GW663" s="53"/>
      <c r="GX663" s="53"/>
      <c r="GY663" s="53"/>
      <c r="GZ663" s="53"/>
      <c r="HA663" s="53"/>
      <c r="HB663" s="53"/>
      <c r="HC663" s="53"/>
      <c r="HD663" s="53"/>
      <c r="HE663" s="53"/>
      <c r="HF663" s="53"/>
      <c r="HG663" s="53"/>
      <c r="HH663" s="53"/>
      <c r="HI663" s="53"/>
      <c r="HJ663" s="53"/>
      <c r="HK663" s="53"/>
      <c r="HL663" s="53"/>
      <c r="HM663" s="53"/>
      <c r="HN663" s="53"/>
      <c r="HO663" s="53"/>
      <c r="HP663" s="53"/>
      <c r="HQ663" s="53"/>
      <c r="HR663" s="53"/>
      <c r="HS663" s="53"/>
      <c r="HT663" s="53"/>
      <c r="HU663" s="53"/>
      <c r="HV663" s="53"/>
      <c r="HW663" s="53"/>
      <c r="HX663" s="53"/>
      <c r="HY663" s="53"/>
      <c r="HZ663" s="53"/>
      <c r="IA663" s="53"/>
    </row>
    <row r="664" spans="1:235" ht="11.25">
      <c r="A664" s="1"/>
      <c r="B664" s="1"/>
      <c r="C664" s="1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104"/>
      <c r="O664" s="104"/>
      <c r="P664" s="104"/>
      <c r="Q664" s="53"/>
      <c r="R664" s="53"/>
      <c r="S664" s="53"/>
      <c r="T664" s="53"/>
      <c r="U664" s="53"/>
      <c r="V664" s="53"/>
      <c r="W664" s="53"/>
      <c r="X664" s="53"/>
      <c r="Y664" s="53"/>
      <c r="Z664" s="53"/>
      <c r="AA664" s="53"/>
      <c r="AB664" s="53"/>
      <c r="AC664" s="53"/>
      <c r="AD664" s="53"/>
      <c r="AE664" s="53"/>
      <c r="AF664" s="53"/>
      <c r="AG664" s="53"/>
      <c r="AH664" s="53"/>
      <c r="AI664" s="53"/>
      <c r="AJ664" s="53"/>
      <c r="AK664" s="53"/>
      <c r="AL664" s="53"/>
      <c r="AM664" s="53"/>
      <c r="AN664" s="53"/>
      <c r="AO664" s="53"/>
      <c r="AP664" s="53"/>
      <c r="AQ664" s="53"/>
      <c r="AR664" s="53"/>
      <c r="AS664" s="53"/>
      <c r="AT664" s="53"/>
      <c r="AU664" s="53"/>
      <c r="AV664" s="53"/>
      <c r="AW664" s="53"/>
      <c r="AX664" s="53"/>
      <c r="AY664" s="53"/>
      <c r="AZ664" s="53"/>
      <c r="BA664" s="53"/>
      <c r="BB664" s="53"/>
      <c r="BC664" s="53"/>
      <c r="BD664" s="53"/>
      <c r="BE664" s="53"/>
      <c r="BF664" s="53"/>
      <c r="BG664" s="53"/>
      <c r="BH664" s="53"/>
      <c r="BI664" s="53"/>
      <c r="BJ664" s="53"/>
      <c r="BK664" s="53"/>
      <c r="BL664" s="53"/>
      <c r="BM664" s="53"/>
      <c r="BN664" s="53"/>
      <c r="BO664" s="53"/>
      <c r="BP664" s="53"/>
      <c r="BQ664" s="53"/>
      <c r="BR664" s="53"/>
      <c r="BS664" s="53"/>
      <c r="BT664" s="53"/>
      <c r="BU664" s="53"/>
      <c r="BV664" s="53"/>
      <c r="BW664" s="53"/>
      <c r="BX664" s="53"/>
      <c r="BY664" s="53"/>
      <c r="BZ664" s="53"/>
      <c r="CA664" s="53"/>
      <c r="CB664" s="53"/>
      <c r="CC664" s="53"/>
      <c r="CD664" s="53"/>
      <c r="CE664" s="53"/>
      <c r="CF664" s="53"/>
      <c r="CG664" s="53"/>
      <c r="CH664" s="53"/>
      <c r="CI664" s="53"/>
      <c r="CJ664" s="53"/>
      <c r="CK664" s="53"/>
      <c r="CL664" s="53"/>
      <c r="CM664" s="53"/>
      <c r="CN664" s="53"/>
      <c r="CO664" s="53"/>
      <c r="CP664" s="53"/>
      <c r="CQ664" s="53"/>
      <c r="CR664" s="53"/>
      <c r="CS664" s="53"/>
      <c r="CT664" s="53"/>
      <c r="CU664" s="53"/>
      <c r="CV664" s="53"/>
      <c r="CW664" s="53"/>
      <c r="CX664" s="53"/>
      <c r="CY664" s="53"/>
      <c r="CZ664" s="53"/>
      <c r="DA664" s="53"/>
      <c r="DB664" s="53"/>
      <c r="DC664" s="53"/>
      <c r="DD664" s="53"/>
      <c r="DE664" s="53"/>
      <c r="DF664" s="53"/>
      <c r="DG664" s="53"/>
      <c r="DH664" s="53"/>
      <c r="DI664" s="53"/>
      <c r="DJ664" s="53"/>
      <c r="DK664" s="53"/>
      <c r="DL664" s="53"/>
      <c r="DM664" s="53"/>
      <c r="DN664" s="53"/>
      <c r="DO664" s="53"/>
      <c r="DP664" s="53"/>
      <c r="DQ664" s="53"/>
      <c r="DR664" s="53"/>
      <c r="DS664" s="53"/>
      <c r="DT664" s="53"/>
      <c r="DU664" s="53"/>
      <c r="DV664" s="53"/>
      <c r="DW664" s="53"/>
      <c r="DX664" s="53"/>
      <c r="DY664" s="53"/>
      <c r="DZ664" s="53"/>
      <c r="EA664" s="53"/>
      <c r="EB664" s="53"/>
      <c r="EC664" s="53"/>
      <c r="ED664" s="53"/>
      <c r="EE664" s="53"/>
      <c r="EF664" s="53"/>
      <c r="EG664" s="53"/>
      <c r="EH664" s="53"/>
      <c r="EI664" s="53"/>
      <c r="EJ664" s="53"/>
      <c r="EK664" s="53"/>
      <c r="EL664" s="53"/>
      <c r="EM664" s="53"/>
      <c r="EN664" s="53"/>
      <c r="EO664" s="53"/>
      <c r="EP664" s="53"/>
      <c r="EQ664" s="53"/>
      <c r="ER664" s="53"/>
      <c r="ES664" s="53"/>
      <c r="ET664" s="53"/>
      <c r="EU664" s="53"/>
      <c r="EV664" s="53"/>
      <c r="EW664" s="53"/>
      <c r="EX664" s="53"/>
      <c r="EY664" s="53"/>
      <c r="EZ664" s="53"/>
      <c r="FA664" s="53"/>
      <c r="FB664" s="53"/>
      <c r="FC664" s="53"/>
      <c r="FD664" s="53"/>
      <c r="FE664" s="53"/>
      <c r="FF664" s="53"/>
      <c r="FG664" s="53"/>
      <c r="FH664" s="53"/>
      <c r="FI664" s="53"/>
      <c r="FJ664" s="53"/>
      <c r="FK664" s="53"/>
      <c r="FL664" s="53"/>
      <c r="FM664" s="53"/>
      <c r="FN664" s="53"/>
      <c r="FO664" s="53"/>
      <c r="FP664" s="53"/>
      <c r="FQ664" s="53"/>
      <c r="FR664" s="53"/>
      <c r="FS664" s="53"/>
      <c r="FT664" s="53"/>
      <c r="FU664" s="53"/>
      <c r="FV664" s="53"/>
      <c r="FW664" s="53"/>
      <c r="FX664" s="53"/>
      <c r="FY664" s="53"/>
      <c r="FZ664" s="53"/>
      <c r="GA664" s="53"/>
      <c r="GB664" s="53"/>
      <c r="GC664" s="53"/>
      <c r="GD664" s="53"/>
      <c r="GE664" s="53"/>
      <c r="GF664" s="53"/>
      <c r="GG664" s="53"/>
      <c r="GH664" s="53"/>
      <c r="GI664" s="53"/>
      <c r="GJ664" s="53"/>
      <c r="GK664" s="53"/>
      <c r="GL664" s="53"/>
      <c r="GM664" s="53"/>
      <c r="GN664" s="53"/>
      <c r="GO664" s="53"/>
      <c r="GP664" s="53"/>
      <c r="GQ664" s="53"/>
      <c r="GR664" s="53"/>
      <c r="GS664" s="53"/>
      <c r="GT664" s="53"/>
      <c r="GU664" s="53"/>
      <c r="GV664" s="53"/>
      <c r="GW664" s="53"/>
      <c r="GX664" s="53"/>
      <c r="GY664" s="53"/>
      <c r="GZ664" s="53"/>
      <c r="HA664" s="53"/>
      <c r="HB664" s="53"/>
      <c r="HC664" s="53"/>
      <c r="HD664" s="53"/>
      <c r="HE664" s="53"/>
      <c r="HF664" s="53"/>
      <c r="HG664" s="53"/>
      <c r="HH664" s="53"/>
      <c r="HI664" s="53"/>
      <c r="HJ664" s="53"/>
      <c r="HK664" s="53"/>
      <c r="HL664" s="53"/>
      <c r="HM664" s="53"/>
      <c r="HN664" s="53"/>
      <c r="HO664" s="53"/>
      <c r="HP664" s="53"/>
      <c r="HQ664" s="53"/>
      <c r="HR664" s="53"/>
      <c r="HS664" s="53"/>
      <c r="HT664" s="53"/>
      <c r="HU664" s="53"/>
      <c r="HV664" s="53"/>
      <c r="HW664" s="53"/>
      <c r="HX664" s="53"/>
      <c r="HY664" s="53"/>
      <c r="HZ664" s="53"/>
      <c r="IA664" s="53"/>
    </row>
    <row r="665" spans="1:235" ht="11.25">
      <c r="A665" s="1"/>
      <c r="B665" s="1"/>
      <c r="C665" s="1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104"/>
      <c r="O665" s="104"/>
      <c r="P665" s="104"/>
      <c r="Q665" s="53"/>
      <c r="R665" s="53"/>
      <c r="S665" s="53"/>
      <c r="T665" s="53"/>
      <c r="U665" s="53"/>
      <c r="V665" s="53"/>
      <c r="W665" s="53"/>
      <c r="X665" s="53"/>
      <c r="Y665" s="53"/>
      <c r="Z665" s="53"/>
      <c r="AA665" s="53"/>
      <c r="AB665" s="53"/>
      <c r="AC665" s="53"/>
      <c r="AD665" s="53"/>
      <c r="AE665" s="53"/>
      <c r="AF665" s="53"/>
      <c r="AG665" s="53"/>
      <c r="AH665" s="53"/>
      <c r="AI665" s="53"/>
      <c r="AJ665" s="53"/>
      <c r="AK665" s="53"/>
      <c r="AL665" s="53"/>
      <c r="AM665" s="53"/>
      <c r="AN665" s="53"/>
      <c r="AO665" s="53"/>
      <c r="AP665" s="53"/>
      <c r="AQ665" s="53"/>
      <c r="AR665" s="53"/>
      <c r="AS665" s="53"/>
      <c r="AT665" s="53"/>
      <c r="AU665" s="53"/>
      <c r="AV665" s="53"/>
      <c r="AW665" s="53"/>
      <c r="AX665" s="53"/>
      <c r="AY665" s="53"/>
      <c r="AZ665" s="53"/>
      <c r="BA665" s="53"/>
      <c r="BB665" s="53"/>
      <c r="BC665" s="53"/>
      <c r="BD665" s="53"/>
      <c r="BE665" s="53"/>
      <c r="BF665" s="53"/>
      <c r="BG665" s="53"/>
      <c r="BH665" s="53"/>
      <c r="BI665" s="53"/>
      <c r="BJ665" s="53"/>
      <c r="BK665" s="53"/>
      <c r="BL665" s="53"/>
      <c r="BM665" s="53"/>
      <c r="BN665" s="53"/>
      <c r="BO665" s="53"/>
      <c r="BP665" s="53"/>
      <c r="BQ665" s="53"/>
      <c r="BR665" s="53"/>
      <c r="BS665" s="53"/>
      <c r="BT665" s="53"/>
      <c r="BU665" s="53"/>
      <c r="BV665" s="53"/>
      <c r="BW665" s="53"/>
      <c r="BX665" s="53"/>
      <c r="BY665" s="53"/>
      <c r="BZ665" s="53"/>
      <c r="CA665" s="53"/>
      <c r="CB665" s="53"/>
      <c r="CC665" s="53"/>
      <c r="CD665" s="53"/>
      <c r="CE665" s="53"/>
      <c r="CF665" s="53"/>
      <c r="CG665" s="53"/>
      <c r="CH665" s="53"/>
      <c r="CI665" s="53"/>
      <c r="CJ665" s="53"/>
      <c r="CK665" s="53"/>
      <c r="CL665" s="53"/>
      <c r="CM665" s="53"/>
      <c r="CN665" s="53"/>
      <c r="CO665" s="53"/>
      <c r="CP665" s="53"/>
      <c r="CQ665" s="53"/>
      <c r="CR665" s="53"/>
      <c r="CS665" s="53"/>
      <c r="CT665" s="53"/>
      <c r="CU665" s="53"/>
      <c r="CV665" s="53"/>
      <c r="CW665" s="53"/>
      <c r="CX665" s="53"/>
      <c r="CY665" s="53"/>
      <c r="CZ665" s="53"/>
      <c r="DA665" s="53"/>
      <c r="DB665" s="53"/>
      <c r="DC665" s="53"/>
      <c r="DD665" s="53"/>
      <c r="DE665" s="53"/>
      <c r="DF665" s="53"/>
      <c r="DG665" s="53"/>
      <c r="DH665" s="53"/>
      <c r="DI665" s="53"/>
      <c r="DJ665" s="53"/>
      <c r="DK665" s="53"/>
      <c r="DL665" s="53"/>
      <c r="DM665" s="53"/>
      <c r="DN665" s="53"/>
      <c r="DO665" s="53"/>
      <c r="DP665" s="53"/>
      <c r="DQ665" s="53"/>
      <c r="DR665" s="53"/>
      <c r="DS665" s="53"/>
      <c r="DT665" s="53"/>
      <c r="DU665" s="53"/>
      <c r="DV665" s="53"/>
      <c r="DW665" s="53"/>
      <c r="DX665" s="53"/>
      <c r="DY665" s="53"/>
      <c r="DZ665" s="53"/>
      <c r="EA665" s="53"/>
      <c r="EB665" s="53"/>
      <c r="EC665" s="53"/>
      <c r="ED665" s="53"/>
      <c r="EE665" s="53"/>
      <c r="EF665" s="53"/>
      <c r="EG665" s="53"/>
      <c r="EH665" s="53"/>
      <c r="EI665" s="53"/>
      <c r="EJ665" s="53"/>
      <c r="EK665" s="53"/>
      <c r="EL665" s="53"/>
      <c r="EM665" s="53"/>
      <c r="EN665" s="53"/>
      <c r="EO665" s="53"/>
      <c r="EP665" s="53"/>
      <c r="EQ665" s="53"/>
      <c r="ER665" s="53"/>
      <c r="ES665" s="53"/>
      <c r="ET665" s="53"/>
      <c r="EU665" s="53"/>
      <c r="EV665" s="53"/>
      <c r="EW665" s="53"/>
      <c r="EX665" s="53"/>
      <c r="EY665" s="53"/>
      <c r="EZ665" s="53"/>
      <c r="FA665" s="53"/>
      <c r="FB665" s="53"/>
      <c r="FC665" s="53"/>
      <c r="FD665" s="53"/>
      <c r="FE665" s="53"/>
      <c r="FF665" s="53"/>
      <c r="FG665" s="53"/>
      <c r="FH665" s="53"/>
      <c r="FI665" s="53"/>
      <c r="FJ665" s="53"/>
      <c r="FK665" s="53"/>
      <c r="FL665" s="53"/>
      <c r="FM665" s="53"/>
      <c r="FN665" s="53"/>
      <c r="FO665" s="53"/>
      <c r="FP665" s="53"/>
      <c r="FQ665" s="53"/>
      <c r="FR665" s="53"/>
      <c r="FS665" s="53"/>
      <c r="FT665" s="53"/>
      <c r="FU665" s="53"/>
      <c r="FV665" s="53"/>
      <c r="FW665" s="53"/>
      <c r="FX665" s="53"/>
      <c r="FY665" s="53"/>
      <c r="FZ665" s="53"/>
      <c r="GA665" s="53"/>
      <c r="GB665" s="53"/>
      <c r="GC665" s="53"/>
      <c r="GD665" s="53"/>
      <c r="GE665" s="53"/>
      <c r="GF665" s="53"/>
      <c r="GG665" s="53"/>
      <c r="GH665" s="53"/>
      <c r="GI665" s="53"/>
      <c r="GJ665" s="53"/>
      <c r="GK665" s="53"/>
      <c r="GL665" s="53"/>
      <c r="GM665" s="53"/>
      <c r="GN665" s="53"/>
      <c r="GO665" s="53"/>
      <c r="GP665" s="53"/>
      <c r="GQ665" s="53"/>
      <c r="GR665" s="53"/>
      <c r="GS665" s="53"/>
      <c r="GT665" s="53"/>
      <c r="GU665" s="53"/>
      <c r="GV665" s="53"/>
      <c r="GW665" s="53"/>
      <c r="GX665" s="53"/>
      <c r="GY665" s="53"/>
      <c r="GZ665" s="53"/>
      <c r="HA665" s="53"/>
      <c r="HB665" s="53"/>
      <c r="HC665" s="53"/>
      <c r="HD665" s="53"/>
      <c r="HE665" s="53"/>
      <c r="HF665" s="53"/>
      <c r="HG665" s="53"/>
      <c r="HH665" s="53"/>
      <c r="HI665" s="53"/>
      <c r="HJ665" s="53"/>
      <c r="HK665" s="53"/>
      <c r="HL665" s="53"/>
      <c r="HM665" s="53"/>
      <c r="HN665" s="53"/>
      <c r="HO665" s="53"/>
      <c r="HP665" s="53"/>
      <c r="HQ665" s="53"/>
      <c r="HR665" s="53"/>
      <c r="HS665" s="53"/>
      <c r="HT665" s="53"/>
      <c r="HU665" s="53"/>
      <c r="HV665" s="53"/>
      <c r="HW665" s="53"/>
      <c r="HX665" s="53"/>
      <c r="HY665" s="53"/>
      <c r="HZ665" s="53"/>
      <c r="IA665" s="53"/>
    </row>
    <row r="666" spans="1:235" ht="11.25">
      <c r="A666" s="1"/>
      <c r="B666" s="1"/>
      <c r="C666" s="1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104"/>
      <c r="O666" s="104"/>
      <c r="P666" s="104"/>
      <c r="Q666" s="53"/>
      <c r="R666" s="53"/>
      <c r="S666" s="53"/>
      <c r="T666" s="53"/>
      <c r="U666" s="53"/>
      <c r="V666" s="53"/>
      <c r="W666" s="53"/>
      <c r="X666" s="53"/>
      <c r="Y666" s="53"/>
      <c r="Z666" s="53"/>
      <c r="AA666" s="53"/>
      <c r="AB666" s="53"/>
      <c r="AC666" s="53"/>
      <c r="AD666" s="53"/>
      <c r="AE666" s="53"/>
      <c r="AF666" s="53"/>
      <c r="AG666" s="53"/>
      <c r="AH666" s="53"/>
      <c r="AI666" s="53"/>
      <c r="AJ666" s="53"/>
      <c r="AK666" s="53"/>
      <c r="AL666" s="53"/>
      <c r="AM666" s="53"/>
      <c r="AN666" s="53"/>
      <c r="AO666" s="53"/>
      <c r="AP666" s="53"/>
      <c r="AQ666" s="53"/>
      <c r="AR666" s="53"/>
      <c r="AS666" s="53"/>
      <c r="AT666" s="53"/>
      <c r="AU666" s="53"/>
      <c r="AV666" s="53"/>
      <c r="AW666" s="53"/>
      <c r="AX666" s="53"/>
      <c r="AY666" s="53"/>
      <c r="AZ666" s="53"/>
      <c r="BA666" s="53"/>
      <c r="BB666" s="53"/>
      <c r="BC666" s="53"/>
      <c r="BD666" s="53"/>
      <c r="BE666" s="53"/>
      <c r="BF666" s="53"/>
      <c r="BG666" s="53"/>
      <c r="BH666" s="53"/>
      <c r="BI666" s="53"/>
      <c r="BJ666" s="53"/>
      <c r="BK666" s="53"/>
      <c r="BL666" s="53"/>
      <c r="BM666" s="53"/>
      <c r="BN666" s="53"/>
      <c r="BO666" s="53"/>
      <c r="BP666" s="53"/>
      <c r="BQ666" s="53"/>
      <c r="BR666" s="53"/>
      <c r="BS666" s="53"/>
      <c r="BT666" s="53"/>
      <c r="BU666" s="53"/>
      <c r="BV666" s="53"/>
      <c r="BW666" s="53"/>
      <c r="BX666" s="53"/>
      <c r="BY666" s="53"/>
      <c r="BZ666" s="53"/>
      <c r="CA666" s="53"/>
      <c r="CB666" s="53"/>
      <c r="CC666" s="53"/>
      <c r="CD666" s="53"/>
      <c r="CE666" s="53"/>
      <c r="CF666" s="53"/>
      <c r="CG666" s="53"/>
      <c r="CH666" s="53"/>
      <c r="CI666" s="53"/>
      <c r="CJ666" s="53"/>
      <c r="CK666" s="53"/>
      <c r="CL666" s="53"/>
      <c r="CM666" s="53"/>
      <c r="CN666" s="53"/>
      <c r="CO666" s="53"/>
      <c r="CP666" s="53"/>
      <c r="CQ666" s="53"/>
      <c r="CR666" s="53"/>
      <c r="CS666" s="53"/>
      <c r="CT666" s="53"/>
      <c r="CU666" s="53"/>
      <c r="CV666" s="53"/>
      <c r="CW666" s="53"/>
      <c r="CX666" s="53"/>
      <c r="CY666" s="53"/>
      <c r="CZ666" s="53"/>
      <c r="DA666" s="53"/>
      <c r="DB666" s="53"/>
      <c r="DC666" s="53"/>
      <c r="DD666" s="53"/>
      <c r="DE666" s="53"/>
      <c r="DF666" s="53"/>
      <c r="DG666" s="53"/>
      <c r="DH666" s="53"/>
      <c r="DI666" s="53"/>
      <c r="DJ666" s="53"/>
      <c r="DK666" s="53"/>
      <c r="DL666" s="53"/>
      <c r="DM666" s="53"/>
      <c r="DN666" s="53"/>
      <c r="DO666" s="53"/>
      <c r="DP666" s="53"/>
      <c r="DQ666" s="53"/>
      <c r="DR666" s="53"/>
      <c r="DS666" s="53"/>
      <c r="DT666" s="53"/>
      <c r="DU666" s="53"/>
      <c r="DV666" s="53"/>
      <c r="DW666" s="53"/>
      <c r="DX666" s="53"/>
      <c r="DY666" s="53"/>
      <c r="DZ666" s="53"/>
      <c r="EA666" s="53"/>
      <c r="EB666" s="53"/>
      <c r="EC666" s="53"/>
      <c r="ED666" s="53"/>
      <c r="EE666" s="53"/>
      <c r="EF666" s="53"/>
      <c r="EG666" s="53"/>
      <c r="EH666" s="53"/>
      <c r="EI666" s="53"/>
      <c r="EJ666" s="53"/>
      <c r="EK666" s="53"/>
      <c r="EL666" s="53"/>
      <c r="EM666" s="53"/>
      <c r="EN666" s="53"/>
      <c r="EO666" s="53"/>
      <c r="EP666" s="53"/>
      <c r="EQ666" s="53"/>
      <c r="ER666" s="53"/>
      <c r="ES666" s="53"/>
      <c r="ET666" s="53"/>
      <c r="EU666" s="53"/>
      <c r="EV666" s="53"/>
      <c r="EW666" s="53"/>
      <c r="EX666" s="53"/>
      <c r="EY666" s="53"/>
      <c r="EZ666" s="53"/>
      <c r="FA666" s="53"/>
      <c r="FB666" s="53"/>
      <c r="FC666" s="53"/>
      <c r="FD666" s="53"/>
      <c r="FE666" s="53"/>
      <c r="FF666" s="53"/>
      <c r="FG666" s="53"/>
      <c r="FH666" s="53"/>
      <c r="FI666" s="53"/>
      <c r="FJ666" s="53"/>
      <c r="FK666" s="53"/>
      <c r="FL666" s="53"/>
      <c r="FM666" s="53"/>
      <c r="FN666" s="53"/>
      <c r="FO666" s="53"/>
      <c r="FP666" s="53"/>
      <c r="FQ666" s="53"/>
      <c r="FR666" s="53"/>
      <c r="FS666" s="53"/>
      <c r="FT666" s="53"/>
      <c r="FU666" s="53"/>
      <c r="FV666" s="53"/>
      <c r="FW666" s="53"/>
      <c r="FX666" s="53"/>
      <c r="FY666" s="53"/>
      <c r="FZ666" s="53"/>
      <c r="GA666" s="53"/>
      <c r="GB666" s="53"/>
      <c r="GC666" s="53"/>
      <c r="GD666" s="53"/>
      <c r="GE666" s="53"/>
      <c r="GF666" s="53"/>
      <c r="GG666" s="53"/>
      <c r="GH666" s="53"/>
      <c r="GI666" s="53"/>
      <c r="GJ666" s="53"/>
      <c r="GK666" s="53"/>
      <c r="GL666" s="53"/>
      <c r="GM666" s="53"/>
      <c r="GN666" s="53"/>
      <c r="GO666" s="53"/>
      <c r="GP666" s="53"/>
      <c r="GQ666" s="53"/>
      <c r="GR666" s="53"/>
      <c r="GS666" s="53"/>
      <c r="GT666" s="53"/>
      <c r="GU666" s="53"/>
      <c r="GV666" s="53"/>
      <c r="GW666" s="53"/>
      <c r="GX666" s="53"/>
      <c r="GY666" s="53"/>
      <c r="GZ666" s="53"/>
      <c r="HA666" s="53"/>
      <c r="HB666" s="53"/>
      <c r="HC666" s="53"/>
      <c r="HD666" s="53"/>
      <c r="HE666" s="53"/>
      <c r="HF666" s="53"/>
      <c r="HG666" s="53"/>
      <c r="HH666" s="53"/>
      <c r="HI666" s="53"/>
      <c r="HJ666" s="53"/>
      <c r="HK666" s="53"/>
      <c r="HL666" s="53"/>
      <c r="HM666" s="53"/>
      <c r="HN666" s="53"/>
      <c r="HO666" s="53"/>
      <c r="HP666" s="53"/>
      <c r="HQ666" s="53"/>
      <c r="HR666" s="53"/>
      <c r="HS666" s="53"/>
      <c r="HT666" s="53"/>
      <c r="HU666" s="53"/>
      <c r="HV666" s="53"/>
      <c r="HW666" s="53"/>
      <c r="HX666" s="53"/>
      <c r="HY666" s="53"/>
      <c r="HZ666" s="53"/>
      <c r="IA666" s="53"/>
    </row>
    <row r="667" spans="1:235" ht="11.25">
      <c r="A667" s="1"/>
      <c r="B667" s="1"/>
      <c r="C667" s="1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104"/>
      <c r="O667" s="104"/>
      <c r="P667" s="104"/>
      <c r="Q667" s="53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  <c r="AD667" s="53"/>
      <c r="AE667" s="53"/>
      <c r="AF667" s="53"/>
      <c r="AG667" s="53"/>
      <c r="AH667" s="53"/>
      <c r="AI667" s="53"/>
      <c r="AJ667" s="53"/>
      <c r="AK667" s="53"/>
      <c r="AL667" s="53"/>
      <c r="AM667" s="53"/>
      <c r="AN667" s="53"/>
      <c r="AO667" s="53"/>
      <c r="AP667" s="53"/>
      <c r="AQ667" s="53"/>
      <c r="AR667" s="53"/>
      <c r="AS667" s="53"/>
      <c r="AT667" s="53"/>
      <c r="AU667" s="53"/>
      <c r="AV667" s="53"/>
      <c r="AW667" s="53"/>
      <c r="AX667" s="53"/>
      <c r="AY667" s="53"/>
      <c r="AZ667" s="53"/>
      <c r="BA667" s="53"/>
      <c r="BB667" s="53"/>
      <c r="BC667" s="53"/>
      <c r="BD667" s="53"/>
      <c r="BE667" s="53"/>
      <c r="BF667" s="53"/>
      <c r="BG667" s="53"/>
      <c r="BH667" s="53"/>
      <c r="BI667" s="53"/>
      <c r="BJ667" s="53"/>
      <c r="BK667" s="53"/>
      <c r="BL667" s="53"/>
      <c r="BM667" s="53"/>
      <c r="BN667" s="53"/>
      <c r="BO667" s="53"/>
      <c r="BP667" s="53"/>
      <c r="BQ667" s="53"/>
      <c r="BR667" s="53"/>
      <c r="BS667" s="53"/>
      <c r="BT667" s="53"/>
      <c r="BU667" s="53"/>
      <c r="BV667" s="53"/>
      <c r="BW667" s="53"/>
      <c r="BX667" s="53"/>
      <c r="BY667" s="53"/>
      <c r="BZ667" s="53"/>
      <c r="CA667" s="53"/>
      <c r="CB667" s="53"/>
      <c r="CC667" s="53"/>
      <c r="CD667" s="53"/>
      <c r="CE667" s="53"/>
      <c r="CF667" s="53"/>
      <c r="CG667" s="53"/>
      <c r="CH667" s="53"/>
      <c r="CI667" s="53"/>
      <c r="CJ667" s="53"/>
      <c r="CK667" s="53"/>
      <c r="CL667" s="53"/>
      <c r="CM667" s="53"/>
      <c r="CN667" s="53"/>
      <c r="CO667" s="53"/>
      <c r="CP667" s="53"/>
      <c r="CQ667" s="53"/>
      <c r="CR667" s="53"/>
      <c r="CS667" s="53"/>
      <c r="CT667" s="53"/>
      <c r="CU667" s="53"/>
      <c r="CV667" s="53"/>
      <c r="CW667" s="53"/>
      <c r="CX667" s="53"/>
      <c r="CY667" s="53"/>
      <c r="CZ667" s="53"/>
      <c r="DA667" s="53"/>
      <c r="DB667" s="53"/>
      <c r="DC667" s="53"/>
      <c r="DD667" s="53"/>
      <c r="DE667" s="53"/>
      <c r="DF667" s="53"/>
      <c r="DG667" s="53"/>
      <c r="DH667" s="53"/>
      <c r="DI667" s="53"/>
      <c r="DJ667" s="53"/>
      <c r="DK667" s="53"/>
      <c r="DL667" s="53"/>
      <c r="DM667" s="53"/>
      <c r="DN667" s="53"/>
      <c r="DO667" s="53"/>
      <c r="DP667" s="53"/>
      <c r="DQ667" s="53"/>
      <c r="DR667" s="53"/>
      <c r="DS667" s="53"/>
      <c r="DT667" s="53"/>
      <c r="DU667" s="53"/>
      <c r="DV667" s="53"/>
      <c r="DW667" s="53"/>
      <c r="DX667" s="53"/>
      <c r="DY667" s="53"/>
      <c r="DZ667" s="53"/>
      <c r="EA667" s="53"/>
      <c r="EB667" s="53"/>
      <c r="EC667" s="53"/>
      <c r="ED667" s="53"/>
      <c r="EE667" s="53"/>
      <c r="EF667" s="53"/>
      <c r="EG667" s="53"/>
      <c r="EH667" s="53"/>
      <c r="EI667" s="53"/>
      <c r="EJ667" s="53"/>
      <c r="EK667" s="53"/>
      <c r="EL667" s="53"/>
      <c r="EM667" s="53"/>
      <c r="EN667" s="53"/>
      <c r="EO667" s="53"/>
      <c r="EP667" s="53"/>
      <c r="EQ667" s="53"/>
      <c r="ER667" s="53"/>
      <c r="ES667" s="53"/>
      <c r="ET667" s="53"/>
      <c r="EU667" s="53"/>
      <c r="EV667" s="53"/>
      <c r="EW667" s="53"/>
      <c r="EX667" s="53"/>
      <c r="EY667" s="53"/>
      <c r="EZ667" s="53"/>
      <c r="FA667" s="53"/>
      <c r="FB667" s="53"/>
      <c r="FC667" s="53"/>
      <c r="FD667" s="53"/>
      <c r="FE667" s="53"/>
      <c r="FF667" s="53"/>
      <c r="FG667" s="53"/>
      <c r="FH667" s="53"/>
      <c r="FI667" s="53"/>
      <c r="FJ667" s="53"/>
      <c r="FK667" s="53"/>
      <c r="FL667" s="53"/>
      <c r="FM667" s="53"/>
      <c r="FN667" s="53"/>
      <c r="FO667" s="53"/>
      <c r="FP667" s="53"/>
      <c r="FQ667" s="53"/>
      <c r="FR667" s="53"/>
      <c r="FS667" s="53"/>
      <c r="FT667" s="53"/>
      <c r="FU667" s="53"/>
      <c r="FV667" s="53"/>
      <c r="FW667" s="53"/>
      <c r="FX667" s="53"/>
      <c r="FY667" s="53"/>
      <c r="FZ667" s="53"/>
      <c r="GA667" s="53"/>
      <c r="GB667" s="53"/>
      <c r="GC667" s="53"/>
      <c r="GD667" s="53"/>
      <c r="GE667" s="53"/>
      <c r="GF667" s="53"/>
      <c r="GG667" s="53"/>
      <c r="GH667" s="53"/>
      <c r="GI667" s="53"/>
      <c r="GJ667" s="53"/>
      <c r="GK667" s="53"/>
      <c r="GL667" s="53"/>
      <c r="GM667" s="53"/>
      <c r="GN667" s="53"/>
      <c r="GO667" s="53"/>
      <c r="GP667" s="53"/>
      <c r="GQ667" s="53"/>
      <c r="GR667" s="53"/>
      <c r="GS667" s="53"/>
      <c r="GT667" s="53"/>
      <c r="GU667" s="53"/>
      <c r="GV667" s="53"/>
      <c r="GW667" s="53"/>
      <c r="GX667" s="53"/>
      <c r="GY667" s="53"/>
      <c r="GZ667" s="53"/>
      <c r="HA667" s="53"/>
      <c r="HB667" s="53"/>
      <c r="HC667" s="53"/>
      <c r="HD667" s="53"/>
      <c r="HE667" s="53"/>
      <c r="HF667" s="53"/>
      <c r="HG667" s="53"/>
      <c r="HH667" s="53"/>
      <c r="HI667" s="53"/>
      <c r="HJ667" s="53"/>
      <c r="HK667" s="53"/>
      <c r="HL667" s="53"/>
      <c r="HM667" s="53"/>
      <c r="HN667" s="53"/>
      <c r="HO667" s="53"/>
      <c r="HP667" s="53"/>
      <c r="HQ667" s="53"/>
      <c r="HR667" s="53"/>
      <c r="HS667" s="53"/>
      <c r="HT667" s="53"/>
      <c r="HU667" s="53"/>
      <c r="HV667" s="53"/>
      <c r="HW667" s="53"/>
      <c r="HX667" s="53"/>
      <c r="HY667" s="53"/>
      <c r="HZ667" s="53"/>
      <c r="IA667" s="53"/>
    </row>
    <row r="668" spans="1:235" ht="11.25">
      <c r="A668" s="1"/>
      <c r="B668" s="1"/>
      <c r="C668" s="1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104"/>
      <c r="O668" s="104"/>
      <c r="P668" s="104"/>
      <c r="Q668" s="53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  <c r="AL668" s="53"/>
      <c r="AM668" s="53"/>
      <c r="AN668" s="53"/>
      <c r="AO668" s="53"/>
      <c r="AP668" s="53"/>
      <c r="AQ668" s="53"/>
      <c r="AR668" s="53"/>
      <c r="AS668" s="53"/>
      <c r="AT668" s="53"/>
      <c r="AU668" s="53"/>
      <c r="AV668" s="53"/>
      <c r="AW668" s="53"/>
      <c r="AX668" s="53"/>
      <c r="AY668" s="53"/>
      <c r="AZ668" s="53"/>
      <c r="BA668" s="53"/>
      <c r="BB668" s="53"/>
      <c r="BC668" s="53"/>
      <c r="BD668" s="53"/>
      <c r="BE668" s="53"/>
      <c r="BF668" s="53"/>
      <c r="BG668" s="53"/>
      <c r="BH668" s="53"/>
      <c r="BI668" s="53"/>
      <c r="BJ668" s="53"/>
      <c r="BK668" s="53"/>
      <c r="BL668" s="53"/>
      <c r="BM668" s="53"/>
      <c r="BN668" s="53"/>
      <c r="BO668" s="53"/>
      <c r="BP668" s="53"/>
      <c r="BQ668" s="53"/>
      <c r="BR668" s="53"/>
      <c r="BS668" s="53"/>
      <c r="BT668" s="53"/>
      <c r="BU668" s="53"/>
      <c r="BV668" s="53"/>
      <c r="BW668" s="53"/>
      <c r="BX668" s="53"/>
      <c r="BY668" s="53"/>
      <c r="BZ668" s="53"/>
      <c r="CA668" s="53"/>
      <c r="CB668" s="53"/>
      <c r="CC668" s="53"/>
      <c r="CD668" s="53"/>
      <c r="CE668" s="53"/>
      <c r="CF668" s="53"/>
      <c r="CG668" s="53"/>
      <c r="CH668" s="53"/>
      <c r="CI668" s="53"/>
      <c r="CJ668" s="53"/>
      <c r="CK668" s="53"/>
      <c r="CL668" s="53"/>
      <c r="CM668" s="53"/>
      <c r="CN668" s="53"/>
      <c r="CO668" s="53"/>
      <c r="CP668" s="53"/>
      <c r="CQ668" s="53"/>
      <c r="CR668" s="53"/>
      <c r="CS668" s="53"/>
      <c r="CT668" s="53"/>
      <c r="CU668" s="53"/>
      <c r="CV668" s="53"/>
      <c r="CW668" s="53"/>
      <c r="CX668" s="53"/>
      <c r="CY668" s="53"/>
      <c r="CZ668" s="53"/>
      <c r="DA668" s="53"/>
      <c r="DB668" s="53"/>
      <c r="DC668" s="53"/>
      <c r="DD668" s="53"/>
      <c r="DE668" s="53"/>
      <c r="DF668" s="53"/>
      <c r="DG668" s="53"/>
      <c r="DH668" s="53"/>
      <c r="DI668" s="53"/>
      <c r="DJ668" s="53"/>
      <c r="DK668" s="53"/>
      <c r="DL668" s="53"/>
      <c r="DM668" s="53"/>
      <c r="DN668" s="53"/>
      <c r="DO668" s="53"/>
      <c r="DP668" s="53"/>
      <c r="DQ668" s="53"/>
      <c r="DR668" s="53"/>
      <c r="DS668" s="53"/>
      <c r="DT668" s="53"/>
      <c r="DU668" s="53"/>
      <c r="DV668" s="53"/>
      <c r="DW668" s="53"/>
      <c r="DX668" s="53"/>
      <c r="DY668" s="53"/>
      <c r="DZ668" s="53"/>
      <c r="EA668" s="53"/>
      <c r="EB668" s="53"/>
      <c r="EC668" s="53"/>
      <c r="ED668" s="53"/>
      <c r="EE668" s="53"/>
      <c r="EF668" s="53"/>
      <c r="EG668" s="53"/>
      <c r="EH668" s="53"/>
      <c r="EI668" s="53"/>
      <c r="EJ668" s="53"/>
      <c r="EK668" s="53"/>
      <c r="EL668" s="53"/>
      <c r="EM668" s="53"/>
      <c r="EN668" s="53"/>
      <c r="EO668" s="53"/>
      <c r="EP668" s="53"/>
      <c r="EQ668" s="53"/>
      <c r="ER668" s="53"/>
      <c r="ES668" s="53"/>
      <c r="ET668" s="53"/>
      <c r="EU668" s="53"/>
      <c r="EV668" s="53"/>
      <c r="EW668" s="53"/>
      <c r="EX668" s="53"/>
      <c r="EY668" s="53"/>
      <c r="EZ668" s="53"/>
      <c r="FA668" s="53"/>
      <c r="FB668" s="53"/>
      <c r="FC668" s="53"/>
      <c r="FD668" s="53"/>
      <c r="FE668" s="53"/>
      <c r="FF668" s="53"/>
      <c r="FG668" s="53"/>
      <c r="FH668" s="53"/>
      <c r="FI668" s="53"/>
      <c r="FJ668" s="53"/>
      <c r="FK668" s="53"/>
      <c r="FL668" s="53"/>
      <c r="FM668" s="53"/>
      <c r="FN668" s="53"/>
      <c r="FO668" s="53"/>
      <c r="FP668" s="53"/>
      <c r="FQ668" s="53"/>
      <c r="FR668" s="53"/>
      <c r="FS668" s="53"/>
      <c r="FT668" s="53"/>
      <c r="FU668" s="53"/>
      <c r="FV668" s="53"/>
      <c r="FW668" s="53"/>
      <c r="FX668" s="53"/>
      <c r="FY668" s="53"/>
      <c r="FZ668" s="53"/>
      <c r="GA668" s="53"/>
      <c r="GB668" s="53"/>
      <c r="GC668" s="53"/>
      <c r="GD668" s="53"/>
      <c r="GE668" s="53"/>
      <c r="GF668" s="53"/>
      <c r="GG668" s="53"/>
      <c r="GH668" s="53"/>
      <c r="GI668" s="53"/>
      <c r="GJ668" s="53"/>
      <c r="GK668" s="53"/>
      <c r="GL668" s="53"/>
      <c r="GM668" s="53"/>
      <c r="GN668" s="53"/>
      <c r="GO668" s="53"/>
      <c r="GP668" s="53"/>
      <c r="GQ668" s="53"/>
      <c r="GR668" s="53"/>
      <c r="GS668" s="53"/>
      <c r="GT668" s="53"/>
      <c r="GU668" s="53"/>
      <c r="GV668" s="53"/>
      <c r="GW668" s="53"/>
      <c r="GX668" s="53"/>
      <c r="GY668" s="53"/>
      <c r="GZ668" s="53"/>
      <c r="HA668" s="53"/>
      <c r="HB668" s="53"/>
      <c r="HC668" s="53"/>
      <c r="HD668" s="53"/>
      <c r="HE668" s="53"/>
      <c r="HF668" s="53"/>
      <c r="HG668" s="53"/>
      <c r="HH668" s="53"/>
      <c r="HI668" s="53"/>
      <c r="HJ668" s="53"/>
      <c r="HK668" s="53"/>
      <c r="HL668" s="53"/>
      <c r="HM668" s="53"/>
      <c r="HN668" s="53"/>
      <c r="HO668" s="53"/>
      <c r="HP668" s="53"/>
      <c r="HQ668" s="53"/>
      <c r="HR668" s="53"/>
      <c r="HS668" s="53"/>
      <c r="HT668" s="53"/>
      <c r="HU668" s="53"/>
      <c r="HV668" s="53"/>
      <c r="HW668" s="53"/>
      <c r="HX668" s="53"/>
      <c r="HY668" s="53"/>
      <c r="HZ668" s="53"/>
      <c r="IA668" s="53"/>
    </row>
    <row r="669" spans="1:235" ht="11.25">
      <c r="A669" s="1"/>
      <c r="B669" s="1"/>
      <c r="C669" s="1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104"/>
      <c r="O669" s="104"/>
      <c r="P669" s="104"/>
      <c r="Q669" s="53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3"/>
      <c r="AK669" s="53"/>
      <c r="AL669" s="53"/>
      <c r="AM669" s="53"/>
      <c r="AN669" s="53"/>
      <c r="AO669" s="53"/>
      <c r="AP669" s="53"/>
      <c r="AQ669" s="53"/>
      <c r="AR669" s="53"/>
      <c r="AS669" s="53"/>
      <c r="AT669" s="53"/>
      <c r="AU669" s="53"/>
      <c r="AV669" s="53"/>
      <c r="AW669" s="53"/>
      <c r="AX669" s="53"/>
      <c r="AY669" s="53"/>
      <c r="AZ669" s="53"/>
      <c r="BA669" s="53"/>
      <c r="BB669" s="53"/>
      <c r="BC669" s="53"/>
      <c r="BD669" s="53"/>
      <c r="BE669" s="53"/>
      <c r="BF669" s="53"/>
      <c r="BG669" s="53"/>
      <c r="BH669" s="53"/>
      <c r="BI669" s="53"/>
      <c r="BJ669" s="53"/>
      <c r="BK669" s="53"/>
      <c r="BL669" s="53"/>
      <c r="BM669" s="53"/>
      <c r="BN669" s="53"/>
      <c r="BO669" s="53"/>
      <c r="BP669" s="53"/>
      <c r="BQ669" s="53"/>
      <c r="BR669" s="53"/>
      <c r="BS669" s="53"/>
      <c r="BT669" s="53"/>
      <c r="BU669" s="53"/>
      <c r="BV669" s="53"/>
      <c r="BW669" s="53"/>
      <c r="BX669" s="53"/>
      <c r="BY669" s="53"/>
      <c r="BZ669" s="53"/>
      <c r="CA669" s="53"/>
      <c r="CB669" s="53"/>
      <c r="CC669" s="53"/>
      <c r="CD669" s="53"/>
      <c r="CE669" s="53"/>
      <c r="CF669" s="53"/>
      <c r="CG669" s="53"/>
      <c r="CH669" s="53"/>
      <c r="CI669" s="53"/>
      <c r="CJ669" s="53"/>
      <c r="CK669" s="53"/>
      <c r="CL669" s="53"/>
      <c r="CM669" s="53"/>
      <c r="CN669" s="53"/>
      <c r="CO669" s="53"/>
      <c r="CP669" s="53"/>
      <c r="CQ669" s="53"/>
      <c r="CR669" s="53"/>
      <c r="CS669" s="53"/>
      <c r="CT669" s="53"/>
      <c r="CU669" s="53"/>
      <c r="CV669" s="53"/>
      <c r="CW669" s="53"/>
      <c r="CX669" s="53"/>
      <c r="CY669" s="53"/>
      <c r="CZ669" s="53"/>
      <c r="DA669" s="53"/>
      <c r="DB669" s="53"/>
      <c r="DC669" s="53"/>
      <c r="DD669" s="53"/>
      <c r="DE669" s="53"/>
      <c r="DF669" s="53"/>
      <c r="DG669" s="53"/>
      <c r="DH669" s="53"/>
      <c r="DI669" s="53"/>
      <c r="DJ669" s="53"/>
      <c r="DK669" s="53"/>
      <c r="DL669" s="53"/>
      <c r="DM669" s="53"/>
      <c r="DN669" s="53"/>
      <c r="DO669" s="53"/>
      <c r="DP669" s="53"/>
      <c r="DQ669" s="53"/>
      <c r="DR669" s="53"/>
      <c r="DS669" s="53"/>
      <c r="DT669" s="53"/>
      <c r="DU669" s="53"/>
      <c r="DV669" s="53"/>
      <c r="DW669" s="53"/>
      <c r="DX669" s="53"/>
      <c r="DY669" s="53"/>
      <c r="DZ669" s="53"/>
      <c r="EA669" s="53"/>
      <c r="EB669" s="53"/>
      <c r="EC669" s="53"/>
      <c r="ED669" s="53"/>
      <c r="EE669" s="53"/>
      <c r="EF669" s="53"/>
      <c r="EG669" s="53"/>
      <c r="EH669" s="53"/>
      <c r="EI669" s="53"/>
      <c r="EJ669" s="53"/>
      <c r="EK669" s="53"/>
      <c r="EL669" s="53"/>
      <c r="EM669" s="53"/>
      <c r="EN669" s="53"/>
      <c r="EO669" s="53"/>
      <c r="EP669" s="53"/>
      <c r="EQ669" s="53"/>
      <c r="ER669" s="53"/>
      <c r="ES669" s="53"/>
      <c r="ET669" s="53"/>
      <c r="EU669" s="53"/>
      <c r="EV669" s="53"/>
      <c r="EW669" s="53"/>
      <c r="EX669" s="53"/>
      <c r="EY669" s="53"/>
      <c r="EZ669" s="53"/>
      <c r="FA669" s="53"/>
      <c r="FB669" s="53"/>
      <c r="FC669" s="53"/>
      <c r="FD669" s="53"/>
      <c r="FE669" s="53"/>
      <c r="FF669" s="53"/>
      <c r="FG669" s="53"/>
      <c r="FH669" s="53"/>
      <c r="FI669" s="53"/>
      <c r="FJ669" s="53"/>
      <c r="FK669" s="53"/>
      <c r="FL669" s="53"/>
      <c r="FM669" s="53"/>
      <c r="FN669" s="53"/>
      <c r="FO669" s="53"/>
      <c r="FP669" s="53"/>
      <c r="FQ669" s="53"/>
      <c r="FR669" s="53"/>
      <c r="FS669" s="53"/>
      <c r="FT669" s="53"/>
      <c r="FU669" s="53"/>
      <c r="FV669" s="53"/>
      <c r="FW669" s="53"/>
      <c r="FX669" s="53"/>
      <c r="FY669" s="53"/>
      <c r="FZ669" s="53"/>
      <c r="GA669" s="53"/>
      <c r="GB669" s="53"/>
      <c r="GC669" s="53"/>
      <c r="GD669" s="53"/>
      <c r="GE669" s="53"/>
      <c r="GF669" s="53"/>
      <c r="GG669" s="53"/>
      <c r="GH669" s="53"/>
      <c r="GI669" s="53"/>
      <c r="GJ669" s="53"/>
      <c r="GK669" s="53"/>
      <c r="GL669" s="53"/>
      <c r="GM669" s="53"/>
      <c r="GN669" s="53"/>
      <c r="GO669" s="53"/>
      <c r="GP669" s="53"/>
      <c r="GQ669" s="53"/>
      <c r="GR669" s="53"/>
      <c r="GS669" s="53"/>
      <c r="GT669" s="53"/>
      <c r="GU669" s="53"/>
      <c r="GV669" s="53"/>
      <c r="GW669" s="53"/>
      <c r="GX669" s="53"/>
      <c r="GY669" s="53"/>
      <c r="GZ669" s="53"/>
      <c r="HA669" s="53"/>
      <c r="HB669" s="53"/>
      <c r="HC669" s="53"/>
      <c r="HD669" s="53"/>
      <c r="HE669" s="53"/>
      <c r="HF669" s="53"/>
      <c r="HG669" s="53"/>
      <c r="HH669" s="53"/>
      <c r="HI669" s="53"/>
      <c r="HJ669" s="53"/>
      <c r="HK669" s="53"/>
      <c r="HL669" s="53"/>
      <c r="HM669" s="53"/>
      <c r="HN669" s="53"/>
      <c r="HO669" s="53"/>
      <c r="HP669" s="53"/>
      <c r="HQ669" s="53"/>
      <c r="HR669" s="53"/>
      <c r="HS669" s="53"/>
      <c r="HT669" s="53"/>
      <c r="HU669" s="53"/>
      <c r="HV669" s="53"/>
      <c r="HW669" s="53"/>
      <c r="HX669" s="53"/>
      <c r="HY669" s="53"/>
      <c r="HZ669" s="53"/>
      <c r="IA669" s="53"/>
    </row>
    <row r="670" spans="1:235" ht="11.25">
      <c r="A670" s="1"/>
      <c r="B670" s="1"/>
      <c r="C670" s="1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104"/>
      <c r="O670" s="104"/>
      <c r="P670" s="104"/>
      <c r="Q670" s="53"/>
      <c r="R670" s="53"/>
      <c r="S670" s="53"/>
      <c r="T670" s="53"/>
      <c r="U670" s="53"/>
      <c r="V670" s="53"/>
      <c r="W670" s="53"/>
      <c r="X670" s="53"/>
      <c r="Y670" s="53"/>
      <c r="Z670" s="53"/>
      <c r="AA670" s="53"/>
      <c r="AB670" s="53"/>
      <c r="AC670" s="53"/>
      <c r="AD670" s="53"/>
      <c r="AE670" s="53"/>
      <c r="AF670" s="53"/>
      <c r="AG670" s="53"/>
      <c r="AH670" s="53"/>
      <c r="AI670" s="53"/>
      <c r="AJ670" s="53"/>
      <c r="AK670" s="53"/>
      <c r="AL670" s="53"/>
      <c r="AM670" s="53"/>
      <c r="AN670" s="53"/>
      <c r="AO670" s="53"/>
      <c r="AP670" s="53"/>
      <c r="AQ670" s="53"/>
      <c r="AR670" s="53"/>
      <c r="AS670" s="53"/>
      <c r="AT670" s="53"/>
      <c r="AU670" s="53"/>
      <c r="AV670" s="53"/>
      <c r="AW670" s="53"/>
      <c r="AX670" s="53"/>
      <c r="AY670" s="53"/>
      <c r="AZ670" s="53"/>
      <c r="BA670" s="53"/>
      <c r="BB670" s="53"/>
      <c r="BC670" s="53"/>
      <c r="BD670" s="53"/>
      <c r="BE670" s="53"/>
      <c r="BF670" s="53"/>
      <c r="BG670" s="53"/>
      <c r="BH670" s="53"/>
      <c r="BI670" s="53"/>
      <c r="BJ670" s="53"/>
      <c r="BK670" s="53"/>
      <c r="BL670" s="53"/>
      <c r="BM670" s="53"/>
      <c r="BN670" s="53"/>
      <c r="BO670" s="53"/>
      <c r="BP670" s="53"/>
      <c r="BQ670" s="53"/>
      <c r="BR670" s="53"/>
      <c r="BS670" s="53"/>
      <c r="BT670" s="53"/>
      <c r="BU670" s="53"/>
      <c r="BV670" s="53"/>
      <c r="BW670" s="53"/>
      <c r="BX670" s="53"/>
      <c r="BY670" s="53"/>
      <c r="BZ670" s="53"/>
      <c r="CA670" s="53"/>
      <c r="CB670" s="53"/>
      <c r="CC670" s="53"/>
      <c r="CD670" s="53"/>
      <c r="CE670" s="53"/>
      <c r="CF670" s="53"/>
      <c r="CG670" s="53"/>
      <c r="CH670" s="53"/>
      <c r="CI670" s="53"/>
      <c r="CJ670" s="53"/>
      <c r="CK670" s="53"/>
      <c r="CL670" s="53"/>
      <c r="CM670" s="53"/>
      <c r="CN670" s="53"/>
      <c r="CO670" s="53"/>
      <c r="CP670" s="53"/>
      <c r="CQ670" s="53"/>
      <c r="CR670" s="53"/>
      <c r="CS670" s="53"/>
      <c r="CT670" s="53"/>
      <c r="CU670" s="53"/>
      <c r="CV670" s="53"/>
      <c r="CW670" s="53"/>
      <c r="CX670" s="53"/>
      <c r="CY670" s="53"/>
      <c r="CZ670" s="53"/>
      <c r="DA670" s="53"/>
      <c r="DB670" s="53"/>
      <c r="DC670" s="53"/>
      <c r="DD670" s="53"/>
      <c r="DE670" s="53"/>
      <c r="DF670" s="53"/>
      <c r="DG670" s="53"/>
      <c r="DH670" s="53"/>
      <c r="DI670" s="53"/>
      <c r="DJ670" s="53"/>
      <c r="DK670" s="53"/>
      <c r="DL670" s="53"/>
      <c r="DM670" s="53"/>
      <c r="DN670" s="53"/>
      <c r="DO670" s="53"/>
      <c r="DP670" s="53"/>
      <c r="DQ670" s="53"/>
      <c r="DR670" s="53"/>
      <c r="DS670" s="53"/>
      <c r="DT670" s="53"/>
      <c r="DU670" s="53"/>
      <c r="DV670" s="53"/>
      <c r="DW670" s="53"/>
      <c r="DX670" s="53"/>
      <c r="DY670" s="53"/>
      <c r="DZ670" s="53"/>
      <c r="EA670" s="53"/>
      <c r="EB670" s="53"/>
      <c r="EC670" s="53"/>
      <c r="ED670" s="53"/>
      <c r="EE670" s="53"/>
      <c r="EF670" s="53"/>
      <c r="EG670" s="53"/>
      <c r="EH670" s="53"/>
      <c r="EI670" s="53"/>
      <c r="EJ670" s="53"/>
      <c r="EK670" s="53"/>
      <c r="EL670" s="53"/>
      <c r="EM670" s="53"/>
      <c r="EN670" s="53"/>
      <c r="EO670" s="53"/>
      <c r="EP670" s="53"/>
      <c r="EQ670" s="53"/>
      <c r="ER670" s="53"/>
      <c r="ES670" s="53"/>
      <c r="ET670" s="53"/>
      <c r="EU670" s="53"/>
      <c r="EV670" s="53"/>
      <c r="EW670" s="53"/>
      <c r="EX670" s="53"/>
      <c r="EY670" s="53"/>
      <c r="EZ670" s="53"/>
      <c r="FA670" s="53"/>
      <c r="FB670" s="53"/>
      <c r="FC670" s="53"/>
      <c r="FD670" s="53"/>
      <c r="FE670" s="53"/>
      <c r="FF670" s="53"/>
      <c r="FG670" s="53"/>
      <c r="FH670" s="53"/>
      <c r="FI670" s="53"/>
      <c r="FJ670" s="53"/>
      <c r="FK670" s="53"/>
      <c r="FL670" s="53"/>
      <c r="FM670" s="53"/>
      <c r="FN670" s="53"/>
      <c r="FO670" s="53"/>
      <c r="FP670" s="53"/>
      <c r="FQ670" s="53"/>
      <c r="FR670" s="53"/>
      <c r="FS670" s="53"/>
      <c r="FT670" s="53"/>
      <c r="FU670" s="53"/>
      <c r="FV670" s="53"/>
      <c r="FW670" s="53"/>
      <c r="FX670" s="53"/>
      <c r="FY670" s="53"/>
      <c r="FZ670" s="53"/>
      <c r="GA670" s="53"/>
      <c r="GB670" s="53"/>
      <c r="GC670" s="53"/>
      <c r="GD670" s="53"/>
      <c r="GE670" s="53"/>
      <c r="GF670" s="53"/>
      <c r="GG670" s="53"/>
      <c r="GH670" s="53"/>
      <c r="GI670" s="53"/>
      <c r="GJ670" s="53"/>
      <c r="GK670" s="53"/>
      <c r="GL670" s="53"/>
      <c r="GM670" s="53"/>
      <c r="GN670" s="53"/>
      <c r="GO670" s="53"/>
      <c r="GP670" s="53"/>
      <c r="GQ670" s="53"/>
      <c r="GR670" s="53"/>
      <c r="GS670" s="53"/>
      <c r="GT670" s="53"/>
      <c r="GU670" s="53"/>
      <c r="GV670" s="53"/>
      <c r="GW670" s="53"/>
      <c r="GX670" s="53"/>
      <c r="GY670" s="53"/>
      <c r="GZ670" s="53"/>
      <c r="HA670" s="53"/>
      <c r="HB670" s="53"/>
      <c r="HC670" s="53"/>
      <c r="HD670" s="53"/>
      <c r="HE670" s="53"/>
      <c r="HF670" s="53"/>
      <c r="HG670" s="53"/>
      <c r="HH670" s="53"/>
      <c r="HI670" s="53"/>
      <c r="HJ670" s="53"/>
      <c r="HK670" s="53"/>
      <c r="HL670" s="53"/>
      <c r="HM670" s="53"/>
      <c r="HN670" s="53"/>
      <c r="HO670" s="53"/>
      <c r="HP670" s="53"/>
      <c r="HQ670" s="53"/>
      <c r="HR670" s="53"/>
      <c r="HS670" s="53"/>
      <c r="HT670" s="53"/>
      <c r="HU670" s="53"/>
      <c r="HV670" s="53"/>
      <c r="HW670" s="53"/>
      <c r="HX670" s="53"/>
      <c r="HY670" s="53"/>
      <c r="HZ670" s="53"/>
      <c r="IA670" s="53"/>
    </row>
    <row r="671" spans="1:235" ht="11.25">
      <c r="A671" s="1"/>
      <c r="B671" s="1"/>
      <c r="C671" s="1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104"/>
      <c r="O671" s="104"/>
      <c r="P671" s="104"/>
      <c r="Q671" s="53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3"/>
      <c r="AK671" s="53"/>
      <c r="AL671" s="53"/>
      <c r="AM671" s="53"/>
      <c r="AN671" s="53"/>
      <c r="AO671" s="53"/>
      <c r="AP671" s="53"/>
      <c r="AQ671" s="53"/>
      <c r="AR671" s="53"/>
      <c r="AS671" s="53"/>
      <c r="AT671" s="53"/>
      <c r="AU671" s="53"/>
      <c r="AV671" s="53"/>
      <c r="AW671" s="53"/>
      <c r="AX671" s="53"/>
      <c r="AY671" s="53"/>
      <c r="AZ671" s="53"/>
      <c r="BA671" s="53"/>
      <c r="BB671" s="53"/>
      <c r="BC671" s="53"/>
      <c r="BD671" s="53"/>
      <c r="BE671" s="53"/>
      <c r="BF671" s="53"/>
      <c r="BG671" s="53"/>
      <c r="BH671" s="53"/>
      <c r="BI671" s="53"/>
      <c r="BJ671" s="53"/>
      <c r="BK671" s="53"/>
      <c r="BL671" s="53"/>
      <c r="BM671" s="53"/>
      <c r="BN671" s="53"/>
      <c r="BO671" s="53"/>
      <c r="BP671" s="53"/>
      <c r="BQ671" s="53"/>
      <c r="BR671" s="53"/>
      <c r="BS671" s="53"/>
      <c r="BT671" s="53"/>
      <c r="BU671" s="53"/>
      <c r="BV671" s="53"/>
      <c r="BW671" s="53"/>
      <c r="BX671" s="53"/>
      <c r="BY671" s="53"/>
      <c r="BZ671" s="53"/>
      <c r="CA671" s="53"/>
      <c r="CB671" s="53"/>
      <c r="CC671" s="53"/>
      <c r="CD671" s="53"/>
      <c r="CE671" s="53"/>
      <c r="CF671" s="53"/>
      <c r="CG671" s="53"/>
      <c r="CH671" s="53"/>
      <c r="CI671" s="53"/>
      <c r="CJ671" s="53"/>
      <c r="CK671" s="53"/>
      <c r="CL671" s="53"/>
      <c r="CM671" s="53"/>
      <c r="CN671" s="53"/>
      <c r="CO671" s="53"/>
      <c r="CP671" s="53"/>
      <c r="CQ671" s="53"/>
      <c r="CR671" s="53"/>
      <c r="CS671" s="53"/>
      <c r="CT671" s="53"/>
      <c r="CU671" s="53"/>
      <c r="CV671" s="53"/>
      <c r="CW671" s="53"/>
      <c r="CX671" s="53"/>
      <c r="CY671" s="53"/>
      <c r="CZ671" s="53"/>
      <c r="DA671" s="53"/>
      <c r="DB671" s="53"/>
      <c r="DC671" s="53"/>
      <c r="DD671" s="53"/>
      <c r="DE671" s="53"/>
      <c r="DF671" s="53"/>
      <c r="DG671" s="53"/>
      <c r="DH671" s="53"/>
      <c r="DI671" s="53"/>
      <c r="DJ671" s="53"/>
      <c r="DK671" s="53"/>
      <c r="DL671" s="53"/>
      <c r="DM671" s="53"/>
      <c r="DN671" s="53"/>
      <c r="DO671" s="53"/>
      <c r="DP671" s="53"/>
      <c r="DQ671" s="53"/>
      <c r="DR671" s="53"/>
      <c r="DS671" s="53"/>
      <c r="DT671" s="53"/>
      <c r="DU671" s="53"/>
      <c r="DV671" s="53"/>
      <c r="DW671" s="53"/>
      <c r="DX671" s="53"/>
      <c r="DY671" s="53"/>
      <c r="DZ671" s="53"/>
      <c r="EA671" s="53"/>
      <c r="EB671" s="53"/>
      <c r="EC671" s="53"/>
      <c r="ED671" s="53"/>
      <c r="EE671" s="53"/>
      <c r="EF671" s="53"/>
      <c r="EG671" s="53"/>
      <c r="EH671" s="53"/>
      <c r="EI671" s="53"/>
      <c r="EJ671" s="53"/>
      <c r="EK671" s="53"/>
      <c r="EL671" s="53"/>
      <c r="EM671" s="53"/>
      <c r="EN671" s="53"/>
      <c r="EO671" s="53"/>
      <c r="EP671" s="53"/>
      <c r="EQ671" s="53"/>
      <c r="ER671" s="53"/>
      <c r="ES671" s="53"/>
      <c r="ET671" s="53"/>
      <c r="EU671" s="53"/>
      <c r="EV671" s="53"/>
      <c r="EW671" s="53"/>
      <c r="EX671" s="53"/>
      <c r="EY671" s="53"/>
      <c r="EZ671" s="53"/>
      <c r="FA671" s="53"/>
      <c r="FB671" s="53"/>
      <c r="FC671" s="53"/>
      <c r="FD671" s="53"/>
      <c r="FE671" s="53"/>
      <c r="FF671" s="53"/>
      <c r="FG671" s="53"/>
      <c r="FH671" s="53"/>
      <c r="FI671" s="53"/>
      <c r="FJ671" s="53"/>
      <c r="FK671" s="53"/>
      <c r="FL671" s="53"/>
      <c r="FM671" s="53"/>
      <c r="FN671" s="53"/>
      <c r="FO671" s="53"/>
      <c r="FP671" s="53"/>
      <c r="FQ671" s="53"/>
      <c r="FR671" s="53"/>
      <c r="FS671" s="53"/>
      <c r="FT671" s="53"/>
      <c r="FU671" s="53"/>
      <c r="FV671" s="53"/>
      <c r="FW671" s="53"/>
      <c r="FX671" s="53"/>
      <c r="FY671" s="53"/>
      <c r="FZ671" s="53"/>
      <c r="GA671" s="53"/>
      <c r="GB671" s="53"/>
      <c r="GC671" s="53"/>
      <c r="GD671" s="53"/>
      <c r="GE671" s="53"/>
      <c r="GF671" s="53"/>
      <c r="GG671" s="53"/>
      <c r="GH671" s="53"/>
      <c r="GI671" s="53"/>
      <c r="GJ671" s="53"/>
      <c r="GK671" s="53"/>
      <c r="GL671" s="53"/>
      <c r="GM671" s="53"/>
      <c r="GN671" s="53"/>
      <c r="GO671" s="53"/>
      <c r="GP671" s="53"/>
      <c r="GQ671" s="53"/>
      <c r="GR671" s="53"/>
      <c r="GS671" s="53"/>
      <c r="GT671" s="53"/>
      <c r="GU671" s="53"/>
      <c r="GV671" s="53"/>
      <c r="GW671" s="53"/>
      <c r="GX671" s="53"/>
      <c r="GY671" s="53"/>
      <c r="GZ671" s="53"/>
      <c r="HA671" s="53"/>
      <c r="HB671" s="53"/>
      <c r="HC671" s="53"/>
      <c r="HD671" s="53"/>
      <c r="HE671" s="53"/>
      <c r="HF671" s="53"/>
      <c r="HG671" s="53"/>
      <c r="HH671" s="53"/>
      <c r="HI671" s="53"/>
      <c r="HJ671" s="53"/>
      <c r="HK671" s="53"/>
      <c r="HL671" s="53"/>
      <c r="HM671" s="53"/>
      <c r="HN671" s="53"/>
      <c r="HO671" s="53"/>
      <c r="HP671" s="53"/>
      <c r="HQ671" s="53"/>
      <c r="HR671" s="53"/>
      <c r="HS671" s="53"/>
      <c r="HT671" s="53"/>
      <c r="HU671" s="53"/>
      <c r="HV671" s="53"/>
      <c r="HW671" s="53"/>
      <c r="HX671" s="53"/>
      <c r="HY671" s="53"/>
      <c r="HZ671" s="53"/>
      <c r="IA671" s="53"/>
    </row>
    <row r="672" spans="1:235" ht="11.25">
      <c r="A672" s="1"/>
      <c r="B672" s="1"/>
      <c r="C672" s="1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104"/>
      <c r="O672" s="104"/>
      <c r="P672" s="104"/>
      <c r="Q672" s="53"/>
      <c r="R672" s="53"/>
      <c r="S672" s="53"/>
      <c r="T672" s="53"/>
      <c r="U672" s="53"/>
      <c r="V672" s="53"/>
      <c r="W672" s="53"/>
      <c r="X672" s="53"/>
      <c r="Y672" s="53"/>
      <c r="Z672" s="53"/>
      <c r="AA672" s="53"/>
      <c r="AB672" s="53"/>
      <c r="AC672" s="53"/>
      <c r="AD672" s="53"/>
      <c r="AE672" s="53"/>
      <c r="AF672" s="53"/>
      <c r="AG672" s="53"/>
      <c r="AH672" s="53"/>
      <c r="AI672" s="53"/>
      <c r="AJ672" s="53"/>
      <c r="AK672" s="53"/>
      <c r="AL672" s="53"/>
      <c r="AM672" s="53"/>
      <c r="AN672" s="53"/>
      <c r="AO672" s="53"/>
      <c r="AP672" s="53"/>
      <c r="AQ672" s="53"/>
      <c r="AR672" s="53"/>
      <c r="AS672" s="53"/>
      <c r="AT672" s="53"/>
      <c r="AU672" s="53"/>
      <c r="AV672" s="53"/>
      <c r="AW672" s="53"/>
      <c r="AX672" s="53"/>
      <c r="AY672" s="53"/>
      <c r="AZ672" s="53"/>
      <c r="BA672" s="53"/>
      <c r="BB672" s="53"/>
      <c r="BC672" s="53"/>
      <c r="BD672" s="53"/>
      <c r="BE672" s="53"/>
      <c r="BF672" s="53"/>
      <c r="BG672" s="53"/>
      <c r="BH672" s="53"/>
      <c r="BI672" s="53"/>
      <c r="BJ672" s="53"/>
      <c r="BK672" s="53"/>
      <c r="BL672" s="53"/>
      <c r="BM672" s="53"/>
      <c r="BN672" s="53"/>
      <c r="BO672" s="53"/>
      <c r="BP672" s="53"/>
      <c r="BQ672" s="53"/>
      <c r="BR672" s="53"/>
      <c r="BS672" s="53"/>
      <c r="BT672" s="53"/>
      <c r="BU672" s="53"/>
      <c r="BV672" s="53"/>
      <c r="BW672" s="53"/>
      <c r="BX672" s="53"/>
      <c r="BY672" s="53"/>
      <c r="BZ672" s="53"/>
      <c r="CA672" s="53"/>
      <c r="CB672" s="53"/>
      <c r="CC672" s="53"/>
      <c r="CD672" s="53"/>
      <c r="CE672" s="53"/>
      <c r="CF672" s="53"/>
      <c r="CG672" s="53"/>
      <c r="CH672" s="53"/>
      <c r="CI672" s="53"/>
      <c r="CJ672" s="53"/>
      <c r="CK672" s="53"/>
      <c r="CL672" s="53"/>
      <c r="CM672" s="53"/>
      <c r="CN672" s="53"/>
      <c r="CO672" s="53"/>
      <c r="CP672" s="53"/>
      <c r="CQ672" s="53"/>
      <c r="CR672" s="53"/>
      <c r="CS672" s="53"/>
      <c r="CT672" s="53"/>
      <c r="CU672" s="53"/>
      <c r="CV672" s="53"/>
      <c r="CW672" s="53"/>
      <c r="CX672" s="53"/>
      <c r="CY672" s="53"/>
      <c r="CZ672" s="53"/>
      <c r="DA672" s="53"/>
      <c r="DB672" s="53"/>
      <c r="DC672" s="53"/>
      <c r="DD672" s="53"/>
      <c r="DE672" s="53"/>
      <c r="DF672" s="53"/>
      <c r="DG672" s="53"/>
      <c r="DH672" s="53"/>
      <c r="DI672" s="53"/>
      <c r="DJ672" s="53"/>
      <c r="DK672" s="53"/>
      <c r="DL672" s="53"/>
      <c r="DM672" s="53"/>
      <c r="DN672" s="53"/>
      <c r="DO672" s="53"/>
      <c r="DP672" s="53"/>
      <c r="DQ672" s="53"/>
      <c r="DR672" s="53"/>
      <c r="DS672" s="53"/>
      <c r="DT672" s="53"/>
      <c r="DU672" s="53"/>
      <c r="DV672" s="53"/>
      <c r="DW672" s="53"/>
      <c r="DX672" s="53"/>
      <c r="DY672" s="53"/>
      <c r="DZ672" s="53"/>
      <c r="EA672" s="53"/>
      <c r="EB672" s="53"/>
      <c r="EC672" s="53"/>
      <c r="ED672" s="53"/>
      <c r="EE672" s="53"/>
      <c r="EF672" s="53"/>
      <c r="EG672" s="53"/>
      <c r="EH672" s="53"/>
      <c r="EI672" s="53"/>
      <c r="EJ672" s="53"/>
      <c r="EK672" s="53"/>
      <c r="EL672" s="53"/>
      <c r="EM672" s="53"/>
      <c r="EN672" s="53"/>
      <c r="EO672" s="53"/>
      <c r="EP672" s="53"/>
      <c r="EQ672" s="53"/>
      <c r="ER672" s="53"/>
      <c r="ES672" s="53"/>
      <c r="ET672" s="53"/>
      <c r="EU672" s="53"/>
      <c r="EV672" s="53"/>
      <c r="EW672" s="53"/>
      <c r="EX672" s="53"/>
      <c r="EY672" s="53"/>
      <c r="EZ672" s="53"/>
      <c r="FA672" s="53"/>
      <c r="FB672" s="53"/>
      <c r="FC672" s="53"/>
      <c r="FD672" s="53"/>
      <c r="FE672" s="53"/>
      <c r="FF672" s="53"/>
      <c r="FG672" s="53"/>
      <c r="FH672" s="53"/>
      <c r="FI672" s="53"/>
      <c r="FJ672" s="53"/>
      <c r="FK672" s="53"/>
      <c r="FL672" s="53"/>
      <c r="FM672" s="53"/>
      <c r="FN672" s="53"/>
      <c r="FO672" s="53"/>
      <c r="FP672" s="53"/>
      <c r="FQ672" s="53"/>
      <c r="FR672" s="53"/>
      <c r="FS672" s="53"/>
      <c r="FT672" s="53"/>
      <c r="FU672" s="53"/>
      <c r="FV672" s="53"/>
      <c r="FW672" s="53"/>
      <c r="FX672" s="53"/>
      <c r="FY672" s="53"/>
      <c r="FZ672" s="53"/>
      <c r="GA672" s="53"/>
      <c r="GB672" s="53"/>
      <c r="GC672" s="53"/>
      <c r="GD672" s="53"/>
      <c r="GE672" s="53"/>
      <c r="GF672" s="53"/>
      <c r="GG672" s="53"/>
      <c r="GH672" s="53"/>
      <c r="GI672" s="53"/>
      <c r="GJ672" s="53"/>
      <c r="GK672" s="53"/>
      <c r="GL672" s="53"/>
      <c r="GM672" s="53"/>
      <c r="GN672" s="53"/>
      <c r="GO672" s="53"/>
      <c r="GP672" s="53"/>
      <c r="GQ672" s="53"/>
      <c r="GR672" s="53"/>
      <c r="GS672" s="53"/>
      <c r="GT672" s="53"/>
      <c r="GU672" s="53"/>
      <c r="GV672" s="53"/>
      <c r="GW672" s="53"/>
      <c r="GX672" s="53"/>
      <c r="GY672" s="53"/>
      <c r="GZ672" s="53"/>
      <c r="HA672" s="53"/>
      <c r="HB672" s="53"/>
      <c r="HC672" s="53"/>
      <c r="HD672" s="53"/>
      <c r="HE672" s="53"/>
      <c r="HF672" s="53"/>
      <c r="HG672" s="53"/>
      <c r="HH672" s="53"/>
      <c r="HI672" s="53"/>
      <c r="HJ672" s="53"/>
      <c r="HK672" s="53"/>
      <c r="HL672" s="53"/>
      <c r="HM672" s="53"/>
      <c r="HN672" s="53"/>
      <c r="HO672" s="53"/>
      <c r="HP672" s="53"/>
      <c r="HQ672" s="53"/>
      <c r="HR672" s="53"/>
      <c r="HS672" s="53"/>
      <c r="HT672" s="53"/>
      <c r="HU672" s="53"/>
      <c r="HV672" s="53"/>
      <c r="HW672" s="53"/>
      <c r="HX672" s="53"/>
      <c r="HY672" s="53"/>
      <c r="HZ672" s="53"/>
      <c r="IA672" s="53"/>
    </row>
    <row r="673" spans="1:235" ht="11.25">
      <c r="A673" s="1"/>
      <c r="B673" s="1"/>
      <c r="C673" s="1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104"/>
      <c r="O673" s="104"/>
      <c r="P673" s="104"/>
      <c r="Q673" s="53"/>
      <c r="R673" s="53"/>
      <c r="S673" s="53"/>
      <c r="T673" s="53"/>
      <c r="U673" s="53"/>
      <c r="V673" s="53"/>
      <c r="W673" s="53"/>
      <c r="X673" s="53"/>
      <c r="Y673" s="53"/>
      <c r="Z673" s="53"/>
      <c r="AA673" s="53"/>
      <c r="AB673" s="53"/>
      <c r="AC673" s="53"/>
      <c r="AD673" s="53"/>
      <c r="AE673" s="53"/>
      <c r="AF673" s="53"/>
      <c r="AG673" s="53"/>
      <c r="AH673" s="53"/>
      <c r="AI673" s="53"/>
      <c r="AJ673" s="53"/>
      <c r="AK673" s="53"/>
      <c r="AL673" s="53"/>
      <c r="AM673" s="53"/>
      <c r="AN673" s="53"/>
      <c r="AO673" s="53"/>
      <c r="AP673" s="53"/>
      <c r="AQ673" s="53"/>
      <c r="AR673" s="53"/>
      <c r="AS673" s="53"/>
      <c r="AT673" s="53"/>
      <c r="AU673" s="53"/>
      <c r="AV673" s="53"/>
      <c r="AW673" s="53"/>
      <c r="AX673" s="53"/>
      <c r="AY673" s="53"/>
      <c r="AZ673" s="53"/>
      <c r="BA673" s="53"/>
      <c r="BB673" s="53"/>
      <c r="BC673" s="53"/>
      <c r="BD673" s="53"/>
      <c r="BE673" s="53"/>
      <c r="BF673" s="53"/>
      <c r="BG673" s="53"/>
      <c r="BH673" s="53"/>
      <c r="BI673" s="53"/>
      <c r="BJ673" s="53"/>
      <c r="BK673" s="53"/>
      <c r="BL673" s="53"/>
      <c r="BM673" s="53"/>
      <c r="BN673" s="53"/>
      <c r="BO673" s="53"/>
      <c r="BP673" s="53"/>
      <c r="BQ673" s="53"/>
      <c r="BR673" s="53"/>
      <c r="BS673" s="53"/>
      <c r="BT673" s="53"/>
      <c r="BU673" s="53"/>
      <c r="BV673" s="53"/>
      <c r="BW673" s="53"/>
      <c r="BX673" s="53"/>
      <c r="BY673" s="53"/>
      <c r="BZ673" s="53"/>
      <c r="CA673" s="53"/>
      <c r="CB673" s="53"/>
      <c r="CC673" s="53"/>
      <c r="CD673" s="53"/>
      <c r="CE673" s="53"/>
      <c r="CF673" s="53"/>
      <c r="CG673" s="53"/>
      <c r="CH673" s="53"/>
      <c r="CI673" s="53"/>
      <c r="CJ673" s="53"/>
      <c r="CK673" s="53"/>
      <c r="CL673" s="53"/>
      <c r="CM673" s="53"/>
      <c r="CN673" s="53"/>
      <c r="CO673" s="53"/>
      <c r="CP673" s="53"/>
      <c r="CQ673" s="53"/>
      <c r="CR673" s="53"/>
      <c r="CS673" s="53"/>
      <c r="CT673" s="53"/>
      <c r="CU673" s="53"/>
      <c r="CV673" s="53"/>
      <c r="CW673" s="53"/>
      <c r="CX673" s="53"/>
      <c r="CY673" s="53"/>
      <c r="CZ673" s="53"/>
      <c r="DA673" s="53"/>
      <c r="DB673" s="53"/>
      <c r="DC673" s="53"/>
      <c r="DD673" s="53"/>
      <c r="DE673" s="53"/>
      <c r="DF673" s="53"/>
      <c r="DG673" s="53"/>
      <c r="DH673" s="53"/>
      <c r="DI673" s="53"/>
      <c r="DJ673" s="53"/>
      <c r="DK673" s="53"/>
      <c r="DL673" s="53"/>
      <c r="DM673" s="53"/>
      <c r="DN673" s="53"/>
      <c r="DO673" s="53"/>
      <c r="DP673" s="53"/>
      <c r="DQ673" s="53"/>
      <c r="DR673" s="53"/>
      <c r="DS673" s="53"/>
      <c r="DT673" s="53"/>
      <c r="DU673" s="53"/>
      <c r="DV673" s="53"/>
      <c r="DW673" s="53"/>
      <c r="DX673" s="53"/>
      <c r="DY673" s="53"/>
      <c r="DZ673" s="53"/>
      <c r="EA673" s="53"/>
      <c r="EB673" s="53"/>
      <c r="EC673" s="53"/>
      <c r="ED673" s="53"/>
      <c r="EE673" s="53"/>
      <c r="EF673" s="53"/>
      <c r="EG673" s="53"/>
      <c r="EH673" s="53"/>
      <c r="EI673" s="53"/>
      <c r="EJ673" s="53"/>
      <c r="EK673" s="53"/>
      <c r="EL673" s="53"/>
      <c r="EM673" s="53"/>
      <c r="EN673" s="53"/>
      <c r="EO673" s="53"/>
      <c r="EP673" s="53"/>
      <c r="EQ673" s="53"/>
      <c r="ER673" s="53"/>
      <c r="ES673" s="53"/>
      <c r="ET673" s="53"/>
      <c r="EU673" s="53"/>
      <c r="EV673" s="53"/>
      <c r="EW673" s="53"/>
      <c r="EX673" s="53"/>
      <c r="EY673" s="53"/>
      <c r="EZ673" s="53"/>
      <c r="FA673" s="53"/>
      <c r="FB673" s="53"/>
      <c r="FC673" s="53"/>
      <c r="FD673" s="53"/>
      <c r="FE673" s="53"/>
      <c r="FF673" s="53"/>
      <c r="FG673" s="53"/>
      <c r="FH673" s="53"/>
      <c r="FI673" s="53"/>
      <c r="FJ673" s="53"/>
      <c r="FK673" s="53"/>
      <c r="FL673" s="53"/>
      <c r="FM673" s="53"/>
      <c r="FN673" s="53"/>
      <c r="FO673" s="53"/>
      <c r="FP673" s="53"/>
      <c r="FQ673" s="53"/>
      <c r="FR673" s="53"/>
      <c r="FS673" s="53"/>
      <c r="FT673" s="53"/>
      <c r="FU673" s="53"/>
      <c r="FV673" s="53"/>
      <c r="FW673" s="53"/>
      <c r="FX673" s="53"/>
      <c r="FY673" s="53"/>
      <c r="FZ673" s="53"/>
      <c r="GA673" s="53"/>
      <c r="GB673" s="53"/>
      <c r="GC673" s="53"/>
      <c r="GD673" s="53"/>
      <c r="GE673" s="53"/>
      <c r="GF673" s="53"/>
      <c r="GG673" s="53"/>
      <c r="GH673" s="53"/>
      <c r="GI673" s="53"/>
      <c r="GJ673" s="53"/>
      <c r="GK673" s="53"/>
      <c r="GL673" s="53"/>
      <c r="GM673" s="53"/>
      <c r="GN673" s="53"/>
      <c r="GO673" s="53"/>
      <c r="GP673" s="53"/>
      <c r="GQ673" s="53"/>
      <c r="GR673" s="53"/>
      <c r="GS673" s="53"/>
      <c r="GT673" s="53"/>
      <c r="GU673" s="53"/>
      <c r="GV673" s="53"/>
      <c r="GW673" s="53"/>
      <c r="GX673" s="53"/>
      <c r="GY673" s="53"/>
      <c r="GZ673" s="53"/>
      <c r="HA673" s="53"/>
      <c r="HB673" s="53"/>
      <c r="HC673" s="53"/>
      <c r="HD673" s="53"/>
      <c r="HE673" s="53"/>
      <c r="HF673" s="53"/>
      <c r="HG673" s="53"/>
      <c r="HH673" s="53"/>
      <c r="HI673" s="53"/>
      <c r="HJ673" s="53"/>
      <c r="HK673" s="53"/>
      <c r="HL673" s="53"/>
      <c r="HM673" s="53"/>
      <c r="HN673" s="53"/>
      <c r="HO673" s="53"/>
      <c r="HP673" s="53"/>
      <c r="HQ673" s="53"/>
      <c r="HR673" s="53"/>
      <c r="HS673" s="53"/>
      <c r="HT673" s="53"/>
      <c r="HU673" s="53"/>
      <c r="HV673" s="53"/>
      <c r="HW673" s="53"/>
      <c r="HX673" s="53"/>
      <c r="HY673" s="53"/>
      <c r="HZ673" s="53"/>
      <c r="IA673" s="53"/>
    </row>
    <row r="674" spans="1:235" ht="11.25">
      <c r="A674" s="1"/>
      <c r="B674" s="1"/>
      <c r="C674" s="1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104"/>
      <c r="O674" s="104"/>
      <c r="P674" s="104"/>
      <c r="Q674" s="53"/>
      <c r="R674" s="53"/>
      <c r="S674" s="53"/>
      <c r="T674" s="53"/>
      <c r="U674" s="53"/>
      <c r="V674" s="53"/>
      <c r="W674" s="53"/>
      <c r="X674" s="53"/>
      <c r="Y674" s="53"/>
      <c r="Z674" s="53"/>
      <c r="AA674" s="53"/>
      <c r="AB674" s="53"/>
      <c r="AC674" s="53"/>
      <c r="AD674" s="53"/>
      <c r="AE674" s="53"/>
      <c r="AF674" s="53"/>
      <c r="AG674" s="53"/>
      <c r="AH674" s="53"/>
      <c r="AI674" s="53"/>
      <c r="AJ674" s="53"/>
      <c r="AK674" s="53"/>
      <c r="AL674" s="53"/>
      <c r="AM674" s="53"/>
      <c r="AN674" s="53"/>
      <c r="AO674" s="53"/>
      <c r="AP674" s="53"/>
      <c r="AQ674" s="53"/>
      <c r="AR674" s="53"/>
      <c r="AS674" s="53"/>
      <c r="AT674" s="53"/>
      <c r="AU674" s="53"/>
      <c r="AV674" s="53"/>
      <c r="AW674" s="53"/>
      <c r="AX674" s="53"/>
      <c r="AY674" s="53"/>
      <c r="AZ674" s="53"/>
      <c r="BA674" s="53"/>
      <c r="BB674" s="53"/>
      <c r="BC674" s="53"/>
      <c r="BD674" s="53"/>
      <c r="BE674" s="53"/>
      <c r="BF674" s="53"/>
      <c r="BG674" s="53"/>
      <c r="BH674" s="53"/>
      <c r="BI674" s="53"/>
      <c r="BJ674" s="53"/>
      <c r="BK674" s="53"/>
      <c r="BL674" s="53"/>
      <c r="BM674" s="53"/>
      <c r="BN674" s="53"/>
      <c r="BO674" s="53"/>
      <c r="BP674" s="53"/>
      <c r="BQ674" s="53"/>
      <c r="BR674" s="53"/>
      <c r="BS674" s="53"/>
      <c r="BT674" s="53"/>
      <c r="BU674" s="53"/>
      <c r="BV674" s="53"/>
      <c r="BW674" s="53"/>
      <c r="BX674" s="53"/>
      <c r="BY674" s="53"/>
      <c r="BZ674" s="53"/>
      <c r="CA674" s="53"/>
      <c r="CB674" s="53"/>
      <c r="CC674" s="53"/>
      <c r="CD674" s="53"/>
      <c r="CE674" s="53"/>
      <c r="CF674" s="53"/>
      <c r="CG674" s="53"/>
      <c r="CH674" s="53"/>
      <c r="CI674" s="53"/>
      <c r="CJ674" s="53"/>
      <c r="CK674" s="53"/>
      <c r="CL674" s="53"/>
      <c r="CM674" s="53"/>
      <c r="CN674" s="53"/>
      <c r="CO674" s="53"/>
      <c r="CP674" s="53"/>
      <c r="CQ674" s="53"/>
      <c r="CR674" s="53"/>
      <c r="CS674" s="53"/>
      <c r="CT674" s="53"/>
      <c r="CU674" s="53"/>
      <c r="CV674" s="53"/>
      <c r="CW674" s="53"/>
      <c r="CX674" s="53"/>
      <c r="CY674" s="53"/>
      <c r="CZ674" s="53"/>
      <c r="DA674" s="53"/>
      <c r="DB674" s="53"/>
      <c r="DC674" s="53"/>
      <c r="DD674" s="53"/>
      <c r="DE674" s="53"/>
      <c r="DF674" s="53"/>
      <c r="DG674" s="53"/>
      <c r="DH674" s="53"/>
      <c r="DI674" s="53"/>
      <c r="DJ674" s="53"/>
      <c r="DK674" s="53"/>
      <c r="DL674" s="53"/>
      <c r="DM674" s="53"/>
      <c r="DN674" s="53"/>
      <c r="DO674" s="53"/>
      <c r="DP674" s="53"/>
      <c r="DQ674" s="53"/>
      <c r="DR674" s="53"/>
      <c r="DS674" s="53"/>
      <c r="DT674" s="53"/>
      <c r="DU674" s="53"/>
      <c r="DV674" s="53"/>
      <c r="DW674" s="53"/>
      <c r="DX674" s="53"/>
      <c r="DY674" s="53"/>
      <c r="DZ674" s="53"/>
      <c r="EA674" s="53"/>
      <c r="EB674" s="53"/>
      <c r="EC674" s="53"/>
      <c r="ED674" s="53"/>
      <c r="EE674" s="53"/>
      <c r="EF674" s="53"/>
      <c r="EG674" s="53"/>
      <c r="EH674" s="53"/>
      <c r="EI674" s="53"/>
      <c r="EJ674" s="53"/>
      <c r="EK674" s="53"/>
      <c r="EL674" s="53"/>
      <c r="EM674" s="53"/>
      <c r="EN674" s="53"/>
      <c r="EO674" s="53"/>
      <c r="EP674" s="53"/>
      <c r="EQ674" s="53"/>
      <c r="ER674" s="53"/>
      <c r="ES674" s="53"/>
      <c r="ET674" s="53"/>
      <c r="EU674" s="53"/>
      <c r="EV674" s="53"/>
      <c r="EW674" s="53"/>
      <c r="EX674" s="53"/>
      <c r="EY674" s="53"/>
      <c r="EZ674" s="53"/>
      <c r="FA674" s="53"/>
      <c r="FB674" s="53"/>
      <c r="FC674" s="53"/>
      <c r="FD674" s="53"/>
      <c r="FE674" s="53"/>
      <c r="FF674" s="53"/>
      <c r="FG674" s="53"/>
      <c r="FH674" s="53"/>
      <c r="FI674" s="53"/>
      <c r="FJ674" s="53"/>
      <c r="FK674" s="53"/>
      <c r="FL674" s="53"/>
      <c r="FM674" s="53"/>
      <c r="FN674" s="53"/>
      <c r="FO674" s="53"/>
      <c r="FP674" s="53"/>
      <c r="FQ674" s="53"/>
      <c r="FR674" s="53"/>
      <c r="FS674" s="53"/>
      <c r="FT674" s="53"/>
      <c r="FU674" s="53"/>
      <c r="FV674" s="53"/>
      <c r="FW674" s="53"/>
      <c r="FX674" s="53"/>
      <c r="FY674" s="53"/>
      <c r="FZ674" s="53"/>
      <c r="GA674" s="53"/>
      <c r="GB674" s="53"/>
      <c r="GC674" s="53"/>
      <c r="GD674" s="53"/>
      <c r="GE674" s="53"/>
      <c r="GF674" s="53"/>
      <c r="GG674" s="53"/>
      <c r="GH674" s="53"/>
      <c r="GI674" s="53"/>
      <c r="GJ674" s="53"/>
      <c r="GK674" s="53"/>
      <c r="GL674" s="53"/>
      <c r="GM674" s="53"/>
      <c r="GN674" s="53"/>
      <c r="GO674" s="53"/>
      <c r="GP674" s="53"/>
      <c r="GQ674" s="53"/>
      <c r="GR674" s="53"/>
      <c r="GS674" s="53"/>
      <c r="GT674" s="53"/>
      <c r="GU674" s="53"/>
      <c r="GV674" s="53"/>
      <c r="GW674" s="53"/>
      <c r="GX674" s="53"/>
      <c r="GY674" s="53"/>
      <c r="GZ674" s="53"/>
      <c r="HA674" s="53"/>
      <c r="HB674" s="53"/>
      <c r="HC674" s="53"/>
      <c r="HD674" s="53"/>
      <c r="HE674" s="53"/>
      <c r="HF674" s="53"/>
      <c r="HG674" s="53"/>
      <c r="HH674" s="53"/>
      <c r="HI674" s="53"/>
      <c r="HJ674" s="53"/>
      <c r="HK674" s="53"/>
      <c r="HL674" s="53"/>
      <c r="HM674" s="53"/>
      <c r="HN674" s="53"/>
      <c r="HO674" s="53"/>
      <c r="HP674" s="53"/>
      <c r="HQ674" s="53"/>
      <c r="HR674" s="53"/>
      <c r="HS674" s="53"/>
      <c r="HT674" s="53"/>
      <c r="HU674" s="53"/>
      <c r="HV674" s="53"/>
      <c r="HW674" s="53"/>
      <c r="HX674" s="53"/>
      <c r="HY674" s="53"/>
      <c r="HZ674" s="53"/>
      <c r="IA674" s="53"/>
    </row>
    <row r="675" spans="1:235" ht="11.25">
      <c r="A675" s="1"/>
      <c r="B675" s="1"/>
      <c r="C675" s="1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104"/>
      <c r="O675" s="104"/>
      <c r="P675" s="104"/>
      <c r="Q675" s="53"/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3"/>
      <c r="AK675" s="53"/>
      <c r="AL675" s="53"/>
      <c r="AM675" s="53"/>
      <c r="AN675" s="53"/>
      <c r="AO675" s="53"/>
      <c r="AP675" s="53"/>
      <c r="AQ675" s="53"/>
      <c r="AR675" s="53"/>
      <c r="AS675" s="53"/>
      <c r="AT675" s="53"/>
      <c r="AU675" s="53"/>
      <c r="AV675" s="53"/>
      <c r="AW675" s="53"/>
      <c r="AX675" s="53"/>
      <c r="AY675" s="53"/>
      <c r="AZ675" s="53"/>
      <c r="BA675" s="53"/>
      <c r="BB675" s="53"/>
      <c r="BC675" s="53"/>
      <c r="BD675" s="53"/>
      <c r="BE675" s="53"/>
      <c r="BF675" s="53"/>
      <c r="BG675" s="53"/>
      <c r="BH675" s="53"/>
      <c r="BI675" s="53"/>
      <c r="BJ675" s="53"/>
      <c r="BK675" s="53"/>
      <c r="BL675" s="53"/>
      <c r="BM675" s="53"/>
      <c r="BN675" s="53"/>
      <c r="BO675" s="53"/>
      <c r="BP675" s="53"/>
      <c r="BQ675" s="53"/>
      <c r="BR675" s="53"/>
      <c r="BS675" s="53"/>
      <c r="BT675" s="53"/>
      <c r="BU675" s="53"/>
      <c r="BV675" s="53"/>
      <c r="BW675" s="53"/>
      <c r="BX675" s="53"/>
      <c r="BY675" s="53"/>
      <c r="BZ675" s="53"/>
      <c r="CA675" s="53"/>
      <c r="CB675" s="53"/>
      <c r="CC675" s="53"/>
      <c r="CD675" s="53"/>
      <c r="CE675" s="53"/>
      <c r="CF675" s="53"/>
      <c r="CG675" s="53"/>
      <c r="CH675" s="53"/>
      <c r="CI675" s="53"/>
      <c r="CJ675" s="53"/>
      <c r="CK675" s="53"/>
      <c r="CL675" s="53"/>
      <c r="CM675" s="53"/>
      <c r="CN675" s="53"/>
      <c r="CO675" s="53"/>
      <c r="CP675" s="53"/>
      <c r="CQ675" s="53"/>
      <c r="CR675" s="53"/>
      <c r="CS675" s="53"/>
      <c r="CT675" s="53"/>
      <c r="CU675" s="53"/>
      <c r="CV675" s="53"/>
      <c r="CW675" s="53"/>
      <c r="CX675" s="53"/>
      <c r="CY675" s="53"/>
      <c r="CZ675" s="53"/>
      <c r="DA675" s="53"/>
      <c r="DB675" s="53"/>
      <c r="DC675" s="53"/>
      <c r="DD675" s="53"/>
      <c r="DE675" s="53"/>
      <c r="DF675" s="53"/>
      <c r="DG675" s="53"/>
      <c r="DH675" s="53"/>
      <c r="DI675" s="53"/>
      <c r="DJ675" s="53"/>
      <c r="DK675" s="53"/>
      <c r="DL675" s="53"/>
      <c r="DM675" s="53"/>
      <c r="DN675" s="53"/>
      <c r="DO675" s="53"/>
      <c r="DP675" s="53"/>
      <c r="DQ675" s="53"/>
      <c r="DR675" s="53"/>
      <c r="DS675" s="53"/>
      <c r="DT675" s="53"/>
      <c r="DU675" s="53"/>
      <c r="DV675" s="53"/>
      <c r="DW675" s="53"/>
      <c r="DX675" s="53"/>
      <c r="DY675" s="53"/>
      <c r="DZ675" s="53"/>
      <c r="EA675" s="53"/>
      <c r="EB675" s="53"/>
      <c r="EC675" s="53"/>
      <c r="ED675" s="53"/>
      <c r="EE675" s="53"/>
      <c r="EF675" s="53"/>
      <c r="EG675" s="53"/>
      <c r="EH675" s="53"/>
      <c r="EI675" s="53"/>
      <c r="EJ675" s="53"/>
      <c r="EK675" s="53"/>
      <c r="EL675" s="53"/>
      <c r="EM675" s="53"/>
      <c r="EN675" s="53"/>
      <c r="EO675" s="53"/>
      <c r="EP675" s="53"/>
      <c r="EQ675" s="53"/>
      <c r="ER675" s="53"/>
      <c r="ES675" s="53"/>
      <c r="ET675" s="53"/>
      <c r="EU675" s="53"/>
      <c r="EV675" s="53"/>
      <c r="EW675" s="53"/>
      <c r="EX675" s="53"/>
      <c r="EY675" s="53"/>
      <c r="EZ675" s="53"/>
      <c r="FA675" s="53"/>
      <c r="FB675" s="53"/>
      <c r="FC675" s="53"/>
      <c r="FD675" s="53"/>
      <c r="FE675" s="53"/>
      <c r="FF675" s="53"/>
      <c r="FG675" s="53"/>
      <c r="FH675" s="53"/>
      <c r="FI675" s="53"/>
      <c r="FJ675" s="53"/>
      <c r="FK675" s="53"/>
      <c r="FL675" s="53"/>
      <c r="FM675" s="53"/>
      <c r="FN675" s="53"/>
      <c r="FO675" s="53"/>
      <c r="FP675" s="53"/>
      <c r="FQ675" s="53"/>
      <c r="FR675" s="53"/>
      <c r="FS675" s="53"/>
      <c r="FT675" s="53"/>
      <c r="FU675" s="53"/>
      <c r="FV675" s="53"/>
      <c r="FW675" s="53"/>
      <c r="FX675" s="53"/>
      <c r="FY675" s="53"/>
      <c r="FZ675" s="53"/>
      <c r="GA675" s="53"/>
      <c r="GB675" s="53"/>
      <c r="GC675" s="53"/>
      <c r="GD675" s="53"/>
      <c r="GE675" s="53"/>
      <c r="GF675" s="53"/>
      <c r="GG675" s="53"/>
      <c r="GH675" s="53"/>
      <c r="GI675" s="53"/>
      <c r="GJ675" s="53"/>
      <c r="GK675" s="53"/>
      <c r="GL675" s="53"/>
      <c r="GM675" s="53"/>
      <c r="GN675" s="53"/>
      <c r="GO675" s="53"/>
      <c r="GP675" s="53"/>
      <c r="GQ675" s="53"/>
      <c r="GR675" s="53"/>
      <c r="GS675" s="53"/>
      <c r="GT675" s="53"/>
      <c r="GU675" s="53"/>
      <c r="GV675" s="53"/>
      <c r="GW675" s="53"/>
      <c r="GX675" s="53"/>
      <c r="GY675" s="53"/>
      <c r="GZ675" s="53"/>
      <c r="HA675" s="53"/>
      <c r="HB675" s="53"/>
      <c r="HC675" s="53"/>
      <c r="HD675" s="53"/>
      <c r="HE675" s="53"/>
      <c r="HF675" s="53"/>
      <c r="HG675" s="53"/>
      <c r="HH675" s="53"/>
      <c r="HI675" s="53"/>
      <c r="HJ675" s="53"/>
      <c r="HK675" s="53"/>
      <c r="HL675" s="53"/>
      <c r="HM675" s="53"/>
      <c r="HN675" s="53"/>
      <c r="HO675" s="53"/>
      <c r="HP675" s="53"/>
      <c r="HQ675" s="53"/>
      <c r="HR675" s="53"/>
      <c r="HS675" s="53"/>
      <c r="HT675" s="53"/>
      <c r="HU675" s="53"/>
      <c r="HV675" s="53"/>
      <c r="HW675" s="53"/>
      <c r="HX675" s="53"/>
      <c r="HY675" s="53"/>
      <c r="HZ675" s="53"/>
      <c r="IA675" s="53"/>
    </row>
    <row r="676" spans="1:235" ht="11.25">
      <c r="A676" s="1"/>
      <c r="B676" s="1"/>
      <c r="C676" s="1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104"/>
      <c r="O676" s="104"/>
      <c r="P676" s="104"/>
      <c r="Q676" s="53"/>
      <c r="R676" s="53"/>
      <c r="S676" s="53"/>
      <c r="T676" s="53"/>
      <c r="U676" s="53"/>
      <c r="V676" s="53"/>
      <c r="W676" s="53"/>
      <c r="X676" s="53"/>
      <c r="Y676" s="53"/>
      <c r="Z676" s="53"/>
      <c r="AA676" s="53"/>
      <c r="AB676" s="53"/>
      <c r="AC676" s="53"/>
      <c r="AD676" s="53"/>
      <c r="AE676" s="53"/>
      <c r="AF676" s="53"/>
      <c r="AG676" s="53"/>
      <c r="AH676" s="53"/>
      <c r="AI676" s="53"/>
      <c r="AJ676" s="53"/>
      <c r="AK676" s="53"/>
      <c r="AL676" s="53"/>
      <c r="AM676" s="53"/>
      <c r="AN676" s="53"/>
      <c r="AO676" s="53"/>
      <c r="AP676" s="53"/>
      <c r="AQ676" s="53"/>
      <c r="AR676" s="53"/>
      <c r="AS676" s="53"/>
      <c r="AT676" s="53"/>
      <c r="AU676" s="53"/>
      <c r="AV676" s="53"/>
      <c r="AW676" s="53"/>
      <c r="AX676" s="53"/>
      <c r="AY676" s="53"/>
      <c r="AZ676" s="53"/>
      <c r="BA676" s="53"/>
      <c r="BB676" s="53"/>
      <c r="BC676" s="53"/>
      <c r="BD676" s="53"/>
      <c r="BE676" s="53"/>
      <c r="BF676" s="53"/>
      <c r="BG676" s="53"/>
      <c r="BH676" s="53"/>
      <c r="BI676" s="53"/>
      <c r="BJ676" s="53"/>
      <c r="BK676" s="53"/>
      <c r="BL676" s="53"/>
      <c r="BM676" s="53"/>
      <c r="BN676" s="53"/>
      <c r="BO676" s="53"/>
      <c r="BP676" s="53"/>
      <c r="BQ676" s="53"/>
      <c r="BR676" s="53"/>
      <c r="BS676" s="53"/>
      <c r="BT676" s="53"/>
      <c r="BU676" s="53"/>
      <c r="BV676" s="53"/>
      <c r="BW676" s="53"/>
      <c r="BX676" s="53"/>
      <c r="BY676" s="53"/>
      <c r="BZ676" s="53"/>
      <c r="CA676" s="53"/>
      <c r="CB676" s="53"/>
      <c r="CC676" s="53"/>
      <c r="CD676" s="53"/>
      <c r="CE676" s="53"/>
      <c r="CF676" s="53"/>
      <c r="CG676" s="53"/>
      <c r="CH676" s="53"/>
      <c r="CI676" s="53"/>
      <c r="CJ676" s="53"/>
      <c r="CK676" s="53"/>
      <c r="CL676" s="53"/>
      <c r="CM676" s="53"/>
      <c r="CN676" s="53"/>
      <c r="CO676" s="53"/>
      <c r="CP676" s="53"/>
      <c r="CQ676" s="53"/>
      <c r="CR676" s="53"/>
      <c r="CS676" s="53"/>
      <c r="CT676" s="53"/>
      <c r="CU676" s="53"/>
      <c r="CV676" s="53"/>
      <c r="CW676" s="53"/>
      <c r="CX676" s="53"/>
      <c r="CY676" s="53"/>
      <c r="CZ676" s="53"/>
      <c r="DA676" s="53"/>
      <c r="DB676" s="53"/>
      <c r="DC676" s="53"/>
      <c r="DD676" s="53"/>
      <c r="DE676" s="53"/>
      <c r="DF676" s="53"/>
      <c r="DG676" s="53"/>
      <c r="DH676" s="53"/>
      <c r="DI676" s="53"/>
      <c r="DJ676" s="53"/>
      <c r="DK676" s="53"/>
      <c r="DL676" s="53"/>
      <c r="DM676" s="53"/>
      <c r="DN676" s="53"/>
      <c r="DO676" s="53"/>
      <c r="DP676" s="53"/>
      <c r="DQ676" s="53"/>
      <c r="DR676" s="53"/>
      <c r="DS676" s="53"/>
      <c r="DT676" s="53"/>
      <c r="DU676" s="53"/>
      <c r="DV676" s="53"/>
      <c r="DW676" s="53"/>
      <c r="DX676" s="53"/>
      <c r="DY676" s="53"/>
      <c r="DZ676" s="53"/>
      <c r="EA676" s="53"/>
      <c r="EB676" s="53"/>
      <c r="EC676" s="53"/>
      <c r="ED676" s="53"/>
      <c r="EE676" s="53"/>
      <c r="EF676" s="53"/>
      <c r="EG676" s="53"/>
      <c r="EH676" s="53"/>
      <c r="EI676" s="53"/>
      <c r="EJ676" s="53"/>
      <c r="EK676" s="53"/>
      <c r="EL676" s="53"/>
      <c r="EM676" s="53"/>
      <c r="EN676" s="53"/>
      <c r="EO676" s="53"/>
      <c r="EP676" s="53"/>
      <c r="EQ676" s="53"/>
      <c r="ER676" s="53"/>
      <c r="ES676" s="53"/>
      <c r="ET676" s="53"/>
      <c r="EU676" s="53"/>
      <c r="EV676" s="53"/>
      <c r="EW676" s="53"/>
      <c r="EX676" s="53"/>
      <c r="EY676" s="53"/>
      <c r="EZ676" s="53"/>
      <c r="FA676" s="53"/>
      <c r="FB676" s="53"/>
      <c r="FC676" s="53"/>
      <c r="FD676" s="53"/>
      <c r="FE676" s="53"/>
      <c r="FF676" s="53"/>
      <c r="FG676" s="53"/>
      <c r="FH676" s="53"/>
      <c r="FI676" s="53"/>
      <c r="FJ676" s="53"/>
      <c r="FK676" s="53"/>
      <c r="FL676" s="53"/>
      <c r="FM676" s="53"/>
      <c r="FN676" s="53"/>
      <c r="FO676" s="53"/>
      <c r="FP676" s="53"/>
      <c r="FQ676" s="53"/>
      <c r="FR676" s="53"/>
      <c r="FS676" s="53"/>
      <c r="FT676" s="53"/>
      <c r="FU676" s="53"/>
      <c r="FV676" s="53"/>
      <c r="FW676" s="53"/>
      <c r="FX676" s="53"/>
      <c r="FY676" s="53"/>
      <c r="FZ676" s="53"/>
      <c r="GA676" s="53"/>
      <c r="GB676" s="53"/>
      <c r="GC676" s="53"/>
      <c r="GD676" s="53"/>
      <c r="GE676" s="53"/>
      <c r="GF676" s="53"/>
      <c r="GG676" s="53"/>
      <c r="GH676" s="53"/>
      <c r="GI676" s="53"/>
      <c r="GJ676" s="53"/>
      <c r="GK676" s="53"/>
      <c r="GL676" s="53"/>
      <c r="GM676" s="53"/>
      <c r="GN676" s="53"/>
      <c r="GO676" s="53"/>
      <c r="GP676" s="53"/>
      <c r="GQ676" s="53"/>
      <c r="GR676" s="53"/>
      <c r="GS676" s="53"/>
      <c r="GT676" s="53"/>
      <c r="GU676" s="53"/>
      <c r="GV676" s="53"/>
      <c r="GW676" s="53"/>
      <c r="GX676" s="53"/>
      <c r="GY676" s="53"/>
      <c r="GZ676" s="53"/>
      <c r="HA676" s="53"/>
      <c r="HB676" s="53"/>
      <c r="HC676" s="53"/>
      <c r="HD676" s="53"/>
      <c r="HE676" s="53"/>
      <c r="HF676" s="53"/>
      <c r="HG676" s="53"/>
      <c r="HH676" s="53"/>
      <c r="HI676" s="53"/>
      <c r="HJ676" s="53"/>
      <c r="HK676" s="53"/>
      <c r="HL676" s="53"/>
      <c r="HM676" s="53"/>
      <c r="HN676" s="53"/>
      <c r="HO676" s="53"/>
      <c r="HP676" s="53"/>
      <c r="HQ676" s="53"/>
      <c r="HR676" s="53"/>
      <c r="HS676" s="53"/>
      <c r="HT676" s="53"/>
      <c r="HU676" s="53"/>
      <c r="HV676" s="53"/>
      <c r="HW676" s="53"/>
      <c r="HX676" s="53"/>
      <c r="HY676" s="53"/>
      <c r="HZ676" s="53"/>
      <c r="IA676" s="53"/>
    </row>
    <row r="677" spans="1:235" ht="11.25">
      <c r="A677" s="1"/>
      <c r="B677" s="1"/>
      <c r="C677" s="1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104"/>
      <c r="O677" s="104"/>
      <c r="P677" s="104"/>
      <c r="Q677" s="53"/>
      <c r="R677" s="53"/>
      <c r="S677" s="53"/>
      <c r="T677" s="53"/>
      <c r="U677" s="53"/>
      <c r="V677" s="53"/>
      <c r="W677" s="53"/>
      <c r="X677" s="53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3"/>
      <c r="AK677" s="53"/>
      <c r="AL677" s="53"/>
      <c r="AM677" s="53"/>
      <c r="AN677" s="53"/>
      <c r="AO677" s="53"/>
      <c r="AP677" s="53"/>
      <c r="AQ677" s="53"/>
      <c r="AR677" s="53"/>
      <c r="AS677" s="53"/>
      <c r="AT677" s="53"/>
      <c r="AU677" s="53"/>
      <c r="AV677" s="53"/>
      <c r="AW677" s="53"/>
      <c r="AX677" s="53"/>
      <c r="AY677" s="53"/>
      <c r="AZ677" s="53"/>
      <c r="BA677" s="53"/>
      <c r="BB677" s="53"/>
      <c r="BC677" s="53"/>
      <c r="BD677" s="53"/>
      <c r="BE677" s="53"/>
      <c r="BF677" s="53"/>
      <c r="BG677" s="53"/>
      <c r="BH677" s="53"/>
      <c r="BI677" s="53"/>
      <c r="BJ677" s="53"/>
      <c r="BK677" s="53"/>
      <c r="BL677" s="53"/>
      <c r="BM677" s="53"/>
      <c r="BN677" s="53"/>
      <c r="BO677" s="53"/>
      <c r="BP677" s="53"/>
      <c r="BQ677" s="53"/>
      <c r="BR677" s="53"/>
      <c r="BS677" s="53"/>
      <c r="BT677" s="53"/>
      <c r="BU677" s="53"/>
      <c r="BV677" s="53"/>
      <c r="BW677" s="53"/>
      <c r="BX677" s="53"/>
      <c r="BY677" s="53"/>
      <c r="BZ677" s="53"/>
      <c r="CA677" s="53"/>
      <c r="CB677" s="53"/>
      <c r="CC677" s="53"/>
      <c r="CD677" s="53"/>
      <c r="CE677" s="53"/>
      <c r="CF677" s="53"/>
      <c r="CG677" s="53"/>
      <c r="CH677" s="53"/>
      <c r="CI677" s="53"/>
      <c r="CJ677" s="53"/>
      <c r="CK677" s="53"/>
      <c r="CL677" s="53"/>
      <c r="CM677" s="53"/>
      <c r="CN677" s="53"/>
      <c r="CO677" s="53"/>
      <c r="CP677" s="53"/>
      <c r="CQ677" s="53"/>
      <c r="CR677" s="53"/>
      <c r="CS677" s="53"/>
      <c r="CT677" s="53"/>
      <c r="CU677" s="53"/>
      <c r="CV677" s="53"/>
      <c r="CW677" s="53"/>
      <c r="CX677" s="53"/>
      <c r="CY677" s="53"/>
      <c r="CZ677" s="53"/>
      <c r="DA677" s="53"/>
      <c r="DB677" s="53"/>
      <c r="DC677" s="53"/>
      <c r="DD677" s="53"/>
      <c r="DE677" s="53"/>
      <c r="DF677" s="53"/>
      <c r="DG677" s="53"/>
      <c r="DH677" s="53"/>
      <c r="DI677" s="53"/>
      <c r="DJ677" s="53"/>
      <c r="DK677" s="53"/>
      <c r="DL677" s="53"/>
      <c r="DM677" s="53"/>
      <c r="DN677" s="53"/>
      <c r="DO677" s="53"/>
      <c r="DP677" s="53"/>
      <c r="DQ677" s="53"/>
      <c r="DR677" s="53"/>
      <c r="DS677" s="53"/>
      <c r="DT677" s="53"/>
      <c r="DU677" s="53"/>
      <c r="DV677" s="53"/>
      <c r="DW677" s="53"/>
      <c r="DX677" s="53"/>
      <c r="DY677" s="53"/>
      <c r="DZ677" s="53"/>
      <c r="EA677" s="53"/>
      <c r="EB677" s="53"/>
      <c r="EC677" s="53"/>
      <c r="ED677" s="53"/>
      <c r="EE677" s="53"/>
      <c r="EF677" s="53"/>
      <c r="EG677" s="53"/>
      <c r="EH677" s="53"/>
      <c r="EI677" s="53"/>
      <c r="EJ677" s="53"/>
      <c r="EK677" s="53"/>
      <c r="EL677" s="53"/>
      <c r="EM677" s="53"/>
      <c r="EN677" s="53"/>
      <c r="EO677" s="53"/>
      <c r="EP677" s="53"/>
      <c r="EQ677" s="53"/>
      <c r="ER677" s="53"/>
      <c r="ES677" s="53"/>
      <c r="ET677" s="53"/>
      <c r="EU677" s="53"/>
      <c r="EV677" s="53"/>
      <c r="EW677" s="53"/>
      <c r="EX677" s="53"/>
      <c r="EY677" s="53"/>
      <c r="EZ677" s="53"/>
      <c r="FA677" s="53"/>
      <c r="FB677" s="53"/>
      <c r="FC677" s="53"/>
      <c r="FD677" s="53"/>
      <c r="FE677" s="53"/>
      <c r="FF677" s="53"/>
      <c r="FG677" s="53"/>
      <c r="FH677" s="53"/>
      <c r="FI677" s="53"/>
      <c r="FJ677" s="53"/>
      <c r="FK677" s="53"/>
      <c r="FL677" s="53"/>
      <c r="FM677" s="53"/>
      <c r="FN677" s="53"/>
      <c r="FO677" s="53"/>
      <c r="FP677" s="53"/>
      <c r="FQ677" s="53"/>
      <c r="FR677" s="53"/>
      <c r="FS677" s="53"/>
      <c r="FT677" s="53"/>
      <c r="FU677" s="53"/>
      <c r="FV677" s="53"/>
      <c r="FW677" s="53"/>
      <c r="FX677" s="53"/>
      <c r="FY677" s="53"/>
      <c r="FZ677" s="53"/>
      <c r="GA677" s="53"/>
      <c r="GB677" s="53"/>
      <c r="GC677" s="53"/>
      <c r="GD677" s="53"/>
      <c r="GE677" s="53"/>
      <c r="GF677" s="53"/>
      <c r="GG677" s="53"/>
      <c r="GH677" s="53"/>
      <c r="GI677" s="53"/>
      <c r="GJ677" s="53"/>
      <c r="GK677" s="53"/>
      <c r="GL677" s="53"/>
      <c r="GM677" s="53"/>
      <c r="GN677" s="53"/>
      <c r="GO677" s="53"/>
      <c r="GP677" s="53"/>
      <c r="GQ677" s="53"/>
      <c r="GR677" s="53"/>
      <c r="GS677" s="53"/>
      <c r="GT677" s="53"/>
      <c r="GU677" s="53"/>
      <c r="GV677" s="53"/>
      <c r="GW677" s="53"/>
      <c r="GX677" s="53"/>
      <c r="GY677" s="53"/>
      <c r="GZ677" s="53"/>
      <c r="HA677" s="53"/>
      <c r="HB677" s="53"/>
      <c r="HC677" s="53"/>
      <c r="HD677" s="53"/>
      <c r="HE677" s="53"/>
      <c r="HF677" s="53"/>
      <c r="HG677" s="53"/>
      <c r="HH677" s="53"/>
      <c r="HI677" s="53"/>
      <c r="HJ677" s="53"/>
      <c r="HK677" s="53"/>
      <c r="HL677" s="53"/>
      <c r="HM677" s="53"/>
      <c r="HN677" s="53"/>
      <c r="HO677" s="53"/>
      <c r="HP677" s="53"/>
      <c r="HQ677" s="53"/>
      <c r="HR677" s="53"/>
      <c r="HS677" s="53"/>
      <c r="HT677" s="53"/>
      <c r="HU677" s="53"/>
      <c r="HV677" s="53"/>
      <c r="HW677" s="53"/>
      <c r="HX677" s="53"/>
      <c r="HY677" s="53"/>
      <c r="HZ677" s="53"/>
      <c r="IA677" s="53"/>
    </row>
    <row r="678" spans="1:235" ht="11.25">
      <c r="A678" s="1"/>
      <c r="B678" s="1"/>
      <c r="C678" s="1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104"/>
      <c r="O678" s="104"/>
      <c r="P678" s="104"/>
      <c r="Q678" s="53"/>
      <c r="R678" s="53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53"/>
      <c r="AK678" s="53"/>
      <c r="AL678" s="53"/>
      <c r="AM678" s="53"/>
      <c r="AN678" s="53"/>
      <c r="AO678" s="53"/>
      <c r="AP678" s="53"/>
      <c r="AQ678" s="53"/>
      <c r="AR678" s="53"/>
      <c r="AS678" s="53"/>
      <c r="AT678" s="53"/>
      <c r="AU678" s="53"/>
      <c r="AV678" s="53"/>
      <c r="AW678" s="53"/>
      <c r="AX678" s="53"/>
      <c r="AY678" s="53"/>
      <c r="AZ678" s="53"/>
      <c r="BA678" s="53"/>
      <c r="BB678" s="53"/>
      <c r="BC678" s="53"/>
      <c r="BD678" s="53"/>
      <c r="BE678" s="53"/>
      <c r="BF678" s="53"/>
      <c r="BG678" s="53"/>
      <c r="BH678" s="53"/>
      <c r="BI678" s="53"/>
      <c r="BJ678" s="53"/>
      <c r="BK678" s="53"/>
      <c r="BL678" s="53"/>
      <c r="BM678" s="53"/>
      <c r="BN678" s="53"/>
      <c r="BO678" s="53"/>
      <c r="BP678" s="53"/>
      <c r="BQ678" s="53"/>
      <c r="BR678" s="53"/>
      <c r="BS678" s="53"/>
      <c r="BT678" s="53"/>
      <c r="BU678" s="53"/>
      <c r="BV678" s="53"/>
      <c r="BW678" s="53"/>
      <c r="BX678" s="53"/>
      <c r="BY678" s="53"/>
      <c r="BZ678" s="53"/>
      <c r="CA678" s="53"/>
      <c r="CB678" s="53"/>
      <c r="CC678" s="53"/>
      <c r="CD678" s="53"/>
      <c r="CE678" s="53"/>
      <c r="CF678" s="53"/>
      <c r="CG678" s="53"/>
      <c r="CH678" s="53"/>
      <c r="CI678" s="53"/>
      <c r="CJ678" s="53"/>
      <c r="CK678" s="53"/>
      <c r="CL678" s="53"/>
      <c r="CM678" s="53"/>
      <c r="CN678" s="53"/>
      <c r="CO678" s="53"/>
      <c r="CP678" s="53"/>
      <c r="CQ678" s="53"/>
      <c r="CR678" s="53"/>
      <c r="CS678" s="53"/>
      <c r="CT678" s="53"/>
      <c r="CU678" s="53"/>
      <c r="CV678" s="53"/>
      <c r="CW678" s="53"/>
      <c r="CX678" s="53"/>
      <c r="CY678" s="53"/>
      <c r="CZ678" s="53"/>
      <c r="DA678" s="53"/>
      <c r="DB678" s="53"/>
      <c r="DC678" s="53"/>
      <c r="DD678" s="53"/>
      <c r="DE678" s="53"/>
      <c r="DF678" s="53"/>
      <c r="DG678" s="53"/>
      <c r="DH678" s="53"/>
      <c r="DI678" s="53"/>
      <c r="DJ678" s="53"/>
      <c r="DK678" s="53"/>
      <c r="DL678" s="53"/>
      <c r="DM678" s="53"/>
      <c r="DN678" s="53"/>
      <c r="DO678" s="53"/>
      <c r="DP678" s="53"/>
      <c r="DQ678" s="53"/>
      <c r="DR678" s="53"/>
      <c r="DS678" s="53"/>
      <c r="DT678" s="53"/>
      <c r="DU678" s="53"/>
      <c r="DV678" s="53"/>
      <c r="DW678" s="53"/>
      <c r="DX678" s="53"/>
      <c r="DY678" s="53"/>
      <c r="DZ678" s="53"/>
      <c r="EA678" s="53"/>
      <c r="EB678" s="53"/>
      <c r="EC678" s="53"/>
      <c r="ED678" s="53"/>
      <c r="EE678" s="53"/>
      <c r="EF678" s="53"/>
      <c r="EG678" s="53"/>
      <c r="EH678" s="53"/>
      <c r="EI678" s="53"/>
      <c r="EJ678" s="53"/>
      <c r="EK678" s="53"/>
      <c r="EL678" s="53"/>
      <c r="EM678" s="53"/>
      <c r="EN678" s="53"/>
      <c r="EO678" s="53"/>
      <c r="EP678" s="53"/>
      <c r="EQ678" s="53"/>
      <c r="ER678" s="53"/>
      <c r="ES678" s="53"/>
      <c r="ET678" s="53"/>
      <c r="EU678" s="53"/>
      <c r="EV678" s="53"/>
      <c r="EW678" s="53"/>
      <c r="EX678" s="53"/>
      <c r="EY678" s="53"/>
      <c r="EZ678" s="53"/>
      <c r="FA678" s="53"/>
      <c r="FB678" s="53"/>
      <c r="FC678" s="53"/>
      <c r="FD678" s="53"/>
      <c r="FE678" s="53"/>
      <c r="FF678" s="53"/>
      <c r="FG678" s="53"/>
      <c r="FH678" s="53"/>
      <c r="FI678" s="53"/>
      <c r="FJ678" s="53"/>
      <c r="FK678" s="53"/>
      <c r="FL678" s="53"/>
      <c r="FM678" s="53"/>
      <c r="FN678" s="53"/>
      <c r="FO678" s="53"/>
      <c r="FP678" s="53"/>
      <c r="FQ678" s="53"/>
      <c r="FR678" s="53"/>
      <c r="FS678" s="53"/>
      <c r="FT678" s="53"/>
      <c r="FU678" s="53"/>
      <c r="FV678" s="53"/>
      <c r="FW678" s="53"/>
      <c r="FX678" s="53"/>
      <c r="FY678" s="53"/>
      <c r="FZ678" s="53"/>
      <c r="GA678" s="53"/>
      <c r="GB678" s="53"/>
      <c r="GC678" s="53"/>
      <c r="GD678" s="53"/>
      <c r="GE678" s="53"/>
      <c r="GF678" s="53"/>
      <c r="GG678" s="53"/>
      <c r="GH678" s="53"/>
      <c r="GI678" s="53"/>
      <c r="GJ678" s="53"/>
      <c r="GK678" s="53"/>
      <c r="GL678" s="53"/>
      <c r="GM678" s="53"/>
      <c r="GN678" s="53"/>
      <c r="GO678" s="53"/>
      <c r="GP678" s="53"/>
      <c r="GQ678" s="53"/>
      <c r="GR678" s="53"/>
      <c r="GS678" s="53"/>
      <c r="GT678" s="53"/>
      <c r="GU678" s="53"/>
      <c r="GV678" s="53"/>
      <c r="GW678" s="53"/>
      <c r="GX678" s="53"/>
      <c r="GY678" s="53"/>
      <c r="GZ678" s="53"/>
      <c r="HA678" s="53"/>
      <c r="HB678" s="53"/>
      <c r="HC678" s="53"/>
      <c r="HD678" s="53"/>
      <c r="HE678" s="53"/>
      <c r="HF678" s="53"/>
      <c r="HG678" s="53"/>
      <c r="HH678" s="53"/>
      <c r="HI678" s="53"/>
      <c r="HJ678" s="53"/>
      <c r="HK678" s="53"/>
      <c r="HL678" s="53"/>
      <c r="HM678" s="53"/>
      <c r="HN678" s="53"/>
      <c r="HO678" s="53"/>
      <c r="HP678" s="53"/>
      <c r="HQ678" s="53"/>
      <c r="HR678" s="53"/>
      <c r="HS678" s="53"/>
      <c r="HT678" s="53"/>
      <c r="HU678" s="53"/>
      <c r="HV678" s="53"/>
      <c r="HW678" s="53"/>
      <c r="HX678" s="53"/>
      <c r="HY678" s="53"/>
      <c r="HZ678" s="53"/>
      <c r="IA678" s="53"/>
    </row>
    <row r="679" spans="1:235" ht="11.25">
      <c r="A679" s="1"/>
      <c r="B679" s="1"/>
      <c r="C679" s="1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104"/>
      <c r="O679" s="104"/>
      <c r="P679" s="104"/>
      <c r="Q679" s="53"/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53"/>
      <c r="AK679" s="53"/>
      <c r="AL679" s="53"/>
      <c r="AM679" s="53"/>
      <c r="AN679" s="53"/>
      <c r="AO679" s="53"/>
      <c r="AP679" s="53"/>
      <c r="AQ679" s="53"/>
      <c r="AR679" s="53"/>
      <c r="AS679" s="53"/>
      <c r="AT679" s="53"/>
      <c r="AU679" s="53"/>
      <c r="AV679" s="53"/>
      <c r="AW679" s="53"/>
      <c r="AX679" s="53"/>
      <c r="AY679" s="53"/>
      <c r="AZ679" s="53"/>
      <c r="BA679" s="53"/>
      <c r="BB679" s="53"/>
      <c r="BC679" s="53"/>
      <c r="BD679" s="53"/>
      <c r="BE679" s="53"/>
      <c r="BF679" s="53"/>
      <c r="BG679" s="53"/>
      <c r="BH679" s="53"/>
      <c r="BI679" s="53"/>
      <c r="BJ679" s="53"/>
      <c r="BK679" s="53"/>
      <c r="BL679" s="53"/>
      <c r="BM679" s="53"/>
      <c r="BN679" s="53"/>
      <c r="BO679" s="53"/>
      <c r="BP679" s="53"/>
      <c r="BQ679" s="53"/>
      <c r="BR679" s="53"/>
      <c r="BS679" s="53"/>
      <c r="BT679" s="53"/>
      <c r="BU679" s="53"/>
      <c r="BV679" s="53"/>
      <c r="BW679" s="53"/>
      <c r="BX679" s="53"/>
      <c r="BY679" s="53"/>
      <c r="BZ679" s="53"/>
      <c r="CA679" s="53"/>
      <c r="CB679" s="53"/>
      <c r="CC679" s="53"/>
      <c r="CD679" s="53"/>
      <c r="CE679" s="53"/>
      <c r="CF679" s="53"/>
      <c r="CG679" s="53"/>
      <c r="CH679" s="53"/>
      <c r="CI679" s="53"/>
      <c r="CJ679" s="53"/>
      <c r="CK679" s="53"/>
      <c r="CL679" s="53"/>
      <c r="CM679" s="53"/>
      <c r="CN679" s="53"/>
      <c r="CO679" s="53"/>
      <c r="CP679" s="53"/>
      <c r="CQ679" s="53"/>
      <c r="CR679" s="53"/>
      <c r="CS679" s="53"/>
      <c r="CT679" s="53"/>
      <c r="CU679" s="53"/>
      <c r="CV679" s="53"/>
      <c r="CW679" s="53"/>
      <c r="CX679" s="53"/>
      <c r="CY679" s="53"/>
      <c r="CZ679" s="53"/>
      <c r="DA679" s="53"/>
      <c r="DB679" s="53"/>
      <c r="DC679" s="53"/>
      <c r="DD679" s="53"/>
      <c r="DE679" s="53"/>
      <c r="DF679" s="53"/>
      <c r="DG679" s="53"/>
      <c r="DH679" s="53"/>
      <c r="DI679" s="53"/>
      <c r="DJ679" s="53"/>
      <c r="DK679" s="53"/>
      <c r="DL679" s="53"/>
      <c r="DM679" s="53"/>
      <c r="DN679" s="53"/>
      <c r="DO679" s="53"/>
      <c r="DP679" s="53"/>
      <c r="DQ679" s="53"/>
      <c r="DR679" s="53"/>
      <c r="DS679" s="53"/>
      <c r="DT679" s="53"/>
      <c r="DU679" s="53"/>
      <c r="DV679" s="53"/>
      <c r="DW679" s="53"/>
      <c r="DX679" s="53"/>
      <c r="DY679" s="53"/>
      <c r="DZ679" s="53"/>
      <c r="EA679" s="53"/>
      <c r="EB679" s="53"/>
      <c r="EC679" s="53"/>
      <c r="ED679" s="53"/>
      <c r="EE679" s="53"/>
      <c r="EF679" s="53"/>
      <c r="EG679" s="53"/>
      <c r="EH679" s="53"/>
      <c r="EI679" s="53"/>
      <c r="EJ679" s="53"/>
      <c r="EK679" s="53"/>
      <c r="EL679" s="53"/>
      <c r="EM679" s="53"/>
      <c r="EN679" s="53"/>
      <c r="EO679" s="53"/>
      <c r="EP679" s="53"/>
      <c r="EQ679" s="53"/>
      <c r="ER679" s="53"/>
      <c r="ES679" s="53"/>
      <c r="ET679" s="53"/>
      <c r="EU679" s="53"/>
      <c r="EV679" s="53"/>
      <c r="EW679" s="53"/>
      <c r="EX679" s="53"/>
      <c r="EY679" s="53"/>
      <c r="EZ679" s="53"/>
      <c r="FA679" s="53"/>
      <c r="FB679" s="53"/>
      <c r="FC679" s="53"/>
      <c r="FD679" s="53"/>
      <c r="FE679" s="53"/>
      <c r="FF679" s="53"/>
      <c r="FG679" s="53"/>
      <c r="FH679" s="53"/>
      <c r="FI679" s="53"/>
      <c r="FJ679" s="53"/>
      <c r="FK679" s="53"/>
      <c r="FL679" s="53"/>
      <c r="FM679" s="53"/>
      <c r="FN679" s="53"/>
      <c r="FO679" s="53"/>
      <c r="FP679" s="53"/>
      <c r="FQ679" s="53"/>
      <c r="FR679" s="53"/>
      <c r="FS679" s="53"/>
      <c r="FT679" s="53"/>
      <c r="FU679" s="53"/>
      <c r="FV679" s="53"/>
      <c r="FW679" s="53"/>
      <c r="FX679" s="53"/>
      <c r="FY679" s="53"/>
      <c r="FZ679" s="53"/>
      <c r="GA679" s="53"/>
      <c r="GB679" s="53"/>
      <c r="GC679" s="53"/>
      <c r="GD679" s="53"/>
      <c r="GE679" s="53"/>
      <c r="GF679" s="53"/>
      <c r="GG679" s="53"/>
      <c r="GH679" s="53"/>
      <c r="GI679" s="53"/>
      <c r="GJ679" s="53"/>
      <c r="GK679" s="53"/>
      <c r="GL679" s="53"/>
      <c r="GM679" s="53"/>
      <c r="GN679" s="53"/>
      <c r="GO679" s="53"/>
      <c r="GP679" s="53"/>
      <c r="GQ679" s="53"/>
      <c r="GR679" s="53"/>
      <c r="GS679" s="53"/>
      <c r="GT679" s="53"/>
      <c r="GU679" s="53"/>
      <c r="GV679" s="53"/>
      <c r="GW679" s="53"/>
      <c r="GX679" s="53"/>
      <c r="GY679" s="53"/>
      <c r="GZ679" s="53"/>
      <c r="HA679" s="53"/>
      <c r="HB679" s="53"/>
      <c r="HC679" s="53"/>
      <c r="HD679" s="53"/>
      <c r="HE679" s="53"/>
      <c r="HF679" s="53"/>
      <c r="HG679" s="53"/>
      <c r="HH679" s="53"/>
      <c r="HI679" s="53"/>
      <c r="HJ679" s="53"/>
      <c r="HK679" s="53"/>
      <c r="HL679" s="53"/>
      <c r="HM679" s="53"/>
      <c r="HN679" s="53"/>
      <c r="HO679" s="53"/>
      <c r="HP679" s="53"/>
      <c r="HQ679" s="53"/>
      <c r="HR679" s="53"/>
      <c r="HS679" s="53"/>
      <c r="HT679" s="53"/>
      <c r="HU679" s="53"/>
      <c r="HV679" s="53"/>
      <c r="HW679" s="53"/>
      <c r="HX679" s="53"/>
      <c r="HY679" s="53"/>
      <c r="HZ679" s="53"/>
      <c r="IA679" s="53"/>
    </row>
    <row r="680" spans="1:235" ht="11.25">
      <c r="A680" s="1"/>
      <c r="B680" s="1"/>
      <c r="C680" s="1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104"/>
      <c r="O680" s="104"/>
      <c r="P680" s="104"/>
      <c r="Q680" s="53"/>
      <c r="R680" s="53"/>
      <c r="S680" s="53"/>
      <c r="T680" s="53"/>
      <c r="U680" s="53"/>
      <c r="V680" s="53"/>
      <c r="W680" s="53"/>
      <c r="X680" s="53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53"/>
      <c r="AK680" s="53"/>
      <c r="AL680" s="53"/>
      <c r="AM680" s="53"/>
      <c r="AN680" s="53"/>
      <c r="AO680" s="53"/>
      <c r="AP680" s="53"/>
      <c r="AQ680" s="53"/>
      <c r="AR680" s="53"/>
      <c r="AS680" s="53"/>
      <c r="AT680" s="53"/>
      <c r="AU680" s="53"/>
      <c r="AV680" s="53"/>
      <c r="AW680" s="53"/>
      <c r="AX680" s="53"/>
      <c r="AY680" s="53"/>
      <c r="AZ680" s="53"/>
      <c r="BA680" s="53"/>
      <c r="BB680" s="53"/>
      <c r="BC680" s="53"/>
      <c r="BD680" s="53"/>
      <c r="BE680" s="53"/>
      <c r="BF680" s="53"/>
      <c r="BG680" s="53"/>
      <c r="BH680" s="53"/>
      <c r="BI680" s="53"/>
      <c r="BJ680" s="53"/>
      <c r="BK680" s="53"/>
      <c r="BL680" s="53"/>
      <c r="BM680" s="53"/>
      <c r="BN680" s="53"/>
      <c r="BO680" s="53"/>
      <c r="BP680" s="53"/>
      <c r="BQ680" s="53"/>
      <c r="BR680" s="53"/>
      <c r="BS680" s="53"/>
      <c r="BT680" s="53"/>
      <c r="BU680" s="53"/>
      <c r="BV680" s="53"/>
      <c r="BW680" s="53"/>
      <c r="BX680" s="53"/>
      <c r="BY680" s="53"/>
      <c r="BZ680" s="53"/>
      <c r="CA680" s="53"/>
      <c r="CB680" s="53"/>
      <c r="CC680" s="53"/>
      <c r="CD680" s="53"/>
      <c r="CE680" s="53"/>
      <c r="CF680" s="53"/>
      <c r="CG680" s="53"/>
      <c r="CH680" s="53"/>
      <c r="CI680" s="53"/>
      <c r="CJ680" s="53"/>
      <c r="CK680" s="53"/>
      <c r="CL680" s="53"/>
      <c r="CM680" s="53"/>
      <c r="CN680" s="53"/>
      <c r="CO680" s="53"/>
      <c r="CP680" s="53"/>
      <c r="CQ680" s="53"/>
      <c r="CR680" s="53"/>
      <c r="CS680" s="53"/>
      <c r="CT680" s="53"/>
      <c r="CU680" s="53"/>
      <c r="CV680" s="53"/>
      <c r="CW680" s="53"/>
      <c r="CX680" s="53"/>
      <c r="CY680" s="53"/>
      <c r="CZ680" s="53"/>
      <c r="DA680" s="53"/>
      <c r="DB680" s="53"/>
      <c r="DC680" s="53"/>
      <c r="DD680" s="53"/>
      <c r="DE680" s="53"/>
      <c r="DF680" s="53"/>
      <c r="DG680" s="53"/>
      <c r="DH680" s="53"/>
      <c r="DI680" s="53"/>
      <c r="DJ680" s="53"/>
      <c r="DK680" s="53"/>
      <c r="DL680" s="53"/>
      <c r="DM680" s="53"/>
      <c r="DN680" s="53"/>
      <c r="DO680" s="53"/>
      <c r="DP680" s="53"/>
      <c r="DQ680" s="53"/>
      <c r="DR680" s="53"/>
      <c r="DS680" s="53"/>
      <c r="DT680" s="53"/>
      <c r="DU680" s="53"/>
      <c r="DV680" s="53"/>
      <c r="DW680" s="53"/>
      <c r="DX680" s="53"/>
      <c r="DY680" s="53"/>
      <c r="DZ680" s="53"/>
      <c r="EA680" s="53"/>
      <c r="EB680" s="53"/>
      <c r="EC680" s="53"/>
      <c r="ED680" s="53"/>
      <c r="EE680" s="53"/>
      <c r="EF680" s="53"/>
      <c r="EG680" s="53"/>
      <c r="EH680" s="53"/>
      <c r="EI680" s="53"/>
      <c r="EJ680" s="53"/>
      <c r="EK680" s="53"/>
      <c r="EL680" s="53"/>
      <c r="EM680" s="53"/>
      <c r="EN680" s="53"/>
      <c r="EO680" s="53"/>
      <c r="EP680" s="53"/>
      <c r="EQ680" s="53"/>
      <c r="ER680" s="53"/>
      <c r="ES680" s="53"/>
      <c r="ET680" s="53"/>
      <c r="EU680" s="53"/>
      <c r="EV680" s="53"/>
      <c r="EW680" s="53"/>
      <c r="EX680" s="53"/>
      <c r="EY680" s="53"/>
      <c r="EZ680" s="53"/>
      <c r="FA680" s="53"/>
      <c r="FB680" s="53"/>
      <c r="FC680" s="53"/>
      <c r="FD680" s="53"/>
      <c r="FE680" s="53"/>
      <c r="FF680" s="53"/>
      <c r="FG680" s="53"/>
      <c r="FH680" s="53"/>
      <c r="FI680" s="53"/>
      <c r="FJ680" s="53"/>
      <c r="FK680" s="53"/>
      <c r="FL680" s="53"/>
      <c r="FM680" s="53"/>
      <c r="FN680" s="53"/>
      <c r="FO680" s="53"/>
      <c r="FP680" s="53"/>
      <c r="FQ680" s="53"/>
      <c r="FR680" s="53"/>
      <c r="FS680" s="53"/>
      <c r="FT680" s="53"/>
      <c r="FU680" s="53"/>
      <c r="FV680" s="53"/>
      <c r="FW680" s="53"/>
      <c r="FX680" s="53"/>
      <c r="FY680" s="53"/>
      <c r="FZ680" s="53"/>
      <c r="GA680" s="53"/>
      <c r="GB680" s="53"/>
      <c r="GC680" s="53"/>
      <c r="GD680" s="53"/>
      <c r="GE680" s="53"/>
      <c r="GF680" s="53"/>
      <c r="GG680" s="53"/>
      <c r="GH680" s="53"/>
      <c r="GI680" s="53"/>
      <c r="GJ680" s="53"/>
      <c r="GK680" s="53"/>
      <c r="GL680" s="53"/>
      <c r="GM680" s="53"/>
      <c r="GN680" s="53"/>
      <c r="GO680" s="53"/>
      <c r="GP680" s="53"/>
      <c r="GQ680" s="53"/>
      <c r="GR680" s="53"/>
      <c r="GS680" s="53"/>
      <c r="GT680" s="53"/>
      <c r="GU680" s="53"/>
      <c r="GV680" s="53"/>
      <c r="GW680" s="53"/>
      <c r="GX680" s="53"/>
      <c r="GY680" s="53"/>
      <c r="GZ680" s="53"/>
      <c r="HA680" s="53"/>
      <c r="HB680" s="53"/>
      <c r="HC680" s="53"/>
      <c r="HD680" s="53"/>
      <c r="HE680" s="53"/>
      <c r="HF680" s="53"/>
      <c r="HG680" s="53"/>
      <c r="HH680" s="53"/>
      <c r="HI680" s="53"/>
      <c r="HJ680" s="53"/>
      <c r="HK680" s="53"/>
      <c r="HL680" s="53"/>
      <c r="HM680" s="53"/>
      <c r="HN680" s="53"/>
      <c r="HO680" s="53"/>
      <c r="HP680" s="53"/>
      <c r="HQ680" s="53"/>
      <c r="HR680" s="53"/>
      <c r="HS680" s="53"/>
      <c r="HT680" s="53"/>
      <c r="HU680" s="53"/>
      <c r="HV680" s="53"/>
      <c r="HW680" s="53"/>
      <c r="HX680" s="53"/>
      <c r="HY680" s="53"/>
      <c r="HZ680" s="53"/>
      <c r="IA680" s="53"/>
    </row>
    <row r="681" spans="1:235" ht="11.25">
      <c r="A681" s="1"/>
      <c r="B681" s="1"/>
      <c r="C681" s="1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104"/>
      <c r="O681" s="104"/>
      <c r="P681" s="104"/>
      <c r="Q681" s="53"/>
      <c r="R681" s="53"/>
      <c r="S681" s="53"/>
      <c r="T681" s="53"/>
      <c r="U681" s="53"/>
      <c r="V681" s="53"/>
      <c r="W681" s="53"/>
      <c r="X681" s="53"/>
      <c r="Y681" s="53"/>
      <c r="Z681" s="53"/>
      <c r="AA681" s="53"/>
      <c r="AB681" s="53"/>
      <c r="AC681" s="53"/>
      <c r="AD681" s="53"/>
      <c r="AE681" s="53"/>
      <c r="AF681" s="53"/>
      <c r="AG681" s="53"/>
      <c r="AH681" s="53"/>
      <c r="AI681" s="53"/>
      <c r="AJ681" s="53"/>
      <c r="AK681" s="53"/>
      <c r="AL681" s="53"/>
      <c r="AM681" s="53"/>
      <c r="AN681" s="53"/>
      <c r="AO681" s="53"/>
      <c r="AP681" s="53"/>
      <c r="AQ681" s="53"/>
      <c r="AR681" s="53"/>
      <c r="AS681" s="53"/>
      <c r="AT681" s="53"/>
      <c r="AU681" s="53"/>
      <c r="AV681" s="53"/>
      <c r="AW681" s="53"/>
      <c r="AX681" s="53"/>
      <c r="AY681" s="53"/>
      <c r="AZ681" s="53"/>
      <c r="BA681" s="53"/>
      <c r="BB681" s="53"/>
      <c r="BC681" s="53"/>
      <c r="BD681" s="53"/>
      <c r="BE681" s="53"/>
      <c r="BF681" s="53"/>
      <c r="BG681" s="53"/>
      <c r="BH681" s="53"/>
      <c r="BI681" s="53"/>
      <c r="BJ681" s="53"/>
      <c r="BK681" s="53"/>
      <c r="BL681" s="53"/>
      <c r="BM681" s="53"/>
      <c r="BN681" s="53"/>
      <c r="BO681" s="53"/>
      <c r="BP681" s="53"/>
      <c r="BQ681" s="53"/>
      <c r="BR681" s="53"/>
      <c r="BS681" s="53"/>
      <c r="BT681" s="53"/>
      <c r="BU681" s="53"/>
      <c r="BV681" s="53"/>
      <c r="BW681" s="53"/>
      <c r="BX681" s="53"/>
      <c r="BY681" s="53"/>
      <c r="BZ681" s="53"/>
      <c r="CA681" s="53"/>
      <c r="CB681" s="53"/>
      <c r="CC681" s="53"/>
      <c r="CD681" s="53"/>
      <c r="CE681" s="53"/>
      <c r="CF681" s="53"/>
      <c r="CG681" s="53"/>
      <c r="CH681" s="53"/>
      <c r="CI681" s="53"/>
      <c r="CJ681" s="53"/>
      <c r="CK681" s="53"/>
      <c r="CL681" s="53"/>
      <c r="CM681" s="53"/>
      <c r="CN681" s="53"/>
      <c r="CO681" s="53"/>
      <c r="CP681" s="53"/>
      <c r="CQ681" s="53"/>
      <c r="CR681" s="53"/>
      <c r="CS681" s="53"/>
      <c r="CT681" s="53"/>
      <c r="CU681" s="53"/>
      <c r="CV681" s="53"/>
      <c r="CW681" s="53"/>
      <c r="CX681" s="53"/>
      <c r="CY681" s="53"/>
      <c r="CZ681" s="53"/>
      <c r="DA681" s="53"/>
      <c r="DB681" s="53"/>
      <c r="DC681" s="53"/>
      <c r="DD681" s="53"/>
      <c r="DE681" s="53"/>
      <c r="DF681" s="53"/>
      <c r="DG681" s="53"/>
      <c r="DH681" s="53"/>
      <c r="DI681" s="53"/>
      <c r="DJ681" s="53"/>
      <c r="DK681" s="53"/>
      <c r="DL681" s="53"/>
      <c r="DM681" s="53"/>
      <c r="DN681" s="53"/>
      <c r="DO681" s="53"/>
      <c r="DP681" s="53"/>
      <c r="DQ681" s="53"/>
      <c r="DR681" s="53"/>
      <c r="DS681" s="53"/>
      <c r="DT681" s="53"/>
      <c r="DU681" s="53"/>
      <c r="DV681" s="53"/>
      <c r="DW681" s="53"/>
      <c r="DX681" s="53"/>
      <c r="DY681" s="53"/>
      <c r="DZ681" s="53"/>
      <c r="EA681" s="53"/>
      <c r="EB681" s="53"/>
      <c r="EC681" s="53"/>
      <c r="ED681" s="53"/>
      <c r="EE681" s="53"/>
      <c r="EF681" s="53"/>
      <c r="EG681" s="53"/>
      <c r="EH681" s="53"/>
      <c r="EI681" s="53"/>
      <c r="EJ681" s="53"/>
      <c r="EK681" s="53"/>
      <c r="EL681" s="53"/>
      <c r="EM681" s="53"/>
      <c r="EN681" s="53"/>
      <c r="EO681" s="53"/>
      <c r="EP681" s="53"/>
      <c r="EQ681" s="53"/>
      <c r="ER681" s="53"/>
      <c r="ES681" s="53"/>
      <c r="ET681" s="53"/>
      <c r="EU681" s="53"/>
      <c r="EV681" s="53"/>
      <c r="EW681" s="53"/>
      <c r="EX681" s="53"/>
      <c r="EY681" s="53"/>
      <c r="EZ681" s="53"/>
      <c r="FA681" s="53"/>
      <c r="FB681" s="53"/>
      <c r="FC681" s="53"/>
      <c r="FD681" s="53"/>
      <c r="FE681" s="53"/>
      <c r="FF681" s="53"/>
      <c r="FG681" s="53"/>
      <c r="FH681" s="53"/>
      <c r="FI681" s="53"/>
      <c r="FJ681" s="53"/>
      <c r="FK681" s="53"/>
      <c r="FL681" s="53"/>
      <c r="FM681" s="53"/>
      <c r="FN681" s="53"/>
      <c r="FO681" s="53"/>
      <c r="FP681" s="53"/>
      <c r="FQ681" s="53"/>
      <c r="FR681" s="53"/>
      <c r="FS681" s="53"/>
      <c r="FT681" s="53"/>
      <c r="FU681" s="53"/>
      <c r="FV681" s="53"/>
      <c r="FW681" s="53"/>
      <c r="FX681" s="53"/>
      <c r="FY681" s="53"/>
      <c r="FZ681" s="53"/>
      <c r="GA681" s="53"/>
      <c r="GB681" s="53"/>
      <c r="GC681" s="53"/>
      <c r="GD681" s="53"/>
      <c r="GE681" s="53"/>
      <c r="GF681" s="53"/>
      <c r="GG681" s="53"/>
      <c r="GH681" s="53"/>
      <c r="GI681" s="53"/>
      <c r="GJ681" s="53"/>
      <c r="GK681" s="53"/>
      <c r="GL681" s="53"/>
      <c r="GM681" s="53"/>
      <c r="GN681" s="53"/>
      <c r="GO681" s="53"/>
      <c r="GP681" s="53"/>
      <c r="GQ681" s="53"/>
      <c r="GR681" s="53"/>
      <c r="GS681" s="53"/>
      <c r="GT681" s="53"/>
      <c r="GU681" s="53"/>
      <c r="GV681" s="53"/>
      <c r="GW681" s="53"/>
      <c r="GX681" s="53"/>
      <c r="GY681" s="53"/>
      <c r="GZ681" s="53"/>
      <c r="HA681" s="53"/>
      <c r="HB681" s="53"/>
      <c r="HC681" s="53"/>
      <c r="HD681" s="53"/>
      <c r="HE681" s="53"/>
      <c r="HF681" s="53"/>
      <c r="HG681" s="53"/>
      <c r="HH681" s="53"/>
      <c r="HI681" s="53"/>
      <c r="HJ681" s="53"/>
      <c r="HK681" s="53"/>
      <c r="HL681" s="53"/>
      <c r="HM681" s="53"/>
      <c r="HN681" s="53"/>
      <c r="HO681" s="53"/>
      <c r="HP681" s="53"/>
      <c r="HQ681" s="53"/>
      <c r="HR681" s="53"/>
      <c r="HS681" s="53"/>
      <c r="HT681" s="53"/>
      <c r="HU681" s="53"/>
      <c r="HV681" s="53"/>
      <c r="HW681" s="53"/>
      <c r="HX681" s="53"/>
      <c r="HY681" s="53"/>
      <c r="HZ681" s="53"/>
      <c r="IA681" s="53"/>
    </row>
    <row r="682" spans="1:235" ht="11.25">
      <c r="A682" s="1"/>
      <c r="B682" s="1"/>
      <c r="C682" s="1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104"/>
      <c r="O682" s="104"/>
      <c r="P682" s="104"/>
      <c r="Q682" s="53"/>
      <c r="R682" s="53"/>
      <c r="S682" s="53"/>
      <c r="T682" s="53"/>
      <c r="U682" s="53"/>
      <c r="V682" s="53"/>
      <c r="W682" s="53"/>
      <c r="X682" s="53"/>
      <c r="Y682" s="53"/>
      <c r="Z682" s="53"/>
      <c r="AA682" s="53"/>
      <c r="AB682" s="53"/>
      <c r="AC682" s="53"/>
      <c r="AD682" s="53"/>
      <c r="AE682" s="53"/>
      <c r="AF682" s="53"/>
      <c r="AG682" s="53"/>
      <c r="AH682" s="53"/>
      <c r="AI682" s="53"/>
      <c r="AJ682" s="53"/>
      <c r="AK682" s="53"/>
      <c r="AL682" s="53"/>
      <c r="AM682" s="53"/>
      <c r="AN682" s="53"/>
      <c r="AO682" s="53"/>
      <c r="AP682" s="53"/>
      <c r="AQ682" s="53"/>
      <c r="AR682" s="53"/>
      <c r="AS682" s="53"/>
      <c r="AT682" s="53"/>
      <c r="AU682" s="53"/>
      <c r="AV682" s="53"/>
      <c r="AW682" s="53"/>
      <c r="AX682" s="53"/>
      <c r="AY682" s="53"/>
      <c r="AZ682" s="53"/>
      <c r="BA682" s="53"/>
      <c r="BB682" s="53"/>
      <c r="BC682" s="53"/>
      <c r="BD682" s="53"/>
      <c r="BE682" s="53"/>
      <c r="BF682" s="53"/>
      <c r="BG682" s="53"/>
      <c r="BH682" s="53"/>
      <c r="BI682" s="53"/>
      <c r="BJ682" s="53"/>
      <c r="BK682" s="53"/>
      <c r="BL682" s="53"/>
      <c r="BM682" s="53"/>
      <c r="BN682" s="53"/>
      <c r="BO682" s="53"/>
      <c r="BP682" s="53"/>
      <c r="BQ682" s="53"/>
      <c r="BR682" s="53"/>
      <c r="BS682" s="53"/>
      <c r="BT682" s="53"/>
      <c r="BU682" s="53"/>
      <c r="BV682" s="53"/>
      <c r="BW682" s="53"/>
      <c r="BX682" s="53"/>
      <c r="BY682" s="53"/>
      <c r="BZ682" s="53"/>
      <c r="CA682" s="53"/>
      <c r="CB682" s="53"/>
      <c r="CC682" s="53"/>
      <c r="CD682" s="53"/>
      <c r="CE682" s="53"/>
      <c r="CF682" s="53"/>
      <c r="CG682" s="53"/>
      <c r="CH682" s="53"/>
      <c r="CI682" s="53"/>
      <c r="CJ682" s="53"/>
      <c r="CK682" s="53"/>
      <c r="CL682" s="53"/>
      <c r="CM682" s="53"/>
      <c r="CN682" s="53"/>
      <c r="CO682" s="53"/>
      <c r="CP682" s="53"/>
      <c r="CQ682" s="53"/>
      <c r="CR682" s="53"/>
      <c r="CS682" s="53"/>
      <c r="CT682" s="53"/>
      <c r="CU682" s="53"/>
      <c r="CV682" s="53"/>
      <c r="CW682" s="53"/>
      <c r="CX682" s="53"/>
      <c r="CY682" s="53"/>
      <c r="CZ682" s="53"/>
      <c r="DA682" s="53"/>
      <c r="DB682" s="53"/>
      <c r="DC682" s="53"/>
      <c r="DD682" s="53"/>
      <c r="DE682" s="53"/>
      <c r="DF682" s="53"/>
      <c r="DG682" s="53"/>
      <c r="DH682" s="53"/>
      <c r="DI682" s="53"/>
      <c r="DJ682" s="53"/>
      <c r="DK682" s="53"/>
      <c r="DL682" s="53"/>
      <c r="DM682" s="53"/>
      <c r="DN682" s="53"/>
      <c r="DO682" s="53"/>
      <c r="DP682" s="53"/>
      <c r="DQ682" s="53"/>
      <c r="DR682" s="53"/>
      <c r="DS682" s="53"/>
      <c r="DT682" s="53"/>
      <c r="DU682" s="53"/>
      <c r="DV682" s="53"/>
      <c r="DW682" s="53"/>
      <c r="DX682" s="53"/>
      <c r="DY682" s="53"/>
      <c r="DZ682" s="53"/>
      <c r="EA682" s="53"/>
      <c r="EB682" s="53"/>
      <c r="EC682" s="53"/>
      <c r="ED682" s="53"/>
      <c r="EE682" s="53"/>
      <c r="EF682" s="53"/>
      <c r="EG682" s="53"/>
      <c r="EH682" s="53"/>
      <c r="EI682" s="53"/>
      <c r="EJ682" s="53"/>
      <c r="EK682" s="53"/>
      <c r="EL682" s="53"/>
      <c r="EM682" s="53"/>
      <c r="EN682" s="53"/>
      <c r="EO682" s="53"/>
      <c r="EP682" s="53"/>
      <c r="EQ682" s="53"/>
      <c r="ER682" s="53"/>
      <c r="ES682" s="53"/>
      <c r="ET682" s="53"/>
      <c r="EU682" s="53"/>
      <c r="EV682" s="53"/>
      <c r="EW682" s="53"/>
      <c r="EX682" s="53"/>
      <c r="EY682" s="53"/>
      <c r="EZ682" s="53"/>
      <c r="FA682" s="53"/>
      <c r="FB682" s="53"/>
      <c r="FC682" s="53"/>
      <c r="FD682" s="53"/>
      <c r="FE682" s="53"/>
      <c r="FF682" s="53"/>
      <c r="FG682" s="53"/>
      <c r="FH682" s="53"/>
      <c r="FI682" s="53"/>
      <c r="FJ682" s="53"/>
      <c r="FK682" s="53"/>
      <c r="FL682" s="53"/>
      <c r="FM682" s="53"/>
      <c r="FN682" s="53"/>
      <c r="FO682" s="53"/>
      <c r="FP682" s="53"/>
      <c r="FQ682" s="53"/>
      <c r="FR682" s="53"/>
      <c r="FS682" s="53"/>
      <c r="FT682" s="53"/>
      <c r="FU682" s="53"/>
      <c r="FV682" s="53"/>
      <c r="FW682" s="53"/>
      <c r="FX682" s="53"/>
      <c r="FY682" s="53"/>
      <c r="FZ682" s="53"/>
      <c r="GA682" s="53"/>
      <c r="GB682" s="53"/>
      <c r="GC682" s="53"/>
      <c r="GD682" s="53"/>
      <c r="GE682" s="53"/>
      <c r="GF682" s="53"/>
      <c r="GG682" s="53"/>
      <c r="GH682" s="53"/>
      <c r="GI682" s="53"/>
      <c r="GJ682" s="53"/>
      <c r="GK682" s="53"/>
      <c r="GL682" s="53"/>
      <c r="GM682" s="53"/>
      <c r="GN682" s="53"/>
      <c r="GO682" s="53"/>
      <c r="GP682" s="53"/>
      <c r="GQ682" s="53"/>
      <c r="GR682" s="53"/>
      <c r="GS682" s="53"/>
      <c r="GT682" s="53"/>
      <c r="GU682" s="53"/>
      <c r="GV682" s="53"/>
      <c r="GW682" s="53"/>
      <c r="GX682" s="53"/>
      <c r="GY682" s="53"/>
      <c r="GZ682" s="53"/>
      <c r="HA682" s="53"/>
      <c r="HB682" s="53"/>
      <c r="HC682" s="53"/>
      <c r="HD682" s="53"/>
      <c r="HE682" s="53"/>
      <c r="HF682" s="53"/>
      <c r="HG682" s="53"/>
      <c r="HH682" s="53"/>
      <c r="HI682" s="53"/>
      <c r="HJ682" s="53"/>
      <c r="HK682" s="53"/>
      <c r="HL682" s="53"/>
      <c r="HM682" s="53"/>
      <c r="HN682" s="53"/>
      <c r="HO682" s="53"/>
      <c r="HP682" s="53"/>
      <c r="HQ682" s="53"/>
      <c r="HR682" s="53"/>
      <c r="HS682" s="53"/>
      <c r="HT682" s="53"/>
      <c r="HU682" s="53"/>
      <c r="HV682" s="53"/>
      <c r="HW682" s="53"/>
      <c r="HX682" s="53"/>
      <c r="HY682" s="53"/>
      <c r="HZ682" s="53"/>
      <c r="IA682" s="53"/>
    </row>
    <row r="683" spans="1:235" ht="11.25">
      <c r="A683" s="1"/>
      <c r="B683" s="1"/>
      <c r="C683" s="1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104"/>
      <c r="O683" s="104"/>
      <c r="P683" s="104"/>
      <c r="Q683" s="53"/>
      <c r="R683" s="53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3"/>
      <c r="AK683" s="53"/>
      <c r="AL683" s="53"/>
      <c r="AM683" s="53"/>
      <c r="AN683" s="53"/>
      <c r="AO683" s="53"/>
      <c r="AP683" s="53"/>
      <c r="AQ683" s="53"/>
      <c r="AR683" s="53"/>
      <c r="AS683" s="53"/>
      <c r="AT683" s="53"/>
      <c r="AU683" s="53"/>
      <c r="AV683" s="53"/>
      <c r="AW683" s="53"/>
      <c r="AX683" s="53"/>
      <c r="AY683" s="53"/>
      <c r="AZ683" s="53"/>
      <c r="BA683" s="53"/>
      <c r="BB683" s="53"/>
      <c r="BC683" s="53"/>
      <c r="BD683" s="53"/>
      <c r="BE683" s="53"/>
      <c r="BF683" s="53"/>
      <c r="BG683" s="53"/>
      <c r="BH683" s="53"/>
      <c r="BI683" s="53"/>
      <c r="BJ683" s="53"/>
      <c r="BK683" s="53"/>
      <c r="BL683" s="53"/>
      <c r="BM683" s="53"/>
      <c r="BN683" s="53"/>
      <c r="BO683" s="53"/>
      <c r="BP683" s="53"/>
      <c r="BQ683" s="53"/>
      <c r="BR683" s="53"/>
      <c r="BS683" s="53"/>
      <c r="BT683" s="53"/>
      <c r="BU683" s="53"/>
      <c r="BV683" s="53"/>
      <c r="BW683" s="53"/>
      <c r="BX683" s="53"/>
      <c r="BY683" s="53"/>
      <c r="BZ683" s="53"/>
      <c r="CA683" s="53"/>
      <c r="CB683" s="53"/>
      <c r="CC683" s="53"/>
      <c r="CD683" s="53"/>
      <c r="CE683" s="53"/>
      <c r="CF683" s="53"/>
      <c r="CG683" s="53"/>
      <c r="CH683" s="53"/>
      <c r="CI683" s="53"/>
      <c r="CJ683" s="53"/>
      <c r="CK683" s="53"/>
      <c r="CL683" s="53"/>
      <c r="CM683" s="53"/>
      <c r="CN683" s="53"/>
      <c r="CO683" s="53"/>
      <c r="CP683" s="53"/>
      <c r="CQ683" s="53"/>
      <c r="CR683" s="53"/>
      <c r="CS683" s="53"/>
      <c r="CT683" s="53"/>
      <c r="CU683" s="53"/>
      <c r="CV683" s="53"/>
      <c r="CW683" s="53"/>
      <c r="CX683" s="53"/>
      <c r="CY683" s="53"/>
      <c r="CZ683" s="53"/>
      <c r="DA683" s="53"/>
      <c r="DB683" s="53"/>
      <c r="DC683" s="53"/>
      <c r="DD683" s="53"/>
      <c r="DE683" s="53"/>
      <c r="DF683" s="53"/>
      <c r="DG683" s="53"/>
      <c r="DH683" s="53"/>
      <c r="DI683" s="53"/>
      <c r="DJ683" s="53"/>
      <c r="DK683" s="53"/>
      <c r="DL683" s="53"/>
      <c r="DM683" s="53"/>
      <c r="DN683" s="53"/>
      <c r="DO683" s="53"/>
      <c r="DP683" s="53"/>
      <c r="DQ683" s="53"/>
      <c r="DR683" s="53"/>
      <c r="DS683" s="53"/>
      <c r="DT683" s="53"/>
      <c r="DU683" s="53"/>
      <c r="DV683" s="53"/>
      <c r="DW683" s="53"/>
      <c r="DX683" s="53"/>
      <c r="DY683" s="53"/>
      <c r="DZ683" s="53"/>
      <c r="EA683" s="53"/>
      <c r="EB683" s="53"/>
      <c r="EC683" s="53"/>
      <c r="ED683" s="53"/>
      <c r="EE683" s="53"/>
      <c r="EF683" s="53"/>
      <c r="EG683" s="53"/>
      <c r="EH683" s="53"/>
      <c r="EI683" s="53"/>
      <c r="EJ683" s="53"/>
      <c r="EK683" s="53"/>
      <c r="EL683" s="53"/>
      <c r="EM683" s="53"/>
      <c r="EN683" s="53"/>
      <c r="EO683" s="53"/>
      <c r="EP683" s="53"/>
      <c r="EQ683" s="53"/>
      <c r="ER683" s="53"/>
      <c r="ES683" s="53"/>
      <c r="ET683" s="53"/>
      <c r="EU683" s="53"/>
      <c r="EV683" s="53"/>
      <c r="EW683" s="53"/>
      <c r="EX683" s="53"/>
      <c r="EY683" s="53"/>
      <c r="EZ683" s="53"/>
      <c r="FA683" s="53"/>
      <c r="FB683" s="53"/>
      <c r="FC683" s="53"/>
      <c r="FD683" s="53"/>
      <c r="FE683" s="53"/>
      <c r="FF683" s="53"/>
      <c r="FG683" s="53"/>
      <c r="FH683" s="53"/>
      <c r="FI683" s="53"/>
      <c r="FJ683" s="53"/>
      <c r="FK683" s="53"/>
      <c r="FL683" s="53"/>
      <c r="FM683" s="53"/>
      <c r="FN683" s="53"/>
      <c r="FO683" s="53"/>
      <c r="FP683" s="53"/>
      <c r="FQ683" s="53"/>
      <c r="FR683" s="53"/>
      <c r="FS683" s="53"/>
      <c r="FT683" s="53"/>
      <c r="FU683" s="53"/>
      <c r="FV683" s="53"/>
      <c r="FW683" s="53"/>
      <c r="FX683" s="53"/>
      <c r="FY683" s="53"/>
      <c r="FZ683" s="53"/>
      <c r="GA683" s="53"/>
      <c r="GB683" s="53"/>
      <c r="GC683" s="53"/>
      <c r="GD683" s="53"/>
      <c r="GE683" s="53"/>
      <c r="GF683" s="53"/>
      <c r="GG683" s="53"/>
      <c r="GH683" s="53"/>
      <c r="GI683" s="53"/>
      <c r="GJ683" s="53"/>
      <c r="GK683" s="53"/>
      <c r="GL683" s="53"/>
      <c r="GM683" s="53"/>
      <c r="GN683" s="53"/>
      <c r="GO683" s="53"/>
      <c r="GP683" s="53"/>
      <c r="GQ683" s="53"/>
      <c r="GR683" s="53"/>
      <c r="GS683" s="53"/>
      <c r="GT683" s="53"/>
      <c r="GU683" s="53"/>
      <c r="GV683" s="53"/>
      <c r="GW683" s="53"/>
      <c r="GX683" s="53"/>
      <c r="GY683" s="53"/>
      <c r="GZ683" s="53"/>
      <c r="HA683" s="53"/>
      <c r="HB683" s="53"/>
      <c r="HC683" s="53"/>
      <c r="HD683" s="53"/>
      <c r="HE683" s="53"/>
      <c r="HF683" s="53"/>
      <c r="HG683" s="53"/>
      <c r="HH683" s="53"/>
      <c r="HI683" s="53"/>
      <c r="HJ683" s="53"/>
      <c r="HK683" s="53"/>
      <c r="HL683" s="53"/>
      <c r="HM683" s="53"/>
      <c r="HN683" s="53"/>
      <c r="HO683" s="53"/>
      <c r="HP683" s="53"/>
      <c r="HQ683" s="53"/>
      <c r="HR683" s="53"/>
      <c r="HS683" s="53"/>
      <c r="HT683" s="53"/>
      <c r="HU683" s="53"/>
      <c r="HV683" s="53"/>
      <c r="HW683" s="53"/>
      <c r="HX683" s="53"/>
      <c r="HY683" s="53"/>
      <c r="HZ683" s="53"/>
      <c r="IA683" s="53"/>
    </row>
    <row r="684" spans="1:235" ht="11.25">
      <c r="A684" s="1"/>
      <c r="B684" s="1"/>
      <c r="C684" s="1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104"/>
      <c r="O684" s="104"/>
      <c r="P684" s="104"/>
      <c r="Q684" s="53"/>
      <c r="R684" s="53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3"/>
      <c r="AK684" s="53"/>
      <c r="AL684" s="53"/>
      <c r="AM684" s="53"/>
      <c r="AN684" s="53"/>
      <c r="AO684" s="53"/>
      <c r="AP684" s="53"/>
      <c r="AQ684" s="53"/>
      <c r="AR684" s="53"/>
      <c r="AS684" s="53"/>
      <c r="AT684" s="53"/>
      <c r="AU684" s="53"/>
      <c r="AV684" s="53"/>
      <c r="AW684" s="53"/>
      <c r="AX684" s="53"/>
      <c r="AY684" s="53"/>
      <c r="AZ684" s="53"/>
      <c r="BA684" s="53"/>
      <c r="BB684" s="53"/>
      <c r="BC684" s="53"/>
      <c r="BD684" s="53"/>
      <c r="BE684" s="53"/>
      <c r="BF684" s="53"/>
      <c r="BG684" s="53"/>
      <c r="BH684" s="53"/>
      <c r="BI684" s="53"/>
      <c r="BJ684" s="53"/>
      <c r="BK684" s="53"/>
      <c r="BL684" s="53"/>
      <c r="BM684" s="53"/>
      <c r="BN684" s="53"/>
      <c r="BO684" s="53"/>
      <c r="BP684" s="53"/>
      <c r="BQ684" s="53"/>
      <c r="BR684" s="53"/>
      <c r="BS684" s="53"/>
      <c r="BT684" s="53"/>
      <c r="BU684" s="53"/>
      <c r="BV684" s="53"/>
      <c r="BW684" s="53"/>
      <c r="BX684" s="53"/>
      <c r="BY684" s="53"/>
      <c r="BZ684" s="53"/>
      <c r="CA684" s="53"/>
      <c r="CB684" s="53"/>
      <c r="CC684" s="53"/>
      <c r="CD684" s="53"/>
      <c r="CE684" s="53"/>
      <c r="CF684" s="53"/>
      <c r="CG684" s="53"/>
      <c r="CH684" s="53"/>
      <c r="CI684" s="53"/>
      <c r="CJ684" s="53"/>
      <c r="CK684" s="53"/>
      <c r="CL684" s="53"/>
      <c r="CM684" s="53"/>
      <c r="CN684" s="53"/>
      <c r="CO684" s="53"/>
      <c r="CP684" s="53"/>
      <c r="CQ684" s="53"/>
      <c r="CR684" s="53"/>
      <c r="CS684" s="53"/>
      <c r="CT684" s="53"/>
      <c r="CU684" s="53"/>
      <c r="CV684" s="53"/>
      <c r="CW684" s="53"/>
      <c r="CX684" s="53"/>
      <c r="CY684" s="53"/>
      <c r="CZ684" s="53"/>
      <c r="DA684" s="53"/>
      <c r="DB684" s="53"/>
      <c r="DC684" s="53"/>
      <c r="DD684" s="53"/>
      <c r="DE684" s="53"/>
      <c r="DF684" s="53"/>
      <c r="DG684" s="53"/>
      <c r="DH684" s="53"/>
      <c r="DI684" s="53"/>
      <c r="DJ684" s="53"/>
      <c r="DK684" s="53"/>
      <c r="DL684" s="53"/>
      <c r="DM684" s="53"/>
      <c r="DN684" s="53"/>
      <c r="DO684" s="53"/>
      <c r="DP684" s="53"/>
      <c r="DQ684" s="53"/>
      <c r="DR684" s="53"/>
      <c r="DS684" s="53"/>
      <c r="DT684" s="53"/>
      <c r="DU684" s="53"/>
      <c r="DV684" s="53"/>
      <c r="DW684" s="53"/>
      <c r="DX684" s="53"/>
      <c r="DY684" s="53"/>
      <c r="DZ684" s="53"/>
      <c r="EA684" s="53"/>
      <c r="EB684" s="53"/>
      <c r="EC684" s="53"/>
      <c r="ED684" s="53"/>
      <c r="EE684" s="53"/>
      <c r="EF684" s="53"/>
      <c r="EG684" s="53"/>
      <c r="EH684" s="53"/>
      <c r="EI684" s="53"/>
      <c r="EJ684" s="53"/>
      <c r="EK684" s="53"/>
      <c r="EL684" s="53"/>
      <c r="EM684" s="53"/>
      <c r="EN684" s="53"/>
      <c r="EO684" s="53"/>
      <c r="EP684" s="53"/>
      <c r="EQ684" s="53"/>
      <c r="ER684" s="53"/>
      <c r="ES684" s="53"/>
      <c r="ET684" s="53"/>
      <c r="EU684" s="53"/>
      <c r="EV684" s="53"/>
      <c r="EW684" s="53"/>
      <c r="EX684" s="53"/>
      <c r="EY684" s="53"/>
      <c r="EZ684" s="53"/>
      <c r="FA684" s="53"/>
      <c r="FB684" s="53"/>
      <c r="FC684" s="53"/>
      <c r="FD684" s="53"/>
      <c r="FE684" s="53"/>
      <c r="FF684" s="53"/>
      <c r="FG684" s="53"/>
      <c r="FH684" s="53"/>
      <c r="FI684" s="53"/>
      <c r="FJ684" s="53"/>
      <c r="FK684" s="53"/>
      <c r="FL684" s="53"/>
      <c r="FM684" s="53"/>
      <c r="FN684" s="53"/>
      <c r="FO684" s="53"/>
      <c r="FP684" s="53"/>
      <c r="FQ684" s="53"/>
      <c r="FR684" s="53"/>
      <c r="FS684" s="53"/>
      <c r="FT684" s="53"/>
      <c r="FU684" s="53"/>
      <c r="FV684" s="53"/>
      <c r="FW684" s="53"/>
      <c r="FX684" s="53"/>
      <c r="FY684" s="53"/>
      <c r="FZ684" s="53"/>
      <c r="GA684" s="53"/>
      <c r="GB684" s="53"/>
      <c r="GC684" s="53"/>
      <c r="GD684" s="53"/>
      <c r="GE684" s="53"/>
      <c r="GF684" s="53"/>
      <c r="GG684" s="53"/>
      <c r="GH684" s="53"/>
      <c r="GI684" s="53"/>
      <c r="GJ684" s="53"/>
      <c r="GK684" s="53"/>
      <c r="GL684" s="53"/>
      <c r="GM684" s="53"/>
      <c r="GN684" s="53"/>
      <c r="GO684" s="53"/>
      <c r="GP684" s="53"/>
      <c r="GQ684" s="53"/>
      <c r="GR684" s="53"/>
      <c r="GS684" s="53"/>
      <c r="GT684" s="53"/>
      <c r="GU684" s="53"/>
      <c r="GV684" s="53"/>
      <c r="GW684" s="53"/>
      <c r="GX684" s="53"/>
      <c r="GY684" s="53"/>
      <c r="GZ684" s="53"/>
      <c r="HA684" s="53"/>
      <c r="HB684" s="53"/>
      <c r="HC684" s="53"/>
      <c r="HD684" s="53"/>
      <c r="HE684" s="53"/>
      <c r="HF684" s="53"/>
      <c r="HG684" s="53"/>
      <c r="HH684" s="53"/>
      <c r="HI684" s="53"/>
      <c r="HJ684" s="53"/>
      <c r="HK684" s="53"/>
      <c r="HL684" s="53"/>
      <c r="HM684" s="53"/>
      <c r="HN684" s="53"/>
      <c r="HO684" s="53"/>
      <c r="HP684" s="53"/>
      <c r="HQ684" s="53"/>
      <c r="HR684" s="53"/>
      <c r="HS684" s="53"/>
      <c r="HT684" s="53"/>
      <c r="HU684" s="53"/>
      <c r="HV684" s="53"/>
      <c r="HW684" s="53"/>
      <c r="HX684" s="53"/>
      <c r="HY684" s="53"/>
      <c r="HZ684" s="53"/>
      <c r="IA684" s="53"/>
    </row>
    <row r="685" spans="1:235" ht="11.25">
      <c r="A685" s="1"/>
      <c r="B685" s="1"/>
      <c r="C685" s="1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104"/>
      <c r="O685" s="104"/>
      <c r="P685" s="104"/>
      <c r="Q685" s="53"/>
      <c r="R685" s="53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3"/>
      <c r="AK685" s="53"/>
      <c r="AL685" s="53"/>
      <c r="AM685" s="53"/>
      <c r="AN685" s="53"/>
      <c r="AO685" s="53"/>
      <c r="AP685" s="53"/>
      <c r="AQ685" s="53"/>
      <c r="AR685" s="53"/>
      <c r="AS685" s="53"/>
      <c r="AT685" s="53"/>
      <c r="AU685" s="53"/>
      <c r="AV685" s="53"/>
      <c r="AW685" s="53"/>
      <c r="AX685" s="53"/>
      <c r="AY685" s="53"/>
      <c r="AZ685" s="53"/>
      <c r="BA685" s="53"/>
      <c r="BB685" s="53"/>
      <c r="BC685" s="53"/>
      <c r="BD685" s="53"/>
      <c r="BE685" s="53"/>
      <c r="BF685" s="53"/>
      <c r="BG685" s="53"/>
      <c r="BH685" s="53"/>
      <c r="BI685" s="53"/>
      <c r="BJ685" s="53"/>
      <c r="BK685" s="53"/>
      <c r="BL685" s="53"/>
      <c r="BM685" s="53"/>
      <c r="BN685" s="53"/>
      <c r="BO685" s="53"/>
      <c r="BP685" s="53"/>
      <c r="BQ685" s="53"/>
      <c r="BR685" s="53"/>
      <c r="BS685" s="53"/>
      <c r="BT685" s="53"/>
      <c r="BU685" s="53"/>
      <c r="BV685" s="53"/>
      <c r="BW685" s="53"/>
      <c r="BX685" s="53"/>
      <c r="BY685" s="53"/>
      <c r="BZ685" s="53"/>
      <c r="CA685" s="53"/>
      <c r="CB685" s="53"/>
      <c r="CC685" s="53"/>
      <c r="CD685" s="53"/>
      <c r="CE685" s="53"/>
      <c r="CF685" s="53"/>
      <c r="CG685" s="53"/>
      <c r="CH685" s="53"/>
      <c r="CI685" s="53"/>
      <c r="CJ685" s="53"/>
      <c r="CK685" s="53"/>
      <c r="CL685" s="53"/>
      <c r="CM685" s="53"/>
      <c r="CN685" s="53"/>
      <c r="CO685" s="53"/>
      <c r="CP685" s="53"/>
      <c r="CQ685" s="53"/>
      <c r="CR685" s="53"/>
      <c r="CS685" s="53"/>
      <c r="CT685" s="53"/>
      <c r="CU685" s="53"/>
      <c r="CV685" s="53"/>
      <c r="CW685" s="53"/>
      <c r="CX685" s="53"/>
      <c r="CY685" s="53"/>
      <c r="CZ685" s="53"/>
      <c r="DA685" s="53"/>
      <c r="DB685" s="53"/>
      <c r="DC685" s="53"/>
      <c r="DD685" s="53"/>
      <c r="DE685" s="53"/>
      <c r="DF685" s="53"/>
      <c r="DG685" s="53"/>
      <c r="DH685" s="53"/>
      <c r="DI685" s="53"/>
      <c r="DJ685" s="53"/>
      <c r="DK685" s="53"/>
      <c r="DL685" s="53"/>
      <c r="DM685" s="53"/>
      <c r="DN685" s="53"/>
      <c r="DO685" s="53"/>
      <c r="DP685" s="53"/>
      <c r="DQ685" s="53"/>
      <c r="DR685" s="53"/>
      <c r="DS685" s="53"/>
      <c r="DT685" s="53"/>
      <c r="DU685" s="53"/>
      <c r="DV685" s="53"/>
      <c r="DW685" s="53"/>
      <c r="DX685" s="53"/>
      <c r="DY685" s="53"/>
      <c r="DZ685" s="53"/>
      <c r="EA685" s="53"/>
      <c r="EB685" s="53"/>
      <c r="EC685" s="53"/>
      <c r="ED685" s="53"/>
      <c r="EE685" s="53"/>
      <c r="EF685" s="53"/>
      <c r="EG685" s="53"/>
      <c r="EH685" s="53"/>
      <c r="EI685" s="53"/>
      <c r="EJ685" s="53"/>
      <c r="EK685" s="53"/>
      <c r="EL685" s="53"/>
      <c r="EM685" s="53"/>
      <c r="EN685" s="53"/>
      <c r="EO685" s="53"/>
      <c r="EP685" s="53"/>
      <c r="EQ685" s="53"/>
      <c r="ER685" s="53"/>
      <c r="ES685" s="53"/>
      <c r="ET685" s="53"/>
      <c r="EU685" s="53"/>
      <c r="EV685" s="53"/>
      <c r="EW685" s="53"/>
      <c r="EX685" s="53"/>
      <c r="EY685" s="53"/>
      <c r="EZ685" s="53"/>
      <c r="FA685" s="53"/>
      <c r="FB685" s="53"/>
      <c r="FC685" s="53"/>
      <c r="FD685" s="53"/>
      <c r="FE685" s="53"/>
      <c r="FF685" s="53"/>
      <c r="FG685" s="53"/>
      <c r="FH685" s="53"/>
      <c r="FI685" s="53"/>
      <c r="FJ685" s="53"/>
      <c r="FK685" s="53"/>
      <c r="FL685" s="53"/>
      <c r="FM685" s="53"/>
      <c r="FN685" s="53"/>
      <c r="FO685" s="53"/>
      <c r="FP685" s="53"/>
      <c r="FQ685" s="53"/>
      <c r="FR685" s="53"/>
      <c r="FS685" s="53"/>
      <c r="FT685" s="53"/>
      <c r="FU685" s="53"/>
      <c r="FV685" s="53"/>
      <c r="FW685" s="53"/>
      <c r="FX685" s="53"/>
      <c r="FY685" s="53"/>
      <c r="FZ685" s="53"/>
      <c r="GA685" s="53"/>
      <c r="GB685" s="53"/>
      <c r="GC685" s="53"/>
      <c r="GD685" s="53"/>
      <c r="GE685" s="53"/>
      <c r="GF685" s="53"/>
      <c r="GG685" s="53"/>
      <c r="GH685" s="53"/>
      <c r="GI685" s="53"/>
      <c r="GJ685" s="53"/>
      <c r="GK685" s="53"/>
      <c r="GL685" s="53"/>
      <c r="GM685" s="53"/>
      <c r="GN685" s="53"/>
      <c r="GO685" s="53"/>
      <c r="GP685" s="53"/>
      <c r="GQ685" s="53"/>
      <c r="GR685" s="53"/>
      <c r="GS685" s="53"/>
      <c r="GT685" s="53"/>
      <c r="GU685" s="53"/>
      <c r="GV685" s="53"/>
      <c r="GW685" s="53"/>
      <c r="GX685" s="53"/>
      <c r="GY685" s="53"/>
      <c r="GZ685" s="53"/>
      <c r="HA685" s="53"/>
      <c r="HB685" s="53"/>
      <c r="HC685" s="53"/>
      <c r="HD685" s="53"/>
      <c r="HE685" s="53"/>
      <c r="HF685" s="53"/>
      <c r="HG685" s="53"/>
      <c r="HH685" s="53"/>
      <c r="HI685" s="53"/>
      <c r="HJ685" s="53"/>
      <c r="HK685" s="53"/>
      <c r="HL685" s="53"/>
      <c r="HM685" s="53"/>
      <c r="HN685" s="53"/>
      <c r="HO685" s="53"/>
      <c r="HP685" s="53"/>
      <c r="HQ685" s="53"/>
      <c r="HR685" s="53"/>
      <c r="HS685" s="53"/>
      <c r="HT685" s="53"/>
      <c r="HU685" s="53"/>
      <c r="HV685" s="53"/>
      <c r="HW685" s="53"/>
      <c r="HX685" s="53"/>
      <c r="HY685" s="53"/>
      <c r="HZ685" s="53"/>
      <c r="IA685" s="53"/>
    </row>
    <row r="686" spans="1:235" ht="11.25">
      <c r="A686" s="1"/>
      <c r="B686" s="1"/>
      <c r="C686" s="1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104"/>
      <c r="O686" s="104"/>
      <c r="P686" s="104"/>
      <c r="Q686" s="53"/>
      <c r="R686" s="53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3"/>
      <c r="AK686" s="53"/>
      <c r="AL686" s="53"/>
      <c r="AM686" s="53"/>
      <c r="AN686" s="53"/>
      <c r="AO686" s="53"/>
      <c r="AP686" s="53"/>
      <c r="AQ686" s="53"/>
      <c r="AR686" s="53"/>
      <c r="AS686" s="53"/>
      <c r="AT686" s="53"/>
      <c r="AU686" s="53"/>
      <c r="AV686" s="53"/>
      <c r="AW686" s="53"/>
      <c r="AX686" s="53"/>
      <c r="AY686" s="53"/>
      <c r="AZ686" s="53"/>
      <c r="BA686" s="53"/>
      <c r="BB686" s="53"/>
      <c r="BC686" s="53"/>
      <c r="BD686" s="53"/>
      <c r="BE686" s="53"/>
      <c r="BF686" s="53"/>
      <c r="BG686" s="53"/>
      <c r="BH686" s="53"/>
      <c r="BI686" s="53"/>
      <c r="BJ686" s="53"/>
      <c r="BK686" s="53"/>
      <c r="BL686" s="53"/>
      <c r="BM686" s="53"/>
      <c r="BN686" s="53"/>
      <c r="BO686" s="53"/>
      <c r="BP686" s="53"/>
      <c r="BQ686" s="53"/>
      <c r="BR686" s="53"/>
      <c r="BS686" s="53"/>
      <c r="BT686" s="53"/>
      <c r="BU686" s="53"/>
      <c r="BV686" s="53"/>
      <c r="BW686" s="53"/>
      <c r="BX686" s="53"/>
      <c r="BY686" s="53"/>
      <c r="BZ686" s="53"/>
      <c r="CA686" s="53"/>
      <c r="CB686" s="53"/>
      <c r="CC686" s="53"/>
      <c r="CD686" s="53"/>
      <c r="CE686" s="53"/>
      <c r="CF686" s="53"/>
      <c r="CG686" s="53"/>
      <c r="CH686" s="53"/>
      <c r="CI686" s="53"/>
      <c r="CJ686" s="53"/>
      <c r="CK686" s="53"/>
      <c r="CL686" s="53"/>
      <c r="CM686" s="53"/>
      <c r="CN686" s="53"/>
      <c r="CO686" s="53"/>
      <c r="CP686" s="53"/>
      <c r="CQ686" s="53"/>
      <c r="CR686" s="53"/>
      <c r="CS686" s="53"/>
      <c r="CT686" s="53"/>
      <c r="CU686" s="53"/>
      <c r="CV686" s="53"/>
      <c r="CW686" s="53"/>
      <c r="CX686" s="53"/>
      <c r="CY686" s="53"/>
      <c r="CZ686" s="53"/>
      <c r="DA686" s="53"/>
      <c r="DB686" s="53"/>
      <c r="DC686" s="53"/>
      <c r="DD686" s="53"/>
      <c r="DE686" s="53"/>
      <c r="DF686" s="53"/>
      <c r="DG686" s="53"/>
      <c r="DH686" s="53"/>
      <c r="DI686" s="53"/>
      <c r="DJ686" s="53"/>
      <c r="DK686" s="53"/>
      <c r="DL686" s="53"/>
      <c r="DM686" s="53"/>
      <c r="DN686" s="53"/>
      <c r="DO686" s="53"/>
      <c r="DP686" s="53"/>
      <c r="DQ686" s="53"/>
      <c r="DR686" s="53"/>
      <c r="DS686" s="53"/>
      <c r="DT686" s="53"/>
      <c r="DU686" s="53"/>
      <c r="DV686" s="53"/>
      <c r="DW686" s="53"/>
      <c r="DX686" s="53"/>
      <c r="DY686" s="53"/>
      <c r="DZ686" s="53"/>
      <c r="EA686" s="53"/>
      <c r="EB686" s="53"/>
      <c r="EC686" s="53"/>
      <c r="ED686" s="53"/>
      <c r="EE686" s="53"/>
      <c r="EF686" s="53"/>
      <c r="EG686" s="53"/>
      <c r="EH686" s="53"/>
      <c r="EI686" s="53"/>
      <c r="EJ686" s="53"/>
      <c r="EK686" s="53"/>
      <c r="EL686" s="53"/>
      <c r="EM686" s="53"/>
      <c r="EN686" s="53"/>
      <c r="EO686" s="53"/>
      <c r="EP686" s="53"/>
      <c r="EQ686" s="53"/>
      <c r="ER686" s="53"/>
      <c r="ES686" s="53"/>
      <c r="ET686" s="53"/>
      <c r="EU686" s="53"/>
      <c r="EV686" s="53"/>
      <c r="EW686" s="53"/>
      <c r="EX686" s="53"/>
      <c r="EY686" s="53"/>
      <c r="EZ686" s="53"/>
      <c r="FA686" s="53"/>
      <c r="FB686" s="53"/>
      <c r="FC686" s="53"/>
      <c r="FD686" s="53"/>
      <c r="FE686" s="53"/>
      <c r="FF686" s="53"/>
      <c r="FG686" s="53"/>
      <c r="FH686" s="53"/>
      <c r="FI686" s="53"/>
      <c r="FJ686" s="53"/>
      <c r="FK686" s="53"/>
      <c r="FL686" s="53"/>
      <c r="FM686" s="53"/>
      <c r="FN686" s="53"/>
      <c r="FO686" s="53"/>
      <c r="FP686" s="53"/>
      <c r="FQ686" s="53"/>
      <c r="FR686" s="53"/>
      <c r="FS686" s="53"/>
      <c r="FT686" s="53"/>
      <c r="FU686" s="53"/>
      <c r="FV686" s="53"/>
      <c r="FW686" s="53"/>
      <c r="FX686" s="53"/>
      <c r="FY686" s="53"/>
      <c r="FZ686" s="53"/>
      <c r="GA686" s="53"/>
      <c r="GB686" s="53"/>
      <c r="GC686" s="53"/>
      <c r="GD686" s="53"/>
      <c r="GE686" s="53"/>
      <c r="GF686" s="53"/>
      <c r="GG686" s="53"/>
      <c r="GH686" s="53"/>
      <c r="GI686" s="53"/>
      <c r="GJ686" s="53"/>
      <c r="GK686" s="53"/>
      <c r="GL686" s="53"/>
      <c r="GM686" s="53"/>
      <c r="GN686" s="53"/>
      <c r="GO686" s="53"/>
      <c r="GP686" s="53"/>
      <c r="GQ686" s="53"/>
      <c r="GR686" s="53"/>
      <c r="GS686" s="53"/>
      <c r="GT686" s="53"/>
      <c r="GU686" s="53"/>
      <c r="GV686" s="53"/>
      <c r="GW686" s="53"/>
      <c r="GX686" s="53"/>
      <c r="GY686" s="53"/>
      <c r="GZ686" s="53"/>
      <c r="HA686" s="53"/>
      <c r="HB686" s="53"/>
      <c r="HC686" s="53"/>
      <c r="HD686" s="53"/>
      <c r="HE686" s="53"/>
      <c r="HF686" s="53"/>
      <c r="HG686" s="53"/>
      <c r="HH686" s="53"/>
      <c r="HI686" s="53"/>
      <c r="HJ686" s="53"/>
      <c r="HK686" s="53"/>
      <c r="HL686" s="53"/>
      <c r="HM686" s="53"/>
      <c r="HN686" s="53"/>
      <c r="HO686" s="53"/>
      <c r="HP686" s="53"/>
      <c r="HQ686" s="53"/>
      <c r="HR686" s="53"/>
      <c r="HS686" s="53"/>
      <c r="HT686" s="53"/>
      <c r="HU686" s="53"/>
      <c r="HV686" s="53"/>
      <c r="HW686" s="53"/>
      <c r="HX686" s="53"/>
      <c r="HY686" s="53"/>
      <c r="HZ686" s="53"/>
      <c r="IA686" s="53"/>
    </row>
    <row r="687" spans="1:235" ht="11.25">
      <c r="A687" s="1"/>
      <c r="B687" s="1"/>
      <c r="C687" s="1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104"/>
      <c r="O687" s="104"/>
      <c r="P687" s="104"/>
      <c r="Q687" s="53"/>
      <c r="R687" s="53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/>
      <c r="AJ687" s="53"/>
      <c r="AK687" s="53"/>
      <c r="AL687" s="53"/>
      <c r="AM687" s="53"/>
      <c r="AN687" s="53"/>
      <c r="AO687" s="53"/>
      <c r="AP687" s="53"/>
      <c r="AQ687" s="53"/>
      <c r="AR687" s="53"/>
      <c r="AS687" s="53"/>
      <c r="AT687" s="53"/>
      <c r="AU687" s="53"/>
      <c r="AV687" s="53"/>
      <c r="AW687" s="53"/>
      <c r="AX687" s="53"/>
      <c r="AY687" s="53"/>
      <c r="AZ687" s="53"/>
      <c r="BA687" s="53"/>
      <c r="BB687" s="53"/>
      <c r="BC687" s="53"/>
      <c r="BD687" s="53"/>
      <c r="BE687" s="53"/>
      <c r="BF687" s="53"/>
      <c r="BG687" s="53"/>
      <c r="BH687" s="53"/>
      <c r="BI687" s="53"/>
      <c r="BJ687" s="53"/>
      <c r="BK687" s="53"/>
      <c r="BL687" s="53"/>
      <c r="BM687" s="53"/>
      <c r="BN687" s="53"/>
      <c r="BO687" s="53"/>
      <c r="BP687" s="53"/>
      <c r="BQ687" s="53"/>
      <c r="BR687" s="53"/>
      <c r="BS687" s="53"/>
      <c r="BT687" s="53"/>
      <c r="BU687" s="53"/>
      <c r="BV687" s="53"/>
      <c r="BW687" s="53"/>
      <c r="BX687" s="53"/>
      <c r="BY687" s="53"/>
      <c r="BZ687" s="53"/>
      <c r="CA687" s="53"/>
      <c r="CB687" s="53"/>
      <c r="CC687" s="53"/>
      <c r="CD687" s="53"/>
      <c r="CE687" s="53"/>
      <c r="CF687" s="53"/>
      <c r="CG687" s="53"/>
      <c r="CH687" s="53"/>
      <c r="CI687" s="53"/>
      <c r="CJ687" s="53"/>
      <c r="CK687" s="53"/>
      <c r="CL687" s="53"/>
      <c r="CM687" s="53"/>
      <c r="CN687" s="53"/>
      <c r="CO687" s="53"/>
      <c r="CP687" s="53"/>
      <c r="CQ687" s="53"/>
      <c r="CR687" s="53"/>
      <c r="CS687" s="53"/>
      <c r="CT687" s="53"/>
      <c r="CU687" s="53"/>
      <c r="CV687" s="53"/>
      <c r="CW687" s="53"/>
      <c r="CX687" s="53"/>
      <c r="CY687" s="53"/>
      <c r="CZ687" s="53"/>
      <c r="DA687" s="53"/>
      <c r="DB687" s="53"/>
      <c r="DC687" s="53"/>
      <c r="DD687" s="53"/>
      <c r="DE687" s="53"/>
      <c r="DF687" s="53"/>
      <c r="DG687" s="53"/>
      <c r="DH687" s="53"/>
      <c r="DI687" s="53"/>
      <c r="DJ687" s="53"/>
      <c r="DK687" s="53"/>
      <c r="DL687" s="53"/>
      <c r="DM687" s="53"/>
      <c r="DN687" s="53"/>
      <c r="DO687" s="53"/>
      <c r="DP687" s="53"/>
      <c r="DQ687" s="53"/>
      <c r="DR687" s="53"/>
      <c r="DS687" s="53"/>
      <c r="DT687" s="53"/>
      <c r="DU687" s="53"/>
      <c r="DV687" s="53"/>
      <c r="DW687" s="53"/>
      <c r="DX687" s="53"/>
      <c r="DY687" s="53"/>
      <c r="DZ687" s="53"/>
      <c r="EA687" s="53"/>
      <c r="EB687" s="53"/>
      <c r="EC687" s="53"/>
      <c r="ED687" s="53"/>
      <c r="EE687" s="53"/>
      <c r="EF687" s="53"/>
      <c r="EG687" s="53"/>
      <c r="EH687" s="53"/>
      <c r="EI687" s="53"/>
      <c r="EJ687" s="53"/>
      <c r="EK687" s="53"/>
      <c r="EL687" s="53"/>
      <c r="EM687" s="53"/>
      <c r="EN687" s="53"/>
      <c r="EO687" s="53"/>
      <c r="EP687" s="53"/>
      <c r="EQ687" s="53"/>
      <c r="ER687" s="53"/>
      <c r="ES687" s="53"/>
      <c r="ET687" s="53"/>
      <c r="EU687" s="53"/>
      <c r="EV687" s="53"/>
      <c r="EW687" s="53"/>
      <c r="EX687" s="53"/>
      <c r="EY687" s="53"/>
      <c r="EZ687" s="53"/>
      <c r="FA687" s="53"/>
      <c r="FB687" s="53"/>
      <c r="FC687" s="53"/>
      <c r="FD687" s="53"/>
      <c r="FE687" s="53"/>
      <c r="FF687" s="53"/>
      <c r="FG687" s="53"/>
      <c r="FH687" s="53"/>
      <c r="FI687" s="53"/>
      <c r="FJ687" s="53"/>
      <c r="FK687" s="53"/>
      <c r="FL687" s="53"/>
      <c r="FM687" s="53"/>
      <c r="FN687" s="53"/>
      <c r="FO687" s="53"/>
      <c r="FP687" s="53"/>
      <c r="FQ687" s="53"/>
      <c r="FR687" s="53"/>
      <c r="FS687" s="53"/>
      <c r="FT687" s="53"/>
      <c r="FU687" s="53"/>
      <c r="FV687" s="53"/>
      <c r="FW687" s="53"/>
      <c r="FX687" s="53"/>
      <c r="FY687" s="53"/>
      <c r="FZ687" s="53"/>
      <c r="GA687" s="53"/>
      <c r="GB687" s="53"/>
      <c r="GC687" s="53"/>
      <c r="GD687" s="53"/>
      <c r="GE687" s="53"/>
      <c r="GF687" s="53"/>
      <c r="GG687" s="53"/>
      <c r="GH687" s="53"/>
      <c r="GI687" s="53"/>
      <c r="GJ687" s="53"/>
      <c r="GK687" s="53"/>
      <c r="GL687" s="53"/>
      <c r="GM687" s="53"/>
      <c r="GN687" s="53"/>
      <c r="GO687" s="53"/>
      <c r="GP687" s="53"/>
      <c r="GQ687" s="53"/>
      <c r="GR687" s="53"/>
      <c r="GS687" s="53"/>
      <c r="GT687" s="53"/>
      <c r="GU687" s="53"/>
      <c r="GV687" s="53"/>
      <c r="GW687" s="53"/>
      <c r="GX687" s="53"/>
      <c r="GY687" s="53"/>
      <c r="GZ687" s="53"/>
      <c r="HA687" s="53"/>
      <c r="HB687" s="53"/>
      <c r="HC687" s="53"/>
      <c r="HD687" s="53"/>
      <c r="HE687" s="53"/>
      <c r="HF687" s="53"/>
      <c r="HG687" s="53"/>
      <c r="HH687" s="53"/>
      <c r="HI687" s="53"/>
      <c r="HJ687" s="53"/>
      <c r="HK687" s="53"/>
      <c r="HL687" s="53"/>
      <c r="HM687" s="53"/>
      <c r="HN687" s="53"/>
      <c r="HO687" s="53"/>
      <c r="HP687" s="53"/>
      <c r="HQ687" s="53"/>
      <c r="HR687" s="53"/>
      <c r="HS687" s="53"/>
      <c r="HT687" s="53"/>
      <c r="HU687" s="53"/>
      <c r="HV687" s="53"/>
      <c r="HW687" s="53"/>
      <c r="HX687" s="53"/>
      <c r="HY687" s="53"/>
      <c r="HZ687" s="53"/>
      <c r="IA687" s="53"/>
    </row>
    <row r="688" spans="1:235" ht="11.25">
      <c r="A688" s="1"/>
      <c r="B688" s="1"/>
      <c r="C688" s="1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104"/>
      <c r="O688" s="104"/>
      <c r="P688" s="104"/>
      <c r="Q688" s="53"/>
      <c r="R688" s="53"/>
      <c r="S688" s="53"/>
      <c r="T688" s="53"/>
      <c r="U688" s="53"/>
      <c r="V688" s="53"/>
      <c r="W688" s="53"/>
      <c r="X688" s="53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53"/>
      <c r="AK688" s="53"/>
      <c r="AL688" s="53"/>
      <c r="AM688" s="53"/>
      <c r="AN688" s="53"/>
      <c r="AO688" s="53"/>
      <c r="AP688" s="53"/>
      <c r="AQ688" s="53"/>
      <c r="AR688" s="53"/>
      <c r="AS688" s="53"/>
      <c r="AT688" s="53"/>
      <c r="AU688" s="53"/>
      <c r="AV688" s="53"/>
      <c r="AW688" s="53"/>
      <c r="AX688" s="53"/>
      <c r="AY688" s="53"/>
      <c r="AZ688" s="53"/>
      <c r="BA688" s="53"/>
      <c r="BB688" s="53"/>
      <c r="BC688" s="53"/>
      <c r="BD688" s="53"/>
      <c r="BE688" s="53"/>
      <c r="BF688" s="53"/>
      <c r="BG688" s="53"/>
      <c r="BH688" s="53"/>
      <c r="BI688" s="53"/>
      <c r="BJ688" s="53"/>
      <c r="BK688" s="53"/>
      <c r="BL688" s="53"/>
      <c r="BM688" s="53"/>
      <c r="BN688" s="53"/>
      <c r="BO688" s="53"/>
      <c r="BP688" s="53"/>
      <c r="BQ688" s="53"/>
      <c r="BR688" s="53"/>
      <c r="BS688" s="53"/>
      <c r="BT688" s="53"/>
      <c r="BU688" s="53"/>
      <c r="BV688" s="53"/>
      <c r="BW688" s="53"/>
      <c r="BX688" s="53"/>
      <c r="BY688" s="53"/>
      <c r="BZ688" s="53"/>
      <c r="CA688" s="53"/>
      <c r="CB688" s="53"/>
      <c r="CC688" s="53"/>
      <c r="CD688" s="53"/>
      <c r="CE688" s="53"/>
      <c r="CF688" s="53"/>
      <c r="CG688" s="53"/>
      <c r="CH688" s="53"/>
      <c r="CI688" s="53"/>
      <c r="CJ688" s="53"/>
      <c r="CK688" s="53"/>
      <c r="CL688" s="53"/>
      <c r="CM688" s="53"/>
      <c r="CN688" s="53"/>
      <c r="CO688" s="53"/>
      <c r="CP688" s="53"/>
      <c r="CQ688" s="53"/>
      <c r="CR688" s="53"/>
      <c r="CS688" s="53"/>
      <c r="CT688" s="53"/>
      <c r="CU688" s="53"/>
      <c r="CV688" s="53"/>
      <c r="CW688" s="53"/>
      <c r="CX688" s="53"/>
      <c r="CY688" s="53"/>
      <c r="CZ688" s="53"/>
      <c r="DA688" s="53"/>
      <c r="DB688" s="53"/>
      <c r="DC688" s="53"/>
      <c r="DD688" s="53"/>
      <c r="DE688" s="53"/>
      <c r="DF688" s="53"/>
      <c r="DG688" s="53"/>
      <c r="DH688" s="53"/>
      <c r="DI688" s="53"/>
      <c r="DJ688" s="53"/>
      <c r="DK688" s="53"/>
      <c r="DL688" s="53"/>
      <c r="DM688" s="53"/>
      <c r="DN688" s="53"/>
      <c r="DO688" s="53"/>
      <c r="DP688" s="53"/>
      <c r="DQ688" s="53"/>
      <c r="DR688" s="53"/>
      <c r="DS688" s="53"/>
      <c r="DT688" s="53"/>
      <c r="DU688" s="53"/>
      <c r="DV688" s="53"/>
      <c r="DW688" s="53"/>
      <c r="DX688" s="53"/>
      <c r="DY688" s="53"/>
      <c r="DZ688" s="53"/>
      <c r="EA688" s="53"/>
      <c r="EB688" s="53"/>
      <c r="EC688" s="53"/>
      <c r="ED688" s="53"/>
      <c r="EE688" s="53"/>
      <c r="EF688" s="53"/>
      <c r="EG688" s="53"/>
      <c r="EH688" s="53"/>
      <c r="EI688" s="53"/>
      <c r="EJ688" s="53"/>
      <c r="EK688" s="53"/>
      <c r="EL688" s="53"/>
      <c r="EM688" s="53"/>
      <c r="EN688" s="53"/>
      <c r="EO688" s="53"/>
      <c r="EP688" s="53"/>
      <c r="EQ688" s="53"/>
      <c r="ER688" s="53"/>
      <c r="ES688" s="53"/>
      <c r="ET688" s="53"/>
      <c r="EU688" s="53"/>
      <c r="EV688" s="53"/>
      <c r="EW688" s="53"/>
      <c r="EX688" s="53"/>
      <c r="EY688" s="53"/>
      <c r="EZ688" s="53"/>
      <c r="FA688" s="53"/>
      <c r="FB688" s="53"/>
      <c r="FC688" s="53"/>
      <c r="FD688" s="53"/>
      <c r="FE688" s="53"/>
      <c r="FF688" s="53"/>
      <c r="FG688" s="53"/>
      <c r="FH688" s="53"/>
      <c r="FI688" s="53"/>
      <c r="FJ688" s="53"/>
      <c r="FK688" s="53"/>
      <c r="FL688" s="53"/>
      <c r="FM688" s="53"/>
      <c r="FN688" s="53"/>
      <c r="FO688" s="53"/>
      <c r="FP688" s="53"/>
      <c r="FQ688" s="53"/>
      <c r="FR688" s="53"/>
      <c r="FS688" s="53"/>
      <c r="FT688" s="53"/>
      <c r="FU688" s="53"/>
      <c r="FV688" s="53"/>
      <c r="FW688" s="53"/>
      <c r="FX688" s="53"/>
      <c r="FY688" s="53"/>
      <c r="FZ688" s="53"/>
      <c r="GA688" s="53"/>
      <c r="GB688" s="53"/>
      <c r="GC688" s="53"/>
      <c r="GD688" s="53"/>
      <c r="GE688" s="53"/>
      <c r="GF688" s="53"/>
      <c r="GG688" s="53"/>
      <c r="GH688" s="53"/>
      <c r="GI688" s="53"/>
      <c r="GJ688" s="53"/>
      <c r="GK688" s="53"/>
      <c r="GL688" s="53"/>
      <c r="GM688" s="53"/>
      <c r="GN688" s="53"/>
      <c r="GO688" s="53"/>
      <c r="GP688" s="53"/>
      <c r="GQ688" s="53"/>
      <c r="GR688" s="53"/>
      <c r="GS688" s="53"/>
      <c r="GT688" s="53"/>
      <c r="GU688" s="53"/>
      <c r="GV688" s="53"/>
      <c r="GW688" s="53"/>
      <c r="GX688" s="53"/>
      <c r="GY688" s="53"/>
      <c r="GZ688" s="53"/>
      <c r="HA688" s="53"/>
      <c r="HB688" s="53"/>
      <c r="HC688" s="53"/>
      <c r="HD688" s="53"/>
      <c r="HE688" s="53"/>
      <c r="HF688" s="53"/>
      <c r="HG688" s="53"/>
      <c r="HH688" s="53"/>
      <c r="HI688" s="53"/>
      <c r="HJ688" s="53"/>
      <c r="HK688" s="53"/>
      <c r="HL688" s="53"/>
      <c r="HM688" s="53"/>
      <c r="HN688" s="53"/>
      <c r="HO688" s="53"/>
      <c r="HP688" s="53"/>
      <c r="HQ688" s="53"/>
      <c r="HR688" s="53"/>
      <c r="HS688" s="53"/>
      <c r="HT688" s="53"/>
      <c r="HU688" s="53"/>
      <c r="HV688" s="53"/>
      <c r="HW688" s="53"/>
      <c r="HX688" s="53"/>
      <c r="HY688" s="53"/>
      <c r="HZ688" s="53"/>
      <c r="IA688" s="53"/>
    </row>
    <row r="689" spans="1:235" ht="11.25">
      <c r="A689" s="1"/>
      <c r="B689" s="1"/>
      <c r="C689" s="1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104"/>
      <c r="O689" s="104"/>
      <c r="P689" s="104"/>
      <c r="Q689" s="53"/>
      <c r="R689" s="53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3"/>
      <c r="AK689" s="53"/>
      <c r="AL689" s="53"/>
      <c r="AM689" s="53"/>
      <c r="AN689" s="53"/>
      <c r="AO689" s="53"/>
      <c r="AP689" s="53"/>
      <c r="AQ689" s="53"/>
      <c r="AR689" s="53"/>
      <c r="AS689" s="53"/>
      <c r="AT689" s="53"/>
      <c r="AU689" s="53"/>
      <c r="AV689" s="53"/>
      <c r="AW689" s="53"/>
      <c r="AX689" s="53"/>
      <c r="AY689" s="53"/>
      <c r="AZ689" s="53"/>
      <c r="BA689" s="53"/>
      <c r="BB689" s="53"/>
      <c r="BC689" s="53"/>
      <c r="BD689" s="53"/>
      <c r="BE689" s="53"/>
      <c r="BF689" s="53"/>
      <c r="BG689" s="53"/>
      <c r="BH689" s="53"/>
      <c r="BI689" s="53"/>
      <c r="BJ689" s="53"/>
      <c r="BK689" s="53"/>
      <c r="BL689" s="53"/>
      <c r="BM689" s="53"/>
      <c r="BN689" s="53"/>
      <c r="BO689" s="53"/>
      <c r="BP689" s="53"/>
      <c r="BQ689" s="53"/>
      <c r="BR689" s="53"/>
      <c r="BS689" s="53"/>
      <c r="BT689" s="53"/>
      <c r="BU689" s="53"/>
      <c r="BV689" s="53"/>
      <c r="BW689" s="53"/>
      <c r="BX689" s="53"/>
      <c r="BY689" s="53"/>
      <c r="BZ689" s="53"/>
      <c r="CA689" s="53"/>
      <c r="CB689" s="53"/>
      <c r="CC689" s="53"/>
      <c r="CD689" s="53"/>
      <c r="CE689" s="53"/>
      <c r="CF689" s="53"/>
      <c r="CG689" s="53"/>
      <c r="CH689" s="53"/>
      <c r="CI689" s="53"/>
      <c r="CJ689" s="53"/>
      <c r="CK689" s="53"/>
      <c r="CL689" s="53"/>
      <c r="CM689" s="53"/>
      <c r="CN689" s="53"/>
      <c r="CO689" s="53"/>
      <c r="CP689" s="53"/>
      <c r="CQ689" s="53"/>
      <c r="CR689" s="53"/>
      <c r="CS689" s="53"/>
      <c r="CT689" s="53"/>
      <c r="CU689" s="53"/>
      <c r="CV689" s="53"/>
      <c r="CW689" s="53"/>
      <c r="CX689" s="53"/>
      <c r="CY689" s="53"/>
      <c r="CZ689" s="53"/>
      <c r="DA689" s="53"/>
      <c r="DB689" s="53"/>
      <c r="DC689" s="53"/>
      <c r="DD689" s="53"/>
      <c r="DE689" s="53"/>
      <c r="DF689" s="53"/>
      <c r="DG689" s="53"/>
      <c r="DH689" s="53"/>
      <c r="DI689" s="53"/>
      <c r="DJ689" s="53"/>
      <c r="DK689" s="53"/>
      <c r="DL689" s="53"/>
      <c r="DM689" s="53"/>
      <c r="DN689" s="53"/>
      <c r="DO689" s="53"/>
      <c r="DP689" s="53"/>
      <c r="DQ689" s="53"/>
      <c r="DR689" s="53"/>
      <c r="DS689" s="53"/>
      <c r="DT689" s="53"/>
      <c r="DU689" s="53"/>
      <c r="DV689" s="53"/>
      <c r="DW689" s="53"/>
      <c r="DX689" s="53"/>
      <c r="DY689" s="53"/>
      <c r="DZ689" s="53"/>
      <c r="EA689" s="53"/>
      <c r="EB689" s="53"/>
      <c r="EC689" s="53"/>
      <c r="ED689" s="53"/>
      <c r="EE689" s="53"/>
      <c r="EF689" s="53"/>
      <c r="EG689" s="53"/>
      <c r="EH689" s="53"/>
      <c r="EI689" s="53"/>
      <c r="EJ689" s="53"/>
      <c r="EK689" s="53"/>
      <c r="EL689" s="53"/>
      <c r="EM689" s="53"/>
      <c r="EN689" s="53"/>
      <c r="EO689" s="53"/>
      <c r="EP689" s="53"/>
      <c r="EQ689" s="53"/>
      <c r="ER689" s="53"/>
      <c r="ES689" s="53"/>
      <c r="ET689" s="53"/>
      <c r="EU689" s="53"/>
      <c r="EV689" s="53"/>
      <c r="EW689" s="53"/>
      <c r="EX689" s="53"/>
      <c r="EY689" s="53"/>
      <c r="EZ689" s="53"/>
      <c r="FA689" s="53"/>
      <c r="FB689" s="53"/>
      <c r="FC689" s="53"/>
      <c r="FD689" s="53"/>
      <c r="FE689" s="53"/>
      <c r="FF689" s="53"/>
      <c r="FG689" s="53"/>
      <c r="FH689" s="53"/>
      <c r="FI689" s="53"/>
      <c r="FJ689" s="53"/>
      <c r="FK689" s="53"/>
      <c r="FL689" s="53"/>
      <c r="FM689" s="53"/>
      <c r="FN689" s="53"/>
      <c r="FO689" s="53"/>
      <c r="FP689" s="53"/>
      <c r="FQ689" s="53"/>
      <c r="FR689" s="53"/>
      <c r="FS689" s="53"/>
      <c r="FT689" s="53"/>
      <c r="FU689" s="53"/>
      <c r="FV689" s="53"/>
      <c r="FW689" s="53"/>
      <c r="FX689" s="53"/>
      <c r="FY689" s="53"/>
      <c r="FZ689" s="53"/>
      <c r="GA689" s="53"/>
      <c r="GB689" s="53"/>
      <c r="GC689" s="53"/>
      <c r="GD689" s="53"/>
      <c r="GE689" s="53"/>
      <c r="GF689" s="53"/>
      <c r="GG689" s="53"/>
      <c r="GH689" s="53"/>
      <c r="GI689" s="53"/>
      <c r="GJ689" s="53"/>
      <c r="GK689" s="53"/>
      <c r="GL689" s="53"/>
      <c r="GM689" s="53"/>
      <c r="GN689" s="53"/>
      <c r="GO689" s="53"/>
      <c r="GP689" s="53"/>
      <c r="GQ689" s="53"/>
      <c r="GR689" s="53"/>
      <c r="GS689" s="53"/>
      <c r="GT689" s="53"/>
      <c r="GU689" s="53"/>
      <c r="GV689" s="53"/>
      <c r="GW689" s="53"/>
      <c r="GX689" s="53"/>
      <c r="GY689" s="53"/>
      <c r="GZ689" s="53"/>
      <c r="HA689" s="53"/>
      <c r="HB689" s="53"/>
      <c r="HC689" s="53"/>
      <c r="HD689" s="53"/>
      <c r="HE689" s="53"/>
      <c r="HF689" s="53"/>
      <c r="HG689" s="53"/>
      <c r="HH689" s="53"/>
      <c r="HI689" s="53"/>
      <c r="HJ689" s="53"/>
      <c r="HK689" s="53"/>
      <c r="HL689" s="53"/>
      <c r="HM689" s="53"/>
      <c r="HN689" s="53"/>
      <c r="HO689" s="53"/>
      <c r="HP689" s="53"/>
      <c r="HQ689" s="53"/>
      <c r="HR689" s="53"/>
      <c r="HS689" s="53"/>
      <c r="HT689" s="53"/>
      <c r="HU689" s="53"/>
      <c r="HV689" s="53"/>
      <c r="HW689" s="53"/>
      <c r="HX689" s="53"/>
      <c r="HY689" s="53"/>
      <c r="HZ689" s="53"/>
      <c r="IA689" s="53"/>
    </row>
    <row r="690" spans="1:235" ht="11.25">
      <c r="A690" s="1"/>
      <c r="B690" s="1"/>
      <c r="C690" s="1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104"/>
      <c r="O690" s="104"/>
      <c r="P690" s="104"/>
      <c r="Q690" s="53"/>
      <c r="R690" s="53"/>
      <c r="S690" s="53"/>
      <c r="T690" s="53"/>
      <c r="U690" s="53"/>
      <c r="V690" s="53"/>
      <c r="W690" s="53"/>
      <c r="X690" s="53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/>
      <c r="AJ690" s="53"/>
      <c r="AK690" s="53"/>
      <c r="AL690" s="53"/>
      <c r="AM690" s="53"/>
      <c r="AN690" s="53"/>
      <c r="AO690" s="53"/>
      <c r="AP690" s="53"/>
      <c r="AQ690" s="53"/>
      <c r="AR690" s="53"/>
      <c r="AS690" s="53"/>
      <c r="AT690" s="53"/>
      <c r="AU690" s="53"/>
      <c r="AV690" s="53"/>
      <c r="AW690" s="53"/>
      <c r="AX690" s="53"/>
      <c r="AY690" s="53"/>
      <c r="AZ690" s="53"/>
      <c r="BA690" s="53"/>
      <c r="BB690" s="53"/>
      <c r="BC690" s="53"/>
      <c r="BD690" s="53"/>
      <c r="BE690" s="53"/>
      <c r="BF690" s="53"/>
      <c r="BG690" s="53"/>
      <c r="BH690" s="53"/>
      <c r="BI690" s="53"/>
      <c r="BJ690" s="53"/>
      <c r="BK690" s="53"/>
      <c r="BL690" s="53"/>
      <c r="BM690" s="53"/>
      <c r="BN690" s="53"/>
      <c r="BO690" s="53"/>
      <c r="BP690" s="53"/>
      <c r="BQ690" s="53"/>
      <c r="BR690" s="53"/>
      <c r="BS690" s="53"/>
      <c r="BT690" s="53"/>
      <c r="BU690" s="53"/>
      <c r="BV690" s="53"/>
      <c r="BW690" s="53"/>
      <c r="BX690" s="53"/>
      <c r="BY690" s="53"/>
      <c r="BZ690" s="53"/>
      <c r="CA690" s="53"/>
      <c r="CB690" s="53"/>
      <c r="CC690" s="53"/>
      <c r="CD690" s="53"/>
      <c r="CE690" s="53"/>
      <c r="CF690" s="53"/>
      <c r="CG690" s="53"/>
      <c r="CH690" s="53"/>
      <c r="CI690" s="53"/>
      <c r="CJ690" s="53"/>
      <c r="CK690" s="53"/>
      <c r="CL690" s="53"/>
      <c r="CM690" s="53"/>
      <c r="CN690" s="53"/>
      <c r="CO690" s="53"/>
      <c r="CP690" s="53"/>
      <c r="CQ690" s="53"/>
      <c r="CR690" s="53"/>
      <c r="CS690" s="53"/>
      <c r="CT690" s="53"/>
      <c r="CU690" s="53"/>
      <c r="CV690" s="53"/>
      <c r="CW690" s="53"/>
      <c r="CX690" s="53"/>
      <c r="CY690" s="53"/>
      <c r="CZ690" s="53"/>
      <c r="DA690" s="53"/>
      <c r="DB690" s="53"/>
      <c r="DC690" s="53"/>
      <c r="DD690" s="53"/>
      <c r="DE690" s="53"/>
      <c r="DF690" s="53"/>
      <c r="DG690" s="53"/>
      <c r="DH690" s="53"/>
      <c r="DI690" s="53"/>
      <c r="DJ690" s="53"/>
      <c r="DK690" s="53"/>
      <c r="DL690" s="53"/>
      <c r="DM690" s="53"/>
      <c r="DN690" s="53"/>
      <c r="DO690" s="53"/>
      <c r="DP690" s="53"/>
      <c r="DQ690" s="53"/>
      <c r="DR690" s="53"/>
      <c r="DS690" s="53"/>
      <c r="DT690" s="53"/>
      <c r="DU690" s="53"/>
      <c r="DV690" s="53"/>
      <c r="DW690" s="53"/>
      <c r="DX690" s="53"/>
      <c r="DY690" s="53"/>
      <c r="DZ690" s="53"/>
      <c r="EA690" s="53"/>
      <c r="EB690" s="53"/>
      <c r="EC690" s="53"/>
      <c r="ED690" s="53"/>
      <c r="EE690" s="53"/>
      <c r="EF690" s="53"/>
      <c r="EG690" s="53"/>
      <c r="EH690" s="53"/>
      <c r="EI690" s="53"/>
      <c r="EJ690" s="53"/>
      <c r="EK690" s="53"/>
      <c r="EL690" s="53"/>
      <c r="EM690" s="53"/>
      <c r="EN690" s="53"/>
      <c r="EO690" s="53"/>
      <c r="EP690" s="53"/>
      <c r="EQ690" s="53"/>
      <c r="ER690" s="53"/>
      <c r="ES690" s="53"/>
      <c r="ET690" s="53"/>
      <c r="EU690" s="53"/>
      <c r="EV690" s="53"/>
      <c r="EW690" s="53"/>
      <c r="EX690" s="53"/>
      <c r="EY690" s="53"/>
      <c r="EZ690" s="53"/>
      <c r="FA690" s="53"/>
      <c r="FB690" s="53"/>
      <c r="FC690" s="53"/>
      <c r="FD690" s="53"/>
      <c r="FE690" s="53"/>
      <c r="FF690" s="53"/>
      <c r="FG690" s="53"/>
      <c r="FH690" s="53"/>
      <c r="FI690" s="53"/>
      <c r="FJ690" s="53"/>
      <c r="FK690" s="53"/>
      <c r="FL690" s="53"/>
      <c r="FM690" s="53"/>
      <c r="FN690" s="53"/>
      <c r="FO690" s="53"/>
      <c r="FP690" s="53"/>
      <c r="FQ690" s="53"/>
      <c r="FR690" s="53"/>
      <c r="FS690" s="53"/>
      <c r="FT690" s="53"/>
      <c r="FU690" s="53"/>
      <c r="FV690" s="53"/>
      <c r="FW690" s="53"/>
      <c r="FX690" s="53"/>
      <c r="FY690" s="53"/>
      <c r="FZ690" s="53"/>
      <c r="GA690" s="53"/>
      <c r="GB690" s="53"/>
      <c r="GC690" s="53"/>
      <c r="GD690" s="53"/>
      <c r="GE690" s="53"/>
      <c r="GF690" s="53"/>
      <c r="GG690" s="53"/>
      <c r="GH690" s="53"/>
      <c r="GI690" s="53"/>
      <c r="GJ690" s="53"/>
      <c r="GK690" s="53"/>
      <c r="GL690" s="53"/>
      <c r="GM690" s="53"/>
      <c r="GN690" s="53"/>
      <c r="GO690" s="53"/>
      <c r="GP690" s="53"/>
      <c r="GQ690" s="53"/>
      <c r="GR690" s="53"/>
      <c r="GS690" s="53"/>
      <c r="GT690" s="53"/>
      <c r="GU690" s="53"/>
      <c r="GV690" s="53"/>
      <c r="GW690" s="53"/>
      <c r="GX690" s="53"/>
      <c r="GY690" s="53"/>
      <c r="GZ690" s="53"/>
      <c r="HA690" s="53"/>
      <c r="HB690" s="53"/>
      <c r="HC690" s="53"/>
      <c r="HD690" s="53"/>
      <c r="HE690" s="53"/>
      <c r="HF690" s="53"/>
      <c r="HG690" s="53"/>
      <c r="HH690" s="53"/>
      <c r="HI690" s="53"/>
      <c r="HJ690" s="53"/>
      <c r="HK690" s="53"/>
      <c r="HL690" s="53"/>
      <c r="HM690" s="53"/>
      <c r="HN690" s="53"/>
      <c r="HO690" s="53"/>
      <c r="HP690" s="53"/>
      <c r="HQ690" s="53"/>
      <c r="HR690" s="53"/>
      <c r="HS690" s="53"/>
      <c r="HT690" s="53"/>
      <c r="HU690" s="53"/>
      <c r="HV690" s="53"/>
      <c r="HW690" s="53"/>
      <c r="HX690" s="53"/>
      <c r="HY690" s="53"/>
      <c r="HZ690" s="53"/>
      <c r="IA690" s="53"/>
    </row>
    <row r="691" spans="1:235" ht="11.25">
      <c r="A691" s="1"/>
      <c r="B691" s="1"/>
      <c r="C691" s="1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104"/>
      <c r="O691" s="104"/>
      <c r="P691" s="104"/>
      <c r="Q691" s="53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3"/>
      <c r="AK691" s="53"/>
      <c r="AL691" s="53"/>
      <c r="AM691" s="53"/>
      <c r="AN691" s="53"/>
      <c r="AO691" s="53"/>
      <c r="AP691" s="53"/>
      <c r="AQ691" s="53"/>
      <c r="AR691" s="53"/>
      <c r="AS691" s="53"/>
      <c r="AT691" s="53"/>
      <c r="AU691" s="53"/>
      <c r="AV691" s="53"/>
      <c r="AW691" s="53"/>
      <c r="AX691" s="53"/>
      <c r="AY691" s="53"/>
      <c r="AZ691" s="53"/>
      <c r="BA691" s="53"/>
      <c r="BB691" s="53"/>
      <c r="BC691" s="53"/>
      <c r="BD691" s="53"/>
      <c r="BE691" s="53"/>
      <c r="BF691" s="53"/>
      <c r="BG691" s="53"/>
      <c r="BH691" s="53"/>
      <c r="BI691" s="53"/>
      <c r="BJ691" s="53"/>
      <c r="BK691" s="53"/>
      <c r="BL691" s="53"/>
      <c r="BM691" s="53"/>
      <c r="BN691" s="53"/>
      <c r="BO691" s="53"/>
      <c r="BP691" s="53"/>
      <c r="BQ691" s="53"/>
      <c r="BR691" s="53"/>
      <c r="BS691" s="53"/>
      <c r="BT691" s="53"/>
      <c r="BU691" s="53"/>
      <c r="BV691" s="53"/>
      <c r="BW691" s="53"/>
      <c r="BX691" s="53"/>
      <c r="BY691" s="53"/>
      <c r="BZ691" s="53"/>
      <c r="CA691" s="53"/>
      <c r="CB691" s="53"/>
      <c r="CC691" s="53"/>
      <c r="CD691" s="53"/>
      <c r="CE691" s="53"/>
      <c r="CF691" s="53"/>
      <c r="CG691" s="53"/>
      <c r="CH691" s="53"/>
      <c r="CI691" s="53"/>
      <c r="CJ691" s="53"/>
      <c r="CK691" s="53"/>
      <c r="CL691" s="53"/>
      <c r="CM691" s="53"/>
      <c r="CN691" s="53"/>
      <c r="CO691" s="53"/>
      <c r="CP691" s="53"/>
      <c r="CQ691" s="53"/>
      <c r="CR691" s="53"/>
      <c r="CS691" s="53"/>
      <c r="CT691" s="53"/>
      <c r="CU691" s="53"/>
      <c r="CV691" s="53"/>
      <c r="CW691" s="53"/>
      <c r="CX691" s="53"/>
      <c r="CY691" s="53"/>
      <c r="CZ691" s="53"/>
      <c r="DA691" s="53"/>
      <c r="DB691" s="53"/>
      <c r="DC691" s="53"/>
      <c r="DD691" s="53"/>
      <c r="DE691" s="53"/>
      <c r="DF691" s="53"/>
      <c r="DG691" s="53"/>
      <c r="DH691" s="53"/>
      <c r="DI691" s="53"/>
      <c r="DJ691" s="53"/>
      <c r="DK691" s="53"/>
      <c r="DL691" s="53"/>
      <c r="DM691" s="53"/>
      <c r="DN691" s="53"/>
      <c r="DO691" s="53"/>
      <c r="DP691" s="53"/>
      <c r="DQ691" s="53"/>
      <c r="DR691" s="53"/>
      <c r="DS691" s="53"/>
      <c r="DT691" s="53"/>
      <c r="DU691" s="53"/>
      <c r="DV691" s="53"/>
      <c r="DW691" s="53"/>
      <c r="DX691" s="53"/>
      <c r="DY691" s="53"/>
      <c r="DZ691" s="53"/>
      <c r="EA691" s="53"/>
      <c r="EB691" s="53"/>
      <c r="EC691" s="53"/>
      <c r="ED691" s="53"/>
      <c r="EE691" s="53"/>
      <c r="EF691" s="53"/>
      <c r="EG691" s="53"/>
      <c r="EH691" s="53"/>
      <c r="EI691" s="53"/>
      <c r="EJ691" s="53"/>
      <c r="EK691" s="53"/>
      <c r="EL691" s="53"/>
      <c r="EM691" s="53"/>
      <c r="EN691" s="53"/>
      <c r="EO691" s="53"/>
      <c r="EP691" s="53"/>
      <c r="EQ691" s="53"/>
      <c r="ER691" s="53"/>
      <c r="ES691" s="53"/>
      <c r="ET691" s="53"/>
      <c r="EU691" s="53"/>
      <c r="EV691" s="53"/>
      <c r="EW691" s="53"/>
      <c r="EX691" s="53"/>
      <c r="EY691" s="53"/>
      <c r="EZ691" s="53"/>
      <c r="FA691" s="53"/>
      <c r="FB691" s="53"/>
      <c r="FC691" s="53"/>
      <c r="FD691" s="53"/>
      <c r="FE691" s="53"/>
      <c r="FF691" s="53"/>
      <c r="FG691" s="53"/>
      <c r="FH691" s="53"/>
      <c r="FI691" s="53"/>
      <c r="FJ691" s="53"/>
      <c r="FK691" s="53"/>
      <c r="FL691" s="53"/>
      <c r="FM691" s="53"/>
      <c r="FN691" s="53"/>
      <c r="FO691" s="53"/>
      <c r="FP691" s="53"/>
      <c r="FQ691" s="53"/>
      <c r="FR691" s="53"/>
      <c r="FS691" s="53"/>
      <c r="FT691" s="53"/>
      <c r="FU691" s="53"/>
      <c r="FV691" s="53"/>
      <c r="FW691" s="53"/>
      <c r="FX691" s="53"/>
      <c r="FY691" s="53"/>
      <c r="FZ691" s="53"/>
      <c r="GA691" s="53"/>
      <c r="GB691" s="53"/>
      <c r="GC691" s="53"/>
      <c r="GD691" s="53"/>
      <c r="GE691" s="53"/>
      <c r="GF691" s="53"/>
      <c r="GG691" s="53"/>
      <c r="GH691" s="53"/>
      <c r="GI691" s="53"/>
      <c r="GJ691" s="53"/>
      <c r="GK691" s="53"/>
      <c r="GL691" s="53"/>
      <c r="GM691" s="53"/>
      <c r="GN691" s="53"/>
      <c r="GO691" s="53"/>
      <c r="GP691" s="53"/>
      <c r="GQ691" s="53"/>
      <c r="GR691" s="53"/>
      <c r="GS691" s="53"/>
      <c r="GT691" s="53"/>
      <c r="GU691" s="53"/>
      <c r="GV691" s="53"/>
      <c r="GW691" s="53"/>
      <c r="GX691" s="53"/>
      <c r="GY691" s="53"/>
      <c r="GZ691" s="53"/>
      <c r="HA691" s="53"/>
      <c r="HB691" s="53"/>
      <c r="HC691" s="53"/>
      <c r="HD691" s="53"/>
      <c r="HE691" s="53"/>
      <c r="HF691" s="53"/>
      <c r="HG691" s="53"/>
      <c r="HH691" s="53"/>
      <c r="HI691" s="53"/>
      <c r="HJ691" s="53"/>
      <c r="HK691" s="53"/>
      <c r="HL691" s="53"/>
      <c r="HM691" s="53"/>
      <c r="HN691" s="53"/>
      <c r="HO691" s="53"/>
      <c r="HP691" s="53"/>
      <c r="HQ691" s="53"/>
      <c r="HR691" s="53"/>
      <c r="HS691" s="53"/>
      <c r="HT691" s="53"/>
      <c r="HU691" s="53"/>
      <c r="HV691" s="53"/>
      <c r="HW691" s="53"/>
      <c r="HX691" s="53"/>
      <c r="HY691" s="53"/>
      <c r="HZ691" s="53"/>
      <c r="IA691" s="53"/>
    </row>
    <row r="692" spans="1:235" ht="11.25">
      <c r="A692" s="1"/>
      <c r="B692" s="1"/>
      <c r="C692" s="1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104"/>
      <c r="O692" s="104"/>
      <c r="P692" s="104"/>
      <c r="Q692" s="53"/>
      <c r="R692" s="53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53"/>
      <c r="AK692" s="53"/>
      <c r="AL692" s="53"/>
      <c r="AM692" s="53"/>
      <c r="AN692" s="53"/>
      <c r="AO692" s="53"/>
      <c r="AP692" s="53"/>
      <c r="AQ692" s="53"/>
      <c r="AR692" s="53"/>
      <c r="AS692" s="53"/>
      <c r="AT692" s="53"/>
      <c r="AU692" s="53"/>
      <c r="AV692" s="53"/>
      <c r="AW692" s="53"/>
      <c r="AX692" s="53"/>
      <c r="AY692" s="53"/>
      <c r="AZ692" s="53"/>
      <c r="BA692" s="53"/>
      <c r="BB692" s="53"/>
      <c r="BC692" s="53"/>
      <c r="BD692" s="53"/>
      <c r="BE692" s="53"/>
      <c r="BF692" s="53"/>
      <c r="BG692" s="53"/>
      <c r="BH692" s="53"/>
      <c r="BI692" s="53"/>
      <c r="BJ692" s="53"/>
      <c r="BK692" s="53"/>
      <c r="BL692" s="53"/>
      <c r="BM692" s="53"/>
      <c r="BN692" s="53"/>
      <c r="BO692" s="53"/>
      <c r="BP692" s="53"/>
      <c r="BQ692" s="53"/>
      <c r="BR692" s="53"/>
      <c r="BS692" s="53"/>
      <c r="BT692" s="53"/>
      <c r="BU692" s="53"/>
      <c r="BV692" s="53"/>
      <c r="BW692" s="53"/>
      <c r="BX692" s="53"/>
      <c r="BY692" s="53"/>
      <c r="BZ692" s="53"/>
      <c r="CA692" s="53"/>
      <c r="CB692" s="53"/>
      <c r="CC692" s="53"/>
      <c r="CD692" s="53"/>
      <c r="CE692" s="53"/>
      <c r="CF692" s="53"/>
      <c r="CG692" s="53"/>
      <c r="CH692" s="53"/>
      <c r="CI692" s="53"/>
      <c r="CJ692" s="53"/>
      <c r="CK692" s="53"/>
      <c r="CL692" s="53"/>
      <c r="CM692" s="53"/>
      <c r="CN692" s="53"/>
      <c r="CO692" s="53"/>
      <c r="CP692" s="53"/>
      <c r="CQ692" s="53"/>
      <c r="CR692" s="53"/>
      <c r="CS692" s="53"/>
      <c r="CT692" s="53"/>
      <c r="CU692" s="53"/>
      <c r="CV692" s="53"/>
      <c r="CW692" s="53"/>
      <c r="CX692" s="53"/>
      <c r="CY692" s="53"/>
      <c r="CZ692" s="53"/>
      <c r="DA692" s="53"/>
      <c r="DB692" s="53"/>
      <c r="DC692" s="53"/>
      <c r="DD692" s="53"/>
      <c r="DE692" s="53"/>
      <c r="DF692" s="53"/>
      <c r="DG692" s="53"/>
      <c r="DH692" s="53"/>
      <c r="DI692" s="53"/>
      <c r="DJ692" s="53"/>
      <c r="DK692" s="53"/>
      <c r="DL692" s="53"/>
      <c r="DM692" s="53"/>
      <c r="DN692" s="53"/>
      <c r="DO692" s="53"/>
      <c r="DP692" s="53"/>
      <c r="DQ692" s="53"/>
      <c r="DR692" s="53"/>
      <c r="DS692" s="53"/>
      <c r="DT692" s="53"/>
      <c r="DU692" s="53"/>
      <c r="DV692" s="53"/>
      <c r="DW692" s="53"/>
      <c r="DX692" s="53"/>
      <c r="DY692" s="53"/>
      <c r="DZ692" s="53"/>
      <c r="EA692" s="53"/>
      <c r="EB692" s="53"/>
      <c r="EC692" s="53"/>
      <c r="ED692" s="53"/>
      <c r="EE692" s="53"/>
      <c r="EF692" s="53"/>
      <c r="EG692" s="53"/>
      <c r="EH692" s="53"/>
      <c r="EI692" s="53"/>
      <c r="EJ692" s="53"/>
      <c r="EK692" s="53"/>
      <c r="EL692" s="53"/>
      <c r="EM692" s="53"/>
      <c r="EN692" s="53"/>
      <c r="EO692" s="53"/>
      <c r="EP692" s="53"/>
      <c r="EQ692" s="53"/>
      <c r="ER692" s="53"/>
      <c r="ES692" s="53"/>
      <c r="ET692" s="53"/>
      <c r="EU692" s="53"/>
      <c r="EV692" s="53"/>
      <c r="EW692" s="53"/>
      <c r="EX692" s="53"/>
      <c r="EY692" s="53"/>
      <c r="EZ692" s="53"/>
      <c r="FA692" s="53"/>
      <c r="FB692" s="53"/>
      <c r="FC692" s="53"/>
      <c r="FD692" s="53"/>
      <c r="FE692" s="53"/>
      <c r="FF692" s="53"/>
      <c r="FG692" s="53"/>
      <c r="FH692" s="53"/>
      <c r="FI692" s="53"/>
      <c r="FJ692" s="53"/>
      <c r="FK692" s="53"/>
      <c r="FL692" s="53"/>
      <c r="FM692" s="53"/>
      <c r="FN692" s="53"/>
      <c r="FO692" s="53"/>
      <c r="FP692" s="53"/>
      <c r="FQ692" s="53"/>
      <c r="FR692" s="53"/>
      <c r="FS692" s="53"/>
      <c r="FT692" s="53"/>
      <c r="FU692" s="53"/>
      <c r="FV692" s="53"/>
      <c r="FW692" s="53"/>
      <c r="FX692" s="53"/>
      <c r="FY692" s="53"/>
      <c r="FZ692" s="53"/>
      <c r="GA692" s="53"/>
      <c r="GB692" s="53"/>
      <c r="GC692" s="53"/>
      <c r="GD692" s="53"/>
      <c r="GE692" s="53"/>
      <c r="GF692" s="53"/>
      <c r="GG692" s="53"/>
      <c r="GH692" s="53"/>
      <c r="GI692" s="53"/>
      <c r="GJ692" s="53"/>
      <c r="GK692" s="53"/>
      <c r="GL692" s="53"/>
      <c r="GM692" s="53"/>
      <c r="GN692" s="53"/>
      <c r="GO692" s="53"/>
      <c r="GP692" s="53"/>
      <c r="GQ692" s="53"/>
      <c r="GR692" s="53"/>
      <c r="GS692" s="53"/>
      <c r="GT692" s="53"/>
      <c r="GU692" s="53"/>
      <c r="GV692" s="53"/>
      <c r="GW692" s="53"/>
      <c r="GX692" s="53"/>
      <c r="GY692" s="53"/>
      <c r="GZ692" s="53"/>
      <c r="HA692" s="53"/>
      <c r="HB692" s="53"/>
      <c r="HC692" s="53"/>
      <c r="HD692" s="53"/>
      <c r="HE692" s="53"/>
      <c r="HF692" s="53"/>
      <c r="HG692" s="53"/>
      <c r="HH692" s="53"/>
      <c r="HI692" s="53"/>
      <c r="HJ692" s="53"/>
      <c r="HK692" s="53"/>
      <c r="HL692" s="53"/>
      <c r="HM692" s="53"/>
      <c r="HN692" s="53"/>
      <c r="HO692" s="53"/>
      <c r="HP692" s="53"/>
      <c r="HQ692" s="53"/>
      <c r="HR692" s="53"/>
      <c r="HS692" s="53"/>
      <c r="HT692" s="53"/>
      <c r="HU692" s="53"/>
      <c r="HV692" s="53"/>
      <c r="HW692" s="53"/>
      <c r="HX692" s="53"/>
      <c r="HY692" s="53"/>
      <c r="HZ692" s="53"/>
      <c r="IA692" s="53"/>
    </row>
    <row r="693" spans="1:235" ht="11.25">
      <c r="A693" s="1"/>
      <c r="B693" s="1"/>
      <c r="C693" s="1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104"/>
      <c r="O693" s="104"/>
      <c r="P693" s="104"/>
      <c r="Q693" s="53"/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3"/>
      <c r="AK693" s="53"/>
      <c r="AL693" s="53"/>
      <c r="AM693" s="53"/>
      <c r="AN693" s="53"/>
      <c r="AO693" s="53"/>
      <c r="AP693" s="53"/>
      <c r="AQ693" s="53"/>
      <c r="AR693" s="53"/>
      <c r="AS693" s="53"/>
      <c r="AT693" s="53"/>
      <c r="AU693" s="53"/>
      <c r="AV693" s="53"/>
      <c r="AW693" s="53"/>
      <c r="AX693" s="53"/>
      <c r="AY693" s="53"/>
      <c r="AZ693" s="53"/>
      <c r="BA693" s="53"/>
      <c r="BB693" s="53"/>
      <c r="BC693" s="53"/>
      <c r="BD693" s="53"/>
      <c r="BE693" s="53"/>
      <c r="BF693" s="53"/>
      <c r="BG693" s="53"/>
      <c r="BH693" s="53"/>
      <c r="BI693" s="53"/>
      <c r="BJ693" s="53"/>
      <c r="BK693" s="53"/>
      <c r="BL693" s="53"/>
      <c r="BM693" s="53"/>
      <c r="BN693" s="53"/>
      <c r="BO693" s="53"/>
      <c r="BP693" s="53"/>
      <c r="BQ693" s="53"/>
      <c r="BR693" s="53"/>
      <c r="BS693" s="53"/>
      <c r="BT693" s="53"/>
      <c r="BU693" s="53"/>
      <c r="BV693" s="53"/>
      <c r="BW693" s="53"/>
      <c r="BX693" s="53"/>
      <c r="BY693" s="53"/>
      <c r="BZ693" s="53"/>
      <c r="CA693" s="53"/>
      <c r="CB693" s="53"/>
      <c r="CC693" s="53"/>
      <c r="CD693" s="53"/>
      <c r="CE693" s="53"/>
      <c r="CF693" s="53"/>
      <c r="CG693" s="53"/>
      <c r="CH693" s="53"/>
      <c r="CI693" s="53"/>
      <c r="CJ693" s="53"/>
      <c r="CK693" s="53"/>
      <c r="CL693" s="53"/>
      <c r="CM693" s="53"/>
      <c r="CN693" s="53"/>
      <c r="CO693" s="53"/>
      <c r="CP693" s="53"/>
      <c r="CQ693" s="53"/>
      <c r="CR693" s="53"/>
      <c r="CS693" s="53"/>
      <c r="CT693" s="53"/>
      <c r="CU693" s="53"/>
      <c r="CV693" s="53"/>
      <c r="CW693" s="53"/>
      <c r="CX693" s="53"/>
      <c r="CY693" s="53"/>
      <c r="CZ693" s="53"/>
      <c r="DA693" s="53"/>
      <c r="DB693" s="53"/>
      <c r="DC693" s="53"/>
      <c r="DD693" s="53"/>
      <c r="DE693" s="53"/>
      <c r="DF693" s="53"/>
      <c r="DG693" s="53"/>
      <c r="DH693" s="53"/>
      <c r="DI693" s="53"/>
      <c r="DJ693" s="53"/>
      <c r="DK693" s="53"/>
      <c r="DL693" s="53"/>
      <c r="DM693" s="53"/>
      <c r="DN693" s="53"/>
      <c r="DO693" s="53"/>
      <c r="DP693" s="53"/>
      <c r="DQ693" s="53"/>
      <c r="DR693" s="53"/>
      <c r="DS693" s="53"/>
      <c r="DT693" s="53"/>
      <c r="DU693" s="53"/>
      <c r="DV693" s="53"/>
      <c r="DW693" s="53"/>
      <c r="DX693" s="53"/>
      <c r="DY693" s="53"/>
      <c r="DZ693" s="53"/>
      <c r="EA693" s="53"/>
      <c r="EB693" s="53"/>
      <c r="EC693" s="53"/>
      <c r="ED693" s="53"/>
      <c r="EE693" s="53"/>
      <c r="EF693" s="53"/>
      <c r="EG693" s="53"/>
      <c r="EH693" s="53"/>
      <c r="EI693" s="53"/>
      <c r="EJ693" s="53"/>
      <c r="EK693" s="53"/>
      <c r="EL693" s="53"/>
      <c r="EM693" s="53"/>
      <c r="EN693" s="53"/>
      <c r="EO693" s="53"/>
      <c r="EP693" s="53"/>
      <c r="EQ693" s="53"/>
      <c r="ER693" s="53"/>
      <c r="ES693" s="53"/>
      <c r="ET693" s="53"/>
      <c r="EU693" s="53"/>
      <c r="EV693" s="53"/>
      <c r="EW693" s="53"/>
      <c r="EX693" s="53"/>
      <c r="EY693" s="53"/>
      <c r="EZ693" s="53"/>
      <c r="FA693" s="53"/>
      <c r="FB693" s="53"/>
      <c r="FC693" s="53"/>
      <c r="FD693" s="53"/>
      <c r="FE693" s="53"/>
      <c r="FF693" s="53"/>
      <c r="FG693" s="53"/>
      <c r="FH693" s="53"/>
      <c r="FI693" s="53"/>
      <c r="FJ693" s="53"/>
      <c r="FK693" s="53"/>
      <c r="FL693" s="53"/>
      <c r="FM693" s="53"/>
      <c r="FN693" s="53"/>
      <c r="FO693" s="53"/>
      <c r="FP693" s="53"/>
      <c r="FQ693" s="53"/>
      <c r="FR693" s="53"/>
      <c r="FS693" s="53"/>
      <c r="FT693" s="53"/>
      <c r="FU693" s="53"/>
      <c r="FV693" s="53"/>
      <c r="FW693" s="53"/>
      <c r="FX693" s="53"/>
      <c r="FY693" s="53"/>
      <c r="FZ693" s="53"/>
      <c r="GA693" s="53"/>
      <c r="GB693" s="53"/>
      <c r="GC693" s="53"/>
      <c r="GD693" s="53"/>
      <c r="GE693" s="53"/>
      <c r="GF693" s="53"/>
      <c r="GG693" s="53"/>
      <c r="GH693" s="53"/>
      <c r="GI693" s="53"/>
      <c r="GJ693" s="53"/>
      <c r="GK693" s="53"/>
      <c r="GL693" s="53"/>
      <c r="GM693" s="53"/>
      <c r="GN693" s="53"/>
      <c r="GO693" s="53"/>
      <c r="GP693" s="53"/>
      <c r="GQ693" s="53"/>
      <c r="GR693" s="53"/>
      <c r="GS693" s="53"/>
      <c r="GT693" s="53"/>
      <c r="GU693" s="53"/>
      <c r="GV693" s="53"/>
      <c r="GW693" s="53"/>
      <c r="GX693" s="53"/>
      <c r="GY693" s="53"/>
      <c r="GZ693" s="53"/>
      <c r="HA693" s="53"/>
      <c r="HB693" s="53"/>
      <c r="HC693" s="53"/>
      <c r="HD693" s="53"/>
      <c r="HE693" s="53"/>
      <c r="HF693" s="53"/>
      <c r="HG693" s="53"/>
      <c r="HH693" s="53"/>
      <c r="HI693" s="53"/>
      <c r="HJ693" s="53"/>
      <c r="HK693" s="53"/>
      <c r="HL693" s="53"/>
      <c r="HM693" s="53"/>
      <c r="HN693" s="53"/>
      <c r="HO693" s="53"/>
      <c r="HP693" s="53"/>
      <c r="HQ693" s="53"/>
      <c r="HR693" s="53"/>
      <c r="HS693" s="53"/>
      <c r="HT693" s="53"/>
      <c r="HU693" s="53"/>
      <c r="HV693" s="53"/>
      <c r="HW693" s="53"/>
      <c r="HX693" s="53"/>
      <c r="HY693" s="53"/>
      <c r="HZ693" s="53"/>
      <c r="IA693" s="53"/>
    </row>
    <row r="694" spans="1:235" ht="11.25">
      <c r="A694" s="1"/>
      <c r="B694" s="1"/>
      <c r="C694" s="1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104"/>
      <c r="O694" s="104"/>
      <c r="P694" s="104"/>
      <c r="Q694" s="53"/>
      <c r="R694" s="53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  <c r="AJ694" s="53"/>
      <c r="AK694" s="53"/>
      <c r="AL694" s="53"/>
      <c r="AM694" s="53"/>
      <c r="AN694" s="53"/>
      <c r="AO694" s="53"/>
      <c r="AP694" s="53"/>
      <c r="AQ694" s="53"/>
      <c r="AR694" s="53"/>
      <c r="AS694" s="53"/>
      <c r="AT694" s="53"/>
      <c r="AU694" s="53"/>
      <c r="AV694" s="53"/>
      <c r="AW694" s="53"/>
      <c r="AX694" s="53"/>
      <c r="AY694" s="53"/>
      <c r="AZ694" s="53"/>
      <c r="BA694" s="53"/>
      <c r="BB694" s="53"/>
      <c r="BC694" s="53"/>
      <c r="BD694" s="53"/>
      <c r="BE694" s="53"/>
      <c r="BF694" s="53"/>
      <c r="BG694" s="53"/>
      <c r="BH694" s="53"/>
      <c r="BI694" s="53"/>
      <c r="BJ694" s="53"/>
      <c r="BK694" s="53"/>
      <c r="BL694" s="53"/>
      <c r="BM694" s="53"/>
      <c r="BN694" s="53"/>
      <c r="BO694" s="53"/>
      <c r="BP694" s="53"/>
      <c r="BQ694" s="53"/>
      <c r="BR694" s="53"/>
      <c r="BS694" s="53"/>
      <c r="BT694" s="53"/>
      <c r="BU694" s="53"/>
      <c r="BV694" s="53"/>
      <c r="BW694" s="53"/>
      <c r="BX694" s="53"/>
      <c r="BY694" s="53"/>
      <c r="BZ694" s="53"/>
      <c r="CA694" s="53"/>
      <c r="CB694" s="53"/>
      <c r="CC694" s="53"/>
      <c r="CD694" s="53"/>
      <c r="CE694" s="53"/>
      <c r="CF694" s="53"/>
      <c r="CG694" s="53"/>
      <c r="CH694" s="53"/>
      <c r="CI694" s="53"/>
      <c r="CJ694" s="53"/>
      <c r="CK694" s="53"/>
      <c r="CL694" s="53"/>
      <c r="CM694" s="53"/>
      <c r="CN694" s="53"/>
      <c r="CO694" s="53"/>
      <c r="CP694" s="53"/>
      <c r="CQ694" s="53"/>
      <c r="CR694" s="53"/>
      <c r="CS694" s="53"/>
      <c r="CT694" s="53"/>
      <c r="CU694" s="53"/>
      <c r="CV694" s="53"/>
      <c r="CW694" s="53"/>
      <c r="CX694" s="53"/>
      <c r="CY694" s="53"/>
      <c r="CZ694" s="53"/>
      <c r="DA694" s="53"/>
      <c r="DB694" s="53"/>
      <c r="DC694" s="53"/>
      <c r="DD694" s="53"/>
      <c r="DE694" s="53"/>
      <c r="DF694" s="53"/>
      <c r="DG694" s="53"/>
      <c r="DH694" s="53"/>
      <c r="DI694" s="53"/>
      <c r="DJ694" s="53"/>
      <c r="DK694" s="53"/>
      <c r="DL694" s="53"/>
      <c r="DM694" s="53"/>
      <c r="DN694" s="53"/>
      <c r="DO694" s="53"/>
      <c r="DP694" s="53"/>
      <c r="DQ694" s="53"/>
      <c r="DR694" s="53"/>
      <c r="DS694" s="53"/>
      <c r="DT694" s="53"/>
      <c r="DU694" s="53"/>
      <c r="DV694" s="53"/>
      <c r="DW694" s="53"/>
      <c r="DX694" s="53"/>
      <c r="DY694" s="53"/>
      <c r="DZ694" s="53"/>
      <c r="EA694" s="53"/>
      <c r="EB694" s="53"/>
      <c r="EC694" s="53"/>
      <c r="ED694" s="53"/>
      <c r="EE694" s="53"/>
      <c r="EF694" s="53"/>
      <c r="EG694" s="53"/>
      <c r="EH694" s="53"/>
      <c r="EI694" s="53"/>
      <c r="EJ694" s="53"/>
      <c r="EK694" s="53"/>
      <c r="EL694" s="53"/>
      <c r="EM694" s="53"/>
      <c r="EN694" s="53"/>
      <c r="EO694" s="53"/>
      <c r="EP694" s="53"/>
      <c r="EQ694" s="53"/>
      <c r="ER694" s="53"/>
      <c r="ES694" s="53"/>
      <c r="ET694" s="53"/>
      <c r="EU694" s="53"/>
      <c r="EV694" s="53"/>
      <c r="EW694" s="53"/>
      <c r="EX694" s="53"/>
      <c r="EY694" s="53"/>
      <c r="EZ694" s="53"/>
      <c r="FA694" s="53"/>
      <c r="FB694" s="53"/>
      <c r="FC694" s="53"/>
      <c r="FD694" s="53"/>
      <c r="FE694" s="53"/>
      <c r="FF694" s="53"/>
      <c r="FG694" s="53"/>
      <c r="FH694" s="53"/>
      <c r="FI694" s="53"/>
      <c r="FJ694" s="53"/>
      <c r="FK694" s="53"/>
      <c r="FL694" s="53"/>
      <c r="FM694" s="53"/>
      <c r="FN694" s="53"/>
      <c r="FO694" s="53"/>
      <c r="FP694" s="53"/>
      <c r="FQ694" s="53"/>
      <c r="FR694" s="53"/>
      <c r="FS694" s="53"/>
      <c r="FT694" s="53"/>
      <c r="FU694" s="53"/>
      <c r="FV694" s="53"/>
      <c r="FW694" s="53"/>
      <c r="FX694" s="53"/>
      <c r="FY694" s="53"/>
      <c r="FZ694" s="53"/>
      <c r="GA694" s="53"/>
      <c r="GB694" s="53"/>
      <c r="GC694" s="53"/>
      <c r="GD694" s="53"/>
      <c r="GE694" s="53"/>
      <c r="GF694" s="53"/>
      <c r="GG694" s="53"/>
      <c r="GH694" s="53"/>
      <c r="GI694" s="53"/>
      <c r="GJ694" s="53"/>
      <c r="GK694" s="53"/>
      <c r="GL694" s="53"/>
      <c r="GM694" s="53"/>
      <c r="GN694" s="53"/>
      <c r="GO694" s="53"/>
      <c r="GP694" s="53"/>
      <c r="GQ694" s="53"/>
      <c r="GR694" s="53"/>
      <c r="GS694" s="53"/>
      <c r="GT694" s="53"/>
      <c r="GU694" s="53"/>
      <c r="GV694" s="53"/>
      <c r="GW694" s="53"/>
      <c r="GX694" s="53"/>
      <c r="GY694" s="53"/>
      <c r="GZ694" s="53"/>
      <c r="HA694" s="53"/>
      <c r="HB694" s="53"/>
      <c r="HC694" s="53"/>
      <c r="HD694" s="53"/>
      <c r="HE694" s="53"/>
      <c r="HF694" s="53"/>
      <c r="HG694" s="53"/>
      <c r="HH694" s="53"/>
      <c r="HI694" s="53"/>
      <c r="HJ694" s="53"/>
      <c r="HK694" s="53"/>
      <c r="HL694" s="53"/>
      <c r="HM694" s="53"/>
      <c r="HN694" s="53"/>
      <c r="HO694" s="53"/>
      <c r="HP694" s="53"/>
      <c r="HQ694" s="53"/>
      <c r="HR694" s="53"/>
      <c r="HS694" s="53"/>
      <c r="HT694" s="53"/>
      <c r="HU694" s="53"/>
      <c r="HV694" s="53"/>
      <c r="HW694" s="53"/>
      <c r="HX694" s="53"/>
      <c r="HY694" s="53"/>
      <c r="HZ694" s="53"/>
      <c r="IA694" s="53"/>
    </row>
    <row r="695" spans="1:235" ht="11.25">
      <c r="A695" s="1"/>
      <c r="B695" s="1"/>
      <c r="C695" s="1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104"/>
      <c r="O695" s="104"/>
      <c r="P695" s="104"/>
      <c r="Q695" s="53"/>
      <c r="R695" s="53"/>
      <c r="S695" s="53"/>
      <c r="T695" s="53"/>
      <c r="U695" s="53"/>
      <c r="V695" s="53"/>
      <c r="W695" s="53"/>
      <c r="X695" s="53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3"/>
      <c r="AK695" s="53"/>
      <c r="AL695" s="53"/>
      <c r="AM695" s="53"/>
      <c r="AN695" s="53"/>
      <c r="AO695" s="53"/>
      <c r="AP695" s="53"/>
      <c r="AQ695" s="53"/>
      <c r="AR695" s="53"/>
      <c r="AS695" s="53"/>
      <c r="AT695" s="53"/>
      <c r="AU695" s="53"/>
      <c r="AV695" s="53"/>
      <c r="AW695" s="53"/>
      <c r="AX695" s="53"/>
      <c r="AY695" s="53"/>
      <c r="AZ695" s="53"/>
      <c r="BA695" s="53"/>
      <c r="BB695" s="53"/>
      <c r="BC695" s="53"/>
      <c r="BD695" s="53"/>
      <c r="BE695" s="53"/>
      <c r="BF695" s="53"/>
      <c r="BG695" s="53"/>
      <c r="BH695" s="53"/>
      <c r="BI695" s="53"/>
      <c r="BJ695" s="53"/>
      <c r="BK695" s="53"/>
      <c r="BL695" s="53"/>
      <c r="BM695" s="53"/>
      <c r="BN695" s="53"/>
      <c r="BO695" s="53"/>
      <c r="BP695" s="53"/>
      <c r="BQ695" s="53"/>
      <c r="BR695" s="53"/>
      <c r="BS695" s="53"/>
      <c r="BT695" s="53"/>
      <c r="BU695" s="53"/>
      <c r="BV695" s="53"/>
      <c r="BW695" s="53"/>
      <c r="BX695" s="53"/>
      <c r="BY695" s="53"/>
      <c r="BZ695" s="53"/>
      <c r="CA695" s="53"/>
      <c r="CB695" s="53"/>
      <c r="CC695" s="53"/>
      <c r="CD695" s="53"/>
      <c r="CE695" s="53"/>
      <c r="CF695" s="53"/>
      <c r="CG695" s="53"/>
      <c r="CH695" s="53"/>
      <c r="CI695" s="53"/>
      <c r="CJ695" s="53"/>
      <c r="CK695" s="53"/>
      <c r="CL695" s="53"/>
      <c r="CM695" s="53"/>
      <c r="CN695" s="53"/>
      <c r="CO695" s="53"/>
      <c r="CP695" s="53"/>
      <c r="CQ695" s="53"/>
      <c r="CR695" s="53"/>
      <c r="CS695" s="53"/>
      <c r="CT695" s="53"/>
      <c r="CU695" s="53"/>
      <c r="CV695" s="53"/>
      <c r="CW695" s="53"/>
      <c r="CX695" s="53"/>
      <c r="CY695" s="53"/>
      <c r="CZ695" s="53"/>
      <c r="DA695" s="53"/>
      <c r="DB695" s="53"/>
      <c r="DC695" s="53"/>
      <c r="DD695" s="53"/>
      <c r="DE695" s="53"/>
      <c r="DF695" s="53"/>
      <c r="DG695" s="53"/>
      <c r="DH695" s="53"/>
      <c r="DI695" s="53"/>
      <c r="DJ695" s="53"/>
      <c r="DK695" s="53"/>
      <c r="DL695" s="53"/>
      <c r="DM695" s="53"/>
      <c r="DN695" s="53"/>
      <c r="DO695" s="53"/>
      <c r="DP695" s="53"/>
      <c r="DQ695" s="53"/>
      <c r="DR695" s="53"/>
      <c r="DS695" s="53"/>
      <c r="DT695" s="53"/>
      <c r="DU695" s="53"/>
      <c r="DV695" s="53"/>
      <c r="DW695" s="53"/>
      <c r="DX695" s="53"/>
      <c r="DY695" s="53"/>
      <c r="DZ695" s="53"/>
      <c r="EA695" s="53"/>
      <c r="EB695" s="53"/>
      <c r="EC695" s="53"/>
      <c r="ED695" s="53"/>
      <c r="EE695" s="53"/>
      <c r="EF695" s="53"/>
      <c r="EG695" s="53"/>
      <c r="EH695" s="53"/>
      <c r="EI695" s="53"/>
      <c r="EJ695" s="53"/>
      <c r="EK695" s="53"/>
      <c r="EL695" s="53"/>
      <c r="EM695" s="53"/>
      <c r="EN695" s="53"/>
      <c r="EO695" s="53"/>
      <c r="EP695" s="53"/>
      <c r="EQ695" s="53"/>
      <c r="ER695" s="53"/>
      <c r="ES695" s="53"/>
      <c r="ET695" s="53"/>
      <c r="EU695" s="53"/>
      <c r="EV695" s="53"/>
      <c r="EW695" s="53"/>
      <c r="EX695" s="53"/>
      <c r="EY695" s="53"/>
      <c r="EZ695" s="53"/>
      <c r="FA695" s="53"/>
      <c r="FB695" s="53"/>
      <c r="FC695" s="53"/>
      <c r="FD695" s="53"/>
      <c r="FE695" s="53"/>
      <c r="FF695" s="53"/>
      <c r="FG695" s="53"/>
      <c r="FH695" s="53"/>
      <c r="FI695" s="53"/>
      <c r="FJ695" s="53"/>
      <c r="FK695" s="53"/>
      <c r="FL695" s="53"/>
      <c r="FM695" s="53"/>
      <c r="FN695" s="53"/>
      <c r="FO695" s="53"/>
      <c r="FP695" s="53"/>
      <c r="FQ695" s="53"/>
      <c r="FR695" s="53"/>
      <c r="FS695" s="53"/>
      <c r="FT695" s="53"/>
      <c r="FU695" s="53"/>
      <c r="FV695" s="53"/>
      <c r="FW695" s="53"/>
      <c r="FX695" s="53"/>
      <c r="FY695" s="53"/>
      <c r="FZ695" s="53"/>
      <c r="GA695" s="53"/>
      <c r="GB695" s="53"/>
      <c r="GC695" s="53"/>
      <c r="GD695" s="53"/>
      <c r="GE695" s="53"/>
      <c r="GF695" s="53"/>
      <c r="GG695" s="53"/>
      <c r="GH695" s="53"/>
      <c r="GI695" s="53"/>
      <c r="GJ695" s="53"/>
      <c r="GK695" s="53"/>
      <c r="GL695" s="53"/>
      <c r="GM695" s="53"/>
      <c r="GN695" s="53"/>
      <c r="GO695" s="53"/>
      <c r="GP695" s="53"/>
      <c r="GQ695" s="53"/>
      <c r="GR695" s="53"/>
      <c r="GS695" s="53"/>
      <c r="GT695" s="53"/>
      <c r="GU695" s="53"/>
      <c r="GV695" s="53"/>
      <c r="GW695" s="53"/>
      <c r="GX695" s="53"/>
      <c r="GY695" s="53"/>
      <c r="GZ695" s="53"/>
      <c r="HA695" s="53"/>
      <c r="HB695" s="53"/>
      <c r="HC695" s="53"/>
      <c r="HD695" s="53"/>
      <c r="HE695" s="53"/>
      <c r="HF695" s="53"/>
      <c r="HG695" s="53"/>
      <c r="HH695" s="53"/>
      <c r="HI695" s="53"/>
      <c r="HJ695" s="53"/>
      <c r="HK695" s="53"/>
      <c r="HL695" s="53"/>
      <c r="HM695" s="53"/>
      <c r="HN695" s="53"/>
      <c r="HO695" s="53"/>
      <c r="HP695" s="53"/>
      <c r="HQ695" s="53"/>
      <c r="HR695" s="53"/>
      <c r="HS695" s="53"/>
      <c r="HT695" s="53"/>
      <c r="HU695" s="53"/>
      <c r="HV695" s="53"/>
      <c r="HW695" s="53"/>
      <c r="HX695" s="53"/>
      <c r="HY695" s="53"/>
      <c r="HZ695" s="53"/>
      <c r="IA695" s="53"/>
    </row>
    <row r="696" spans="1:235" ht="11.25">
      <c r="A696" s="1"/>
      <c r="B696" s="1"/>
      <c r="C696" s="1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104"/>
      <c r="O696" s="104"/>
      <c r="P696" s="104"/>
      <c r="Q696" s="53"/>
      <c r="R696" s="53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3"/>
      <c r="AK696" s="53"/>
      <c r="AL696" s="53"/>
      <c r="AM696" s="53"/>
      <c r="AN696" s="53"/>
      <c r="AO696" s="53"/>
      <c r="AP696" s="53"/>
      <c r="AQ696" s="53"/>
      <c r="AR696" s="53"/>
      <c r="AS696" s="53"/>
      <c r="AT696" s="53"/>
      <c r="AU696" s="53"/>
      <c r="AV696" s="53"/>
      <c r="AW696" s="53"/>
      <c r="AX696" s="53"/>
      <c r="AY696" s="53"/>
      <c r="AZ696" s="53"/>
      <c r="BA696" s="53"/>
      <c r="BB696" s="53"/>
      <c r="BC696" s="53"/>
      <c r="BD696" s="53"/>
      <c r="BE696" s="53"/>
      <c r="BF696" s="53"/>
      <c r="BG696" s="53"/>
      <c r="BH696" s="53"/>
      <c r="BI696" s="53"/>
      <c r="BJ696" s="53"/>
      <c r="BK696" s="53"/>
      <c r="BL696" s="53"/>
      <c r="BM696" s="53"/>
      <c r="BN696" s="53"/>
      <c r="BO696" s="53"/>
      <c r="BP696" s="53"/>
      <c r="BQ696" s="53"/>
      <c r="BR696" s="53"/>
      <c r="BS696" s="53"/>
      <c r="BT696" s="53"/>
      <c r="BU696" s="53"/>
      <c r="BV696" s="53"/>
      <c r="BW696" s="53"/>
      <c r="BX696" s="53"/>
      <c r="BY696" s="53"/>
      <c r="BZ696" s="53"/>
      <c r="CA696" s="53"/>
      <c r="CB696" s="53"/>
      <c r="CC696" s="53"/>
      <c r="CD696" s="53"/>
      <c r="CE696" s="53"/>
      <c r="CF696" s="53"/>
      <c r="CG696" s="53"/>
      <c r="CH696" s="53"/>
      <c r="CI696" s="53"/>
      <c r="CJ696" s="53"/>
      <c r="CK696" s="53"/>
      <c r="CL696" s="53"/>
      <c r="CM696" s="53"/>
      <c r="CN696" s="53"/>
      <c r="CO696" s="53"/>
      <c r="CP696" s="53"/>
      <c r="CQ696" s="53"/>
      <c r="CR696" s="53"/>
      <c r="CS696" s="53"/>
      <c r="CT696" s="53"/>
      <c r="CU696" s="53"/>
      <c r="CV696" s="53"/>
      <c r="CW696" s="53"/>
      <c r="CX696" s="53"/>
      <c r="CY696" s="53"/>
      <c r="CZ696" s="53"/>
      <c r="DA696" s="53"/>
      <c r="DB696" s="53"/>
      <c r="DC696" s="53"/>
      <c r="DD696" s="53"/>
      <c r="DE696" s="53"/>
      <c r="DF696" s="53"/>
      <c r="DG696" s="53"/>
      <c r="DH696" s="53"/>
      <c r="DI696" s="53"/>
      <c r="DJ696" s="53"/>
      <c r="DK696" s="53"/>
      <c r="DL696" s="53"/>
      <c r="DM696" s="53"/>
      <c r="DN696" s="53"/>
      <c r="DO696" s="53"/>
      <c r="DP696" s="53"/>
      <c r="DQ696" s="53"/>
      <c r="DR696" s="53"/>
      <c r="DS696" s="53"/>
      <c r="DT696" s="53"/>
      <c r="DU696" s="53"/>
      <c r="DV696" s="53"/>
      <c r="DW696" s="53"/>
      <c r="DX696" s="53"/>
      <c r="DY696" s="53"/>
      <c r="DZ696" s="53"/>
      <c r="EA696" s="53"/>
      <c r="EB696" s="53"/>
      <c r="EC696" s="53"/>
      <c r="ED696" s="53"/>
      <c r="EE696" s="53"/>
      <c r="EF696" s="53"/>
      <c r="EG696" s="53"/>
      <c r="EH696" s="53"/>
      <c r="EI696" s="53"/>
      <c r="EJ696" s="53"/>
      <c r="EK696" s="53"/>
      <c r="EL696" s="53"/>
      <c r="EM696" s="53"/>
      <c r="EN696" s="53"/>
      <c r="EO696" s="53"/>
      <c r="EP696" s="53"/>
      <c r="EQ696" s="53"/>
      <c r="ER696" s="53"/>
      <c r="ES696" s="53"/>
      <c r="ET696" s="53"/>
      <c r="EU696" s="53"/>
      <c r="EV696" s="53"/>
      <c r="EW696" s="53"/>
      <c r="EX696" s="53"/>
      <c r="EY696" s="53"/>
      <c r="EZ696" s="53"/>
      <c r="FA696" s="53"/>
      <c r="FB696" s="53"/>
      <c r="FC696" s="53"/>
      <c r="FD696" s="53"/>
      <c r="FE696" s="53"/>
      <c r="FF696" s="53"/>
      <c r="FG696" s="53"/>
      <c r="FH696" s="53"/>
      <c r="FI696" s="53"/>
      <c r="FJ696" s="53"/>
      <c r="FK696" s="53"/>
      <c r="FL696" s="53"/>
      <c r="FM696" s="53"/>
      <c r="FN696" s="53"/>
      <c r="FO696" s="53"/>
      <c r="FP696" s="53"/>
      <c r="FQ696" s="53"/>
      <c r="FR696" s="53"/>
      <c r="FS696" s="53"/>
      <c r="FT696" s="53"/>
      <c r="FU696" s="53"/>
      <c r="FV696" s="53"/>
      <c r="FW696" s="53"/>
      <c r="FX696" s="53"/>
      <c r="FY696" s="53"/>
      <c r="FZ696" s="53"/>
      <c r="GA696" s="53"/>
      <c r="GB696" s="53"/>
      <c r="GC696" s="53"/>
      <c r="GD696" s="53"/>
      <c r="GE696" s="53"/>
      <c r="GF696" s="53"/>
      <c r="GG696" s="53"/>
      <c r="GH696" s="53"/>
      <c r="GI696" s="53"/>
      <c r="GJ696" s="53"/>
      <c r="GK696" s="53"/>
      <c r="GL696" s="53"/>
      <c r="GM696" s="53"/>
      <c r="GN696" s="53"/>
      <c r="GO696" s="53"/>
      <c r="GP696" s="53"/>
      <c r="GQ696" s="53"/>
      <c r="GR696" s="53"/>
      <c r="GS696" s="53"/>
      <c r="GT696" s="53"/>
      <c r="GU696" s="53"/>
      <c r="GV696" s="53"/>
      <c r="GW696" s="53"/>
      <c r="GX696" s="53"/>
      <c r="GY696" s="53"/>
      <c r="GZ696" s="53"/>
      <c r="HA696" s="53"/>
      <c r="HB696" s="53"/>
      <c r="HC696" s="53"/>
      <c r="HD696" s="53"/>
      <c r="HE696" s="53"/>
      <c r="HF696" s="53"/>
      <c r="HG696" s="53"/>
      <c r="HH696" s="53"/>
      <c r="HI696" s="53"/>
      <c r="HJ696" s="53"/>
      <c r="HK696" s="53"/>
      <c r="HL696" s="53"/>
      <c r="HM696" s="53"/>
      <c r="HN696" s="53"/>
      <c r="HO696" s="53"/>
      <c r="HP696" s="53"/>
      <c r="HQ696" s="53"/>
      <c r="HR696" s="53"/>
      <c r="HS696" s="53"/>
      <c r="HT696" s="53"/>
      <c r="HU696" s="53"/>
      <c r="HV696" s="53"/>
      <c r="HW696" s="53"/>
      <c r="HX696" s="53"/>
      <c r="HY696" s="53"/>
      <c r="HZ696" s="53"/>
      <c r="IA696" s="53"/>
    </row>
    <row r="697" spans="1:235" ht="11.25">
      <c r="A697" s="1"/>
      <c r="B697" s="1"/>
      <c r="C697" s="1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104"/>
      <c r="O697" s="104"/>
      <c r="P697" s="104"/>
      <c r="Q697" s="53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53"/>
      <c r="AK697" s="53"/>
      <c r="AL697" s="53"/>
      <c r="AM697" s="53"/>
      <c r="AN697" s="53"/>
      <c r="AO697" s="53"/>
      <c r="AP697" s="53"/>
      <c r="AQ697" s="53"/>
      <c r="AR697" s="53"/>
      <c r="AS697" s="53"/>
      <c r="AT697" s="53"/>
      <c r="AU697" s="53"/>
      <c r="AV697" s="53"/>
      <c r="AW697" s="53"/>
      <c r="AX697" s="53"/>
      <c r="AY697" s="53"/>
      <c r="AZ697" s="53"/>
      <c r="BA697" s="53"/>
      <c r="BB697" s="53"/>
      <c r="BC697" s="53"/>
      <c r="BD697" s="53"/>
      <c r="BE697" s="53"/>
      <c r="BF697" s="53"/>
      <c r="BG697" s="53"/>
      <c r="BH697" s="53"/>
      <c r="BI697" s="53"/>
      <c r="BJ697" s="53"/>
      <c r="BK697" s="53"/>
      <c r="BL697" s="53"/>
      <c r="BM697" s="53"/>
      <c r="BN697" s="53"/>
      <c r="BO697" s="53"/>
      <c r="BP697" s="53"/>
      <c r="BQ697" s="53"/>
      <c r="BR697" s="53"/>
      <c r="BS697" s="53"/>
      <c r="BT697" s="53"/>
      <c r="BU697" s="53"/>
      <c r="BV697" s="53"/>
      <c r="BW697" s="53"/>
      <c r="BX697" s="53"/>
      <c r="BY697" s="53"/>
      <c r="BZ697" s="53"/>
      <c r="CA697" s="53"/>
      <c r="CB697" s="53"/>
      <c r="CC697" s="53"/>
      <c r="CD697" s="53"/>
      <c r="CE697" s="53"/>
      <c r="CF697" s="53"/>
      <c r="CG697" s="53"/>
      <c r="CH697" s="53"/>
      <c r="CI697" s="53"/>
      <c r="CJ697" s="53"/>
      <c r="CK697" s="53"/>
      <c r="CL697" s="53"/>
      <c r="CM697" s="53"/>
      <c r="CN697" s="53"/>
      <c r="CO697" s="53"/>
      <c r="CP697" s="53"/>
      <c r="CQ697" s="53"/>
      <c r="CR697" s="53"/>
      <c r="CS697" s="53"/>
      <c r="CT697" s="53"/>
      <c r="CU697" s="53"/>
      <c r="CV697" s="53"/>
      <c r="CW697" s="53"/>
      <c r="CX697" s="53"/>
      <c r="CY697" s="53"/>
      <c r="CZ697" s="53"/>
      <c r="DA697" s="53"/>
      <c r="DB697" s="53"/>
      <c r="DC697" s="53"/>
      <c r="DD697" s="53"/>
      <c r="DE697" s="53"/>
      <c r="DF697" s="53"/>
      <c r="DG697" s="53"/>
      <c r="DH697" s="53"/>
      <c r="DI697" s="53"/>
      <c r="DJ697" s="53"/>
      <c r="DK697" s="53"/>
      <c r="DL697" s="53"/>
      <c r="DM697" s="53"/>
      <c r="DN697" s="53"/>
      <c r="DO697" s="53"/>
      <c r="DP697" s="53"/>
      <c r="DQ697" s="53"/>
      <c r="DR697" s="53"/>
      <c r="DS697" s="53"/>
      <c r="DT697" s="53"/>
      <c r="DU697" s="53"/>
      <c r="DV697" s="53"/>
      <c r="DW697" s="53"/>
      <c r="DX697" s="53"/>
      <c r="DY697" s="53"/>
      <c r="DZ697" s="53"/>
      <c r="EA697" s="53"/>
      <c r="EB697" s="53"/>
      <c r="EC697" s="53"/>
      <c r="ED697" s="53"/>
      <c r="EE697" s="53"/>
      <c r="EF697" s="53"/>
      <c r="EG697" s="53"/>
      <c r="EH697" s="53"/>
      <c r="EI697" s="53"/>
      <c r="EJ697" s="53"/>
      <c r="EK697" s="53"/>
      <c r="EL697" s="53"/>
      <c r="EM697" s="53"/>
      <c r="EN697" s="53"/>
      <c r="EO697" s="53"/>
      <c r="EP697" s="53"/>
      <c r="EQ697" s="53"/>
      <c r="ER697" s="53"/>
      <c r="ES697" s="53"/>
      <c r="ET697" s="53"/>
      <c r="EU697" s="53"/>
      <c r="EV697" s="53"/>
      <c r="EW697" s="53"/>
      <c r="EX697" s="53"/>
      <c r="EY697" s="53"/>
      <c r="EZ697" s="53"/>
      <c r="FA697" s="53"/>
      <c r="FB697" s="53"/>
      <c r="FC697" s="53"/>
      <c r="FD697" s="53"/>
      <c r="FE697" s="53"/>
      <c r="FF697" s="53"/>
      <c r="FG697" s="53"/>
      <c r="FH697" s="53"/>
      <c r="FI697" s="53"/>
      <c r="FJ697" s="53"/>
      <c r="FK697" s="53"/>
      <c r="FL697" s="53"/>
      <c r="FM697" s="53"/>
      <c r="FN697" s="53"/>
      <c r="FO697" s="53"/>
      <c r="FP697" s="53"/>
      <c r="FQ697" s="53"/>
      <c r="FR697" s="53"/>
      <c r="FS697" s="53"/>
      <c r="FT697" s="53"/>
      <c r="FU697" s="53"/>
      <c r="FV697" s="53"/>
      <c r="FW697" s="53"/>
      <c r="FX697" s="53"/>
      <c r="FY697" s="53"/>
      <c r="FZ697" s="53"/>
      <c r="GA697" s="53"/>
      <c r="GB697" s="53"/>
      <c r="GC697" s="53"/>
      <c r="GD697" s="53"/>
      <c r="GE697" s="53"/>
      <c r="GF697" s="53"/>
      <c r="GG697" s="53"/>
      <c r="GH697" s="53"/>
      <c r="GI697" s="53"/>
      <c r="GJ697" s="53"/>
      <c r="GK697" s="53"/>
      <c r="GL697" s="53"/>
      <c r="GM697" s="53"/>
      <c r="GN697" s="53"/>
      <c r="GO697" s="53"/>
      <c r="GP697" s="53"/>
      <c r="GQ697" s="53"/>
      <c r="GR697" s="53"/>
      <c r="GS697" s="53"/>
      <c r="GT697" s="53"/>
      <c r="GU697" s="53"/>
      <c r="GV697" s="53"/>
      <c r="GW697" s="53"/>
      <c r="GX697" s="53"/>
      <c r="GY697" s="53"/>
      <c r="GZ697" s="53"/>
      <c r="HA697" s="53"/>
      <c r="HB697" s="53"/>
      <c r="HC697" s="53"/>
      <c r="HD697" s="53"/>
      <c r="HE697" s="53"/>
      <c r="HF697" s="53"/>
      <c r="HG697" s="53"/>
      <c r="HH697" s="53"/>
      <c r="HI697" s="53"/>
      <c r="HJ697" s="53"/>
      <c r="HK697" s="53"/>
      <c r="HL697" s="53"/>
      <c r="HM697" s="53"/>
      <c r="HN697" s="53"/>
      <c r="HO697" s="53"/>
      <c r="HP697" s="53"/>
      <c r="HQ697" s="53"/>
      <c r="HR697" s="53"/>
      <c r="HS697" s="53"/>
      <c r="HT697" s="53"/>
      <c r="HU697" s="53"/>
      <c r="HV697" s="53"/>
      <c r="HW697" s="53"/>
      <c r="HX697" s="53"/>
      <c r="HY697" s="53"/>
      <c r="HZ697" s="53"/>
      <c r="IA697" s="53"/>
    </row>
    <row r="698" spans="1:235" ht="11.25">
      <c r="A698" s="1"/>
      <c r="B698" s="1"/>
      <c r="C698" s="1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104"/>
      <c r="O698" s="104"/>
      <c r="P698" s="104"/>
      <c r="Q698" s="53"/>
      <c r="R698" s="53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3"/>
      <c r="AK698" s="53"/>
      <c r="AL698" s="53"/>
      <c r="AM698" s="53"/>
      <c r="AN698" s="53"/>
      <c r="AO698" s="53"/>
      <c r="AP698" s="53"/>
      <c r="AQ698" s="53"/>
      <c r="AR698" s="53"/>
      <c r="AS698" s="53"/>
      <c r="AT698" s="53"/>
      <c r="AU698" s="53"/>
      <c r="AV698" s="53"/>
      <c r="AW698" s="53"/>
      <c r="AX698" s="53"/>
      <c r="AY698" s="53"/>
      <c r="AZ698" s="53"/>
      <c r="BA698" s="53"/>
      <c r="BB698" s="53"/>
      <c r="BC698" s="53"/>
      <c r="BD698" s="53"/>
      <c r="BE698" s="53"/>
      <c r="BF698" s="53"/>
      <c r="BG698" s="53"/>
      <c r="BH698" s="53"/>
      <c r="BI698" s="53"/>
      <c r="BJ698" s="53"/>
      <c r="BK698" s="53"/>
      <c r="BL698" s="53"/>
      <c r="BM698" s="53"/>
      <c r="BN698" s="53"/>
      <c r="BO698" s="53"/>
      <c r="BP698" s="53"/>
      <c r="BQ698" s="53"/>
      <c r="BR698" s="53"/>
      <c r="BS698" s="53"/>
      <c r="BT698" s="53"/>
      <c r="BU698" s="53"/>
      <c r="BV698" s="53"/>
      <c r="BW698" s="53"/>
      <c r="BX698" s="53"/>
      <c r="BY698" s="53"/>
      <c r="BZ698" s="53"/>
      <c r="CA698" s="53"/>
      <c r="CB698" s="53"/>
      <c r="CC698" s="53"/>
      <c r="CD698" s="53"/>
      <c r="CE698" s="53"/>
      <c r="CF698" s="53"/>
      <c r="CG698" s="53"/>
      <c r="CH698" s="53"/>
      <c r="CI698" s="53"/>
      <c r="CJ698" s="53"/>
      <c r="CK698" s="53"/>
      <c r="CL698" s="53"/>
      <c r="CM698" s="53"/>
      <c r="CN698" s="53"/>
      <c r="CO698" s="53"/>
      <c r="CP698" s="53"/>
      <c r="CQ698" s="53"/>
      <c r="CR698" s="53"/>
      <c r="CS698" s="53"/>
      <c r="CT698" s="53"/>
      <c r="CU698" s="53"/>
      <c r="CV698" s="53"/>
      <c r="CW698" s="53"/>
      <c r="CX698" s="53"/>
      <c r="CY698" s="53"/>
      <c r="CZ698" s="53"/>
      <c r="DA698" s="53"/>
      <c r="DB698" s="53"/>
      <c r="DC698" s="53"/>
      <c r="DD698" s="53"/>
      <c r="DE698" s="53"/>
      <c r="DF698" s="53"/>
      <c r="DG698" s="53"/>
      <c r="DH698" s="53"/>
      <c r="DI698" s="53"/>
      <c r="DJ698" s="53"/>
      <c r="DK698" s="53"/>
      <c r="DL698" s="53"/>
      <c r="DM698" s="53"/>
      <c r="DN698" s="53"/>
      <c r="DO698" s="53"/>
      <c r="DP698" s="53"/>
      <c r="DQ698" s="53"/>
      <c r="DR698" s="53"/>
      <c r="DS698" s="53"/>
      <c r="DT698" s="53"/>
      <c r="DU698" s="53"/>
      <c r="DV698" s="53"/>
      <c r="DW698" s="53"/>
      <c r="DX698" s="53"/>
      <c r="DY698" s="53"/>
      <c r="DZ698" s="53"/>
      <c r="EA698" s="53"/>
      <c r="EB698" s="53"/>
      <c r="EC698" s="53"/>
      <c r="ED698" s="53"/>
      <c r="EE698" s="53"/>
      <c r="EF698" s="53"/>
      <c r="EG698" s="53"/>
      <c r="EH698" s="53"/>
      <c r="EI698" s="53"/>
      <c r="EJ698" s="53"/>
      <c r="EK698" s="53"/>
      <c r="EL698" s="53"/>
      <c r="EM698" s="53"/>
      <c r="EN698" s="53"/>
      <c r="EO698" s="53"/>
      <c r="EP698" s="53"/>
      <c r="EQ698" s="53"/>
      <c r="ER698" s="53"/>
      <c r="ES698" s="53"/>
      <c r="ET698" s="53"/>
      <c r="EU698" s="53"/>
      <c r="EV698" s="53"/>
      <c r="EW698" s="53"/>
      <c r="EX698" s="53"/>
      <c r="EY698" s="53"/>
      <c r="EZ698" s="53"/>
      <c r="FA698" s="53"/>
      <c r="FB698" s="53"/>
      <c r="FC698" s="53"/>
      <c r="FD698" s="53"/>
      <c r="FE698" s="53"/>
      <c r="FF698" s="53"/>
      <c r="FG698" s="53"/>
      <c r="FH698" s="53"/>
      <c r="FI698" s="53"/>
      <c r="FJ698" s="53"/>
      <c r="FK698" s="53"/>
      <c r="FL698" s="53"/>
      <c r="FM698" s="53"/>
      <c r="FN698" s="53"/>
      <c r="FO698" s="53"/>
      <c r="FP698" s="53"/>
      <c r="FQ698" s="53"/>
      <c r="FR698" s="53"/>
      <c r="FS698" s="53"/>
      <c r="FT698" s="53"/>
      <c r="FU698" s="53"/>
      <c r="FV698" s="53"/>
      <c r="FW698" s="53"/>
      <c r="FX698" s="53"/>
      <c r="FY698" s="53"/>
      <c r="FZ698" s="53"/>
      <c r="GA698" s="53"/>
      <c r="GB698" s="53"/>
      <c r="GC698" s="53"/>
      <c r="GD698" s="53"/>
      <c r="GE698" s="53"/>
      <c r="GF698" s="53"/>
      <c r="GG698" s="53"/>
      <c r="GH698" s="53"/>
      <c r="GI698" s="53"/>
      <c r="GJ698" s="53"/>
      <c r="GK698" s="53"/>
      <c r="GL698" s="53"/>
      <c r="GM698" s="53"/>
      <c r="GN698" s="53"/>
      <c r="GO698" s="53"/>
      <c r="GP698" s="53"/>
      <c r="GQ698" s="53"/>
      <c r="GR698" s="53"/>
      <c r="GS698" s="53"/>
      <c r="GT698" s="53"/>
      <c r="GU698" s="53"/>
      <c r="GV698" s="53"/>
      <c r="GW698" s="53"/>
      <c r="GX698" s="53"/>
      <c r="GY698" s="53"/>
      <c r="GZ698" s="53"/>
      <c r="HA698" s="53"/>
      <c r="HB698" s="53"/>
      <c r="HC698" s="53"/>
      <c r="HD698" s="53"/>
      <c r="HE698" s="53"/>
      <c r="HF698" s="53"/>
      <c r="HG698" s="53"/>
      <c r="HH698" s="53"/>
      <c r="HI698" s="53"/>
      <c r="HJ698" s="53"/>
      <c r="HK698" s="53"/>
      <c r="HL698" s="53"/>
      <c r="HM698" s="53"/>
      <c r="HN698" s="53"/>
      <c r="HO698" s="53"/>
      <c r="HP698" s="53"/>
      <c r="HQ698" s="53"/>
      <c r="HR698" s="53"/>
      <c r="HS698" s="53"/>
      <c r="HT698" s="53"/>
      <c r="HU698" s="53"/>
      <c r="HV698" s="53"/>
      <c r="HW698" s="53"/>
      <c r="HX698" s="53"/>
      <c r="HY698" s="53"/>
      <c r="HZ698" s="53"/>
      <c r="IA698" s="53"/>
    </row>
    <row r="699" spans="1:235" ht="11.25">
      <c r="A699" s="1"/>
      <c r="B699" s="1"/>
      <c r="C699" s="1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104"/>
      <c r="O699" s="104"/>
      <c r="P699" s="104"/>
      <c r="Q699" s="53"/>
      <c r="R699" s="53"/>
      <c r="S699" s="53"/>
      <c r="T699" s="53"/>
      <c r="U699" s="53"/>
      <c r="V699" s="53"/>
      <c r="W699" s="53"/>
      <c r="X699" s="53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3"/>
      <c r="AK699" s="53"/>
      <c r="AL699" s="53"/>
      <c r="AM699" s="53"/>
      <c r="AN699" s="53"/>
      <c r="AO699" s="53"/>
      <c r="AP699" s="53"/>
      <c r="AQ699" s="53"/>
      <c r="AR699" s="53"/>
      <c r="AS699" s="53"/>
      <c r="AT699" s="53"/>
      <c r="AU699" s="53"/>
      <c r="AV699" s="53"/>
      <c r="AW699" s="53"/>
      <c r="AX699" s="53"/>
      <c r="AY699" s="53"/>
      <c r="AZ699" s="53"/>
      <c r="BA699" s="53"/>
      <c r="BB699" s="53"/>
      <c r="BC699" s="53"/>
      <c r="BD699" s="53"/>
      <c r="BE699" s="53"/>
      <c r="BF699" s="53"/>
      <c r="BG699" s="53"/>
      <c r="BH699" s="53"/>
      <c r="BI699" s="53"/>
      <c r="BJ699" s="53"/>
      <c r="BK699" s="53"/>
      <c r="BL699" s="53"/>
      <c r="BM699" s="53"/>
      <c r="BN699" s="53"/>
      <c r="BO699" s="53"/>
      <c r="BP699" s="53"/>
      <c r="BQ699" s="53"/>
      <c r="BR699" s="53"/>
      <c r="BS699" s="53"/>
      <c r="BT699" s="53"/>
      <c r="BU699" s="53"/>
      <c r="BV699" s="53"/>
      <c r="BW699" s="53"/>
      <c r="BX699" s="53"/>
      <c r="BY699" s="53"/>
      <c r="BZ699" s="53"/>
      <c r="CA699" s="53"/>
      <c r="CB699" s="53"/>
      <c r="CC699" s="53"/>
      <c r="CD699" s="53"/>
      <c r="CE699" s="53"/>
      <c r="CF699" s="53"/>
      <c r="CG699" s="53"/>
      <c r="CH699" s="53"/>
      <c r="CI699" s="53"/>
      <c r="CJ699" s="53"/>
      <c r="CK699" s="53"/>
      <c r="CL699" s="53"/>
      <c r="CM699" s="53"/>
      <c r="CN699" s="53"/>
      <c r="CO699" s="53"/>
      <c r="CP699" s="53"/>
      <c r="CQ699" s="53"/>
      <c r="CR699" s="53"/>
      <c r="CS699" s="53"/>
      <c r="CT699" s="53"/>
      <c r="CU699" s="53"/>
      <c r="CV699" s="53"/>
      <c r="CW699" s="53"/>
      <c r="CX699" s="53"/>
      <c r="CY699" s="53"/>
      <c r="CZ699" s="53"/>
      <c r="DA699" s="53"/>
      <c r="DB699" s="53"/>
      <c r="DC699" s="53"/>
      <c r="DD699" s="53"/>
      <c r="DE699" s="53"/>
      <c r="DF699" s="53"/>
      <c r="DG699" s="53"/>
      <c r="DH699" s="53"/>
      <c r="DI699" s="53"/>
      <c r="DJ699" s="53"/>
      <c r="DK699" s="53"/>
      <c r="DL699" s="53"/>
      <c r="DM699" s="53"/>
      <c r="DN699" s="53"/>
      <c r="DO699" s="53"/>
      <c r="DP699" s="53"/>
      <c r="DQ699" s="53"/>
      <c r="DR699" s="53"/>
      <c r="DS699" s="53"/>
      <c r="DT699" s="53"/>
      <c r="DU699" s="53"/>
      <c r="DV699" s="53"/>
      <c r="DW699" s="53"/>
      <c r="DX699" s="53"/>
      <c r="DY699" s="53"/>
      <c r="DZ699" s="53"/>
      <c r="EA699" s="53"/>
      <c r="EB699" s="53"/>
      <c r="EC699" s="53"/>
      <c r="ED699" s="53"/>
      <c r="EE699" s="53"/>
      <c r="EF699" s="53"/>
      <c r="EG699" s="53"/>
      <c r="EH699" s="53"/>
      <c r="EI699" s="53"/>
      <c r="EJ699" s="53"/>
      <c r="EK699" s="53"/>
      <c r="EL699" s="53"/>
      <c r="EM699" s="53"/>
      <c r="EN699" s="53"/>
      <c r="EO699" s="53"/>
      <c r="EP699" s="53"/>
      <c r="EQ699" s="53"/>
      <c r="ER699" s="53"/>
      <c r="ES699" s="53"/>
      <c r="ET699" s="53"/>
      <c r="EU699" s="53"/>
      <c r="EV699" s="53"/>
      <c r="EW699" s="53"/>
      <c r="EX699" s="53"/>
      <c r="EY699" s="53"/>
      <c r="EZ699" s="53"/>
      <c r="FA699" s="53"/>
      <c r="FB699" s="53"/>
      <c r="FC699" s="53"/>
      <c r="FD699" s="53"/>
      <c r="FE699" s="53"/>
      <c r="FF699" s="53"/>
      <c r="FG699" s="53"/>
      <c r="FH699" s="53"/>
      <c r="FI699" s="53"/>
      <c r="FJ699" s="53"/>
      <c r="FK699" s="53"/>
      <c r="FL699" s="53"/>
      <c r="FM699" s="53"/>
      <c r="FN699" s="53"/>
      <c r="FO699" s="53"/>
      <c r="FP699" s="53"/>
      <c r="FQ699" s="53"/>
      <c r="FR699" s="53"/>
      <c r="FS699" s="53"/>
      <c r="FT699" s="53"/>
      <c r="FU699" s="53"/>
      <c r="FV699" s="53"/>
      <c r="FW699" s="53"/>
      <c r="FX699" s="53"/>
      <c r="FY699" s="53"/>
      <c r="FZ699" s="53"/>
      <c r="GA699" s="53"/>
      <c r="GB699" s="53"/>
      <c r="GC699" s="53"/>
      <c r="GD699" s="53"/>
      <c r="GE699" s="53"/>
      <c r="GF699" s="53"/>
      <c r="GG699" s="53"/>
      <c r="GH699" s="53"/>
      <c r="GI699" s="53"/>
      <c r="GJ699" s="53"/>
      <c r="GK699" s="53"/>
      <c r="GL699" s="53"/>
      <c r="GM699" s="53"/>
      <c r="GN699" s="53"/>
      <c r="GO699" s="53"/>
      <c r="GP699" s="53"/>
      <c r="GQ699" s="53"/>
      <c r="GR699" s="53"/>
      <c r="GS699" s="53"/>
      <c r="GT699" s="53"/>
      <c r="GU699" s="53"/>
      <c r="GV699" s="53"/>
      <c r="GW699" s="53"/>
      <c r="GX699" s="53"/>
      <c r="GY699" s="53"/>
      <c r="GZ699" s="53"/>
      <c r="HA699" s="53"/>
      <c r="HB699" s="53"/>
      <c r="HC699" s="53"/>
      <c r="HD699" s="53"/>
      <c r="HE699" s="53"/>
      <c r="HF699" s="53"/>
      <c r="HG699" s="53"/>
      <c r="HH699" s="53"/>
      <c r="HI699" s="53"/>
      <c r="HJ699" s="53"/>
      <c r="HK699" s="53"/>
      <c r="HL699" s="53"/>
      <c r="HM699" s="53"/>
      <c r="HN699" s="53"/>
      <c r="HO699" s="53"/>
      <c r="HP699" s="53"/>
      <c r="HQ699" s="53"/>
      <c r="HR699" s="53"/>
      <c r="HS699" s="53"/>
      <c r="HT699" s="53"/>
      <c r="HU699" s="53"/>
      <c r="HV699" s="53"/>
      <c r="HW699" s="53"/>
      <c r="HX699" s="53"/>
      <c r="HY699" s="53"/>
      <c r="HZ699" s="53"/>
      <c r="IA699" s="53"/>
    </row>
    <row r="700" spans="1:235" ht="11.25">
      <c r="A700" s="1"/>
      <c r="B700" s="1"/>
      <c r="C700" s="1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104"/>
      <c r="O700" s="104"/>
      <c r="P700" s="104"/>
      <c r="Q700" s="53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3"/>
      <c r="AK700" s="53"/>
      <c r="AL700" s="53"/>
      <c r="AM700" s="53"/>
      <c r="AN700" s="53"/>
      <c r="AO700" s="53"/>
      <c r="AP700" s="53"/>
      <c r="AQ700" s="53"/>
      <c r="AR700" s="53"/>
      <c r="AS700" s="53"/>
      <c r="AT700" s="53"/>
      <c r="AU700" s="53"/>
      <c r="AV700" s="53"/>
      <c r="AW700" s="53"/>
      <c r="AX700" s="53"/>
      <c r="AY700" s="53"/>
      <c r="AZ700" s="53"/>
      <c r="BA700" s="53"/>
      <c r="BB700" s="53"/>
      <c r="BC700" s="53"/>
      <c r="BD700" s="53"/>
      <c r="BE700" s="53"/>
      <c r="BF700" s="53"/>
      <c r="BG700" s="53"/>
      <c r="BH700" s="53"/>
      <c r="BI700" s="53"/>
      <c r="BJ700" s="53"/>
      <c r="BK700" s="53"/>
      <c r="BL700" s="53"/>
      <c r="BM700" s="53"/>
      <c r="BN700" s="53"/>
      <c r="BO700" s="53"/>
      <c r="BP700" s="53"/>
      <c r="BQ700" s="53"/>
      <c r="BR700" s="53"/>
      <c r="BS700" s="53"/>
      <c r="BT700" s="53"/>
      <c r="BU700" s="53"/>
      <c r="BV700" s="53"/>
      <c r="BW700" s="53"/>
      <c r="BX700" s="53"/>
      <c r="BY700" s="53"/>
      <c r="BZ700" s="53"/>
      <c r="CA700" s="53"/>
      <c r="CB700" s="53"/>
      <c r="CC700" s="53"/>
      <c r="CD700" s="53"/>
      <c r="CE700" s="53"/>
      <c r="CF700" s="53"/>
      <c r="CG700" s="53"/>
      <c r="CH700" s="53"/>
      <c r="CI700" s="53"/>
      <c r="CJ700" s="53"/>
      <c r="CK700" s="53"/>
      <c r="CL700" s="53"/>
      <c r="CM700" s="53"/>
      <c r="CN700" s="53"/>
      <c r="CO700" s="53"/>
      <c r="CP700" s="53"/>
      <c r="CQ700" s="53"/>
      <c r="CR700" s="53"/>
      <c r="CS700" s="53"/>
      <c r="CT700" s="53"/>
      <c r="CU700" s="53"/>
      <c r="CV700" s="53"/>
      <c r="CW700" s="53"/>
      <c r="CX700" s="53"/>
      <c r="CY700" s="53"/>
      <c r="CZ700" s="53"/>
      <c r="DA700" s="53"/>
      <c r="DB700" s="53"/>
      <c r="DC700" s="53"/>
      <c r="DD700" s="53"/>
      <c r="DE700" s="53"/>
      <c r="DF700" s="53"/>
      <c r="DG700" s="53"/>
      <c r="DH700" s="53"/>
      <c r="DI700" s="53"/>
      <c r="DJ700" s="53"/>
      <c r="DK700" s="53"/>
      <c r="DL700" s="53"/>
      <c r="DM700" s="53"/>
      <c r="DN700" s="53"/>
      <c r="DO700" s="53"/>
      <c r="DP700" s="53"/>
      <c r="DQ700" s="53"/>
      <c r="DR700" s="53"/>
      <c r="DS700" s="53"/>
      <c r="DT700" s="53"/>
      <c r="DU700" s="53"/>
      <c r="DV700" s="53"/>
      <c r="DW700" s="53"/>
      <c r="DX700" s="53"/>
      <c r="DY700" s="53"/>
      <c r="DZ700" s="53"/>
      <c r="EA700" s="53"/>
      <c r="EB700" s="53"/>
      <c r="EC700" s="53"/>
      <c r="ED700" s="53"/>
      <c r="EE700" s="53"/>
      <c r="EF700" s="53"/>
      <c r="EG700" s="53"/>
      <c r="EH700" s="53"/>
      <c r="EI700" s="53"/>
      <c r="EJ700" s="53"/>
      <c r="EK700" s="53"/>
      <c r="EL700" s="53"/>
      <c r="EM700" s="53"/>
      <c r="EN700" s="53"/>
      <c r="EO700" s="53"/>
      <c r="EP700" s="53"/>
      <c r="EQ700" s="53"/>
      <c r="ER700" s="53"/>
      <c r="ES700" s="53"/>
      <c r="ET700" s="53"/>
      <c r="EU700" s="53"/>
      <c r="EV700" s="53"/>
      <c r="EW700" s="53"/>
      <c r="EX700" s="53"/>
      <c r="EY700" s="53"/>
      <c r="EZ700" s="53"/>
      <c r="FA700" s="53"/>
      <c r="FB700" s="53"/>
      <c r="FC700" s="53"/>
      <c r="FD700" s="53"/>
      <c r="FE700" s="53"/>
      <c r="FF700" s="53"/>
      <c r="FG700" s="53"/>
      <c r="FH700" s="53"/>
      <c r="FI700" s="53"/>
      <c r="FJ700" s="53"/>
      <c r="FK700" s="53"/>
      <c r="FL700" s="53"/>
      <c r="FM700" s="53"/>
      <c r="FN700" s="53"/>
      <c r="FO700" s="53"/>
      <c r="FP700" s="53"/>
      <c r="FQ700" s="53"/>
      <c r="FR700" s="53"/>
      <c r="FS700" s="53"/>
      <c r="FT700" s="53"/>
      <c r="FU700" s="53"/>
      <c r="FV700" s="53"/>
      <c r="FW700" s="53"/>
      <c r="FX700" s="53"/>
      <c r="FY700" s="53"/>
      <c r="FZ700" s="53"/>
      <c r="GA700" s="53"/>
      <c r="GB700" s="53"/>
      <c r="GC700" s="53"/>
      <c r="GD700" s="53"/>
      <c r="GE700" s="53"/>
      <c r="GF700" s="53"/>
      <c r="GG700" s="53"/>
      <c r="GH700" s="53"/>
      <c r="GI700" s="53"/>
      <c r="GJ700" s="53"/>
      <c r="GK700" s="53"/>
      <c r="GL700" s="53"/>
      <c r="GM700" s="53"/>
      <c r="GN700" s="53"/>
      <c r="GO700" s="53"/>
      <c r="GP700" s="53"/>
      <c r="GQ700" s="53"/>
      <c r="GR700" s="53"/>
      <c r="GS700" s="53"/>
      <c r="GT700" s="53"/>
      <c r="GU700" s="53"/>
      <c r="GV700" s="53"/>
      <c r="GW700" s="53"/>
      <c r="GX700" s="53"/>
      <c r="GY700" s="53"/>
      <c r="GZ700" s="53"/>
      <c r="HA700" s="53"/>
      <c r="HB700" s="53"/>
      <c r="HC700" s="53"/>
      <c r="HD700" s="53"/>
      <c r="HE700" s="53"/>
      <c r="HF700" s="53"/>
      <c r="HG700" s="53"/>
      <c r="HH700" s="53"/>
      <c r="HI700" s="53"/>
      <c r="HJ700" s="53"/>
      <c r="HK700" s="53"/>
      <c r="HL700" s="53"/>
      <c r="HM700" s="53"/>
      <c r="HN700" s="53"/>
      <c r="HO700" s="53"/>
      <c r="HP700" s="53"/>
      <c r="HQ700" s="53"/>
      <c r="HR700" s="53"/>
      <c r="HS700" s="53"/>
      <c r="HT700" s="53"/>
      <c r="HU700" s="53"/>
      <c r="HV700" s="53"/>
      <c r="HW700" s="53"/>
      <c r="HX700" s="53"/>
      <c r="HY700" s="53"/>
      <c r="HZ700" s="53"/>
      <c r="IA700" s="53"/>
    </row>
    <row r="701" spans="1:235" ht="11.25">
      <c r="A701" s="1"/>
      <c r="B701" s="1"/>
      <c r="C701" s="1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104"/>
      <c r="O701" s="104"/>
      <c r="P701" s="104"/>
      <c r="Q701" s="53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/>
      <c r="AL701" s="53"/>
      <c r="AM701" s="53"/>
      <c r="AN701" s="53"/>
      <c r="AO701" s="53"/>
      <c r="AP701" s="53"/>
      <c r="AQ701" s="53"/>
      <c r="AR701" s="53"/>
      <c r="AS701" s="53"/>
      <c r="AT701" s="53"/>
      <c r="AU701" s="53"/>
      <c r="AV701" s="53"/>
      <c r="AW701" s="53"/>
      <c r="AX701" s="53"/>
      <c r="AY701" s="53"/>
      <c r="AZ701" s="53"/>
      <c r="BA701" s="53"/>
      <c r="BB701" s="53"/>
      <c r="BC701" s="53"/>
      <c r="BD701" s="53"/>
      <c r="BE701" s="53"/>
      <c r="BF701" s="53"/>
      <c r="BG701" s="53"/>
      <c r="BH701" s="53"/>
      <c r="BI701" s="53"/>
      <c r="BJ701" s="53"/>
      <c r="BK701" s="53"/>
      <c r="BL701" s="53"/>
      <c r="BM701" s="53"/>
      <c r="BN701" s="53"/>
      <c r="BO701" s="53"/>
      <c r="BP701" s="53"/>
      <c r="BQ701" s="53"/>
      <c r="BR701" s="53"/>
      <c r="BS701" s="53"/>
      <c r="BT701" s="53"/>
      <c r="BU701" s="53"/>
      <c r="BV701" s="53"/>
      <c r="BW701" s="53"/>
      <c r="BX701" s="53"/>
      <c r="BY701" s="53"/>
      <c r="BZ701" s="53"/>
      <c r="CA701" s="53"/>
      <c r="CB701" s="53"/>
      <c r="CC701" s="53"/>
      <c r="CD701" s="53"/>
      <c r="CE701" s="53"/>
      <c r="CF701" s="53"/>
      <c r="CG701" s="53"/>
      <c r="CH701" s="53"/>
      <c r="CI701" s="53"/>
      <c r="CJ701" s="53"/>
      <c r="CK701" s="53"/>
      <c r="CL701" s="53"/>
      <c r="CM701" s="53"/>
      <c r="CN701" s="53"/>
      <c r="CO701" s="53"/>
      <c r="CP701" s="53"/>
      <c r="CQ701" s="53"/>
      <c r="CR701" s="53"/>
      <c r="CS701" s="53"/>
      <c r="CT701" s="53"/>
      <c r="CU701" s="53"/>
      <c r="CV701" s="53"/>
      <c r="CW701" s="53"/>
      <c r="CX701" s="53"/>
      <c r="CY701" s="53"/>
      <c r="CZ701" s="53"/>
      <c r="DA701" s="53"/>
      <c r="DB701" s="53"/>
      <c r="DC701" s="53"/>
      <c r="DD701" s="53"/>
      <c r="DE701" s="53"/>
      <c r="DF701" s="53"/>
      <c r="DG701" s="53"/>
      <c r="DH701" s="53"/>
      <c r="DI701" s="53"/>
      <c r="DJ701" s="53"/>
      <c r="DK701" s="53"/>
      <c r="DL701" s="53"/>
      <c r="DM701" s="53"/>
      <c r="DN701" s="53"/>
      <c r="DO701" s="53"/>
      <c r="DP701" s="53"/>
      <c r="DQ701" s="53"/>
      <c r="DR701" s="53"/>
      <c r="DS701" s="53"/>
      <c r="DT701" s="53"/>
      <c r="DU701" s="53"/>
      <c r="DV701" s="53"/>
      <c r="DW701" s="53"/>
      <c r="DX701" s="53"/>
      <c r="DY701" s="53"/>
      <c r="DZ701" s="53"/>
      <c r="EA701" s="53"/>
      <c r="EB701" s="53"/>
      <c r="EC701" s="53"/>
      <c r="ED701" s="53"/>
      <c r="EE701" s="53"/>
      <c r="EF701" s="53"/>
      <c r="EG701" s="53"/>
      <c r="EH701" s="53"/>
      <c r="EI701" s="53"/>
      <c r="EJ701" s="53"/>
      <c r="EK701" s="53"/>
      <c r="EL701" s="53"/>
      <c r="EM701" s="53"/>
      <c r="EN701" s="53"/>
      <c r="EO701" s="53"/>
      <c r="EP701" s="53"/>
      <c r="EQ701" s="53"/>
      <c r="ER701" s="53"/>
      <c r="ES701" s="53"/>
      <c r="ET701" s="53"/>
      <c r="EU701" s="53"/>
      <c r="EV701" s="53"/>
      <c r="EW701" s="53"/>
      <c r="EX701" s="53"/>
      <c r="EY701" s="53"/>
      <c r="EZ701" s="53"/>
      <c r="FA701" s="53"/>
      <c r="FB701" s="53"/>
      <c r="FC701" s="53"/>
      <c r="FD701" s="53"/>
      <c r="FE701" s="53"/>
      <c r="FF701" s="53"/>
      <c r="FG701" s="53"/>
      <c r="FH701" s="53"/>
      <c r="FI701" s="53"/>
      <c r="FJ701" s="53"/>
      <c r="FK701" s="53"/>
      <c r="FL701" s="53"/>
      <c r="FM701" s="53"/>
      <c r="FN701" s="53"/>
      <c r="FO701" s="53"/>
      <c r="FP701" s="53"/>
      <c r="FQ701" s="53"/>
      <c r="FR701" s="53"/>
      <c r="FS701" s="53"/>
      <c r="FT701" s="53"/>
      <c r="FU701" s="53"/>
      <c r="FV701" s="53"/>
      <c r="FW701" s="53"/>
      <c r="FX701" s="53"/>
      <c r="FY701" s="53"/>
      <c r="FZ701" s="53"/>
      <c r="GA701" s="53"/>
      <c r="GB701" s="53"/>
      <c r="GC701" s="53"/>
      <c r="GD701" s="53"/>
      <c r="GE701" s="53"/>
      <c r="GF701" s="53"/>
      <c r="GG701" s="53"/>
      <c r="GH701" s="53"/>
      <c r="GI701" s="53"/>
      <c r="GJ701" s="53"/>
      <c r="GK701" s="53"/>
      <c r="GL701" s="53"/>
      <c r="GM701" s="53"/>
      <c r="GN701" s="53"/>
      <c r="GO701" s="53"/>
      <c r="GP701" s="53"/>
      <c r="GQ701" s="53"/>
      <c r="GR701" s="53"/>
      <c r="GS701" s="53"/>
      <c r="GT701" s="53"/>
      <c r="GU701" s="53"/>
      <c r="GV701" s="53"/>
      <c r="GW701" s="53"/>
      <c r="GX701" s="53"/>
      <c r="GY701" s="53"/>
      <c r="GZ701" s="53"/>
      <c r="HA701" s="53"/>
      <c r="HB701" s="53"/>
      <c r="HC701" s="53"/>
      <c r="HD701" s="53"/>
      <c r="HE701" s="53"/>
      <c r="HF701" s="53"/>
      <c r="HG701" s="53"/>
      <c r="HH701" s="53"/>
      <c r="HI701" s="53"/>
      <c r="HJ701" s="53"/>
      <c r="HK701" s="53"/>
      <c r="HL701" s="53"/>
      <c r="HM701" s="53"/>
      <c r="HN701" s="53"/>
      <c r="HO701" s="53"/>
      <c r="HP701" s="53"/>
      <c r="HQ701" s="53"/>
      <c r="HR701" s="53"/>
      <c r="HS701" s="53"/>
      <c r="HT701" s="53"/>
      <c r="HU701" s="53"/>
      <c r="HV701" s="53"/>
      <c r="HW701" s="53"/>
      <c r="HX701" s="53"/>
      <c r="HY701" s="53"/>
      <c r="HZ701" s="53"/>
      <c r="IA701" s="53"/>
    </row>
    <row r="702" spans="1:235" ht="11.25">
      <c r="A702" s="1"/>
      <c r="B702" s="1"/>
      <c r="C702" s="1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104"/>
      <c r="O702" s="104"/>
      <c r="P702" s="104"/>
      <c r="Q702" s="53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3"/>
      <c r="AK702" s="53"/>
      <c r="AL702" s="53"/>
      <c r="AM702" s="53"/>
      <c r="AN702" s="53"/>
      <c r="AO702" s="53"/>
      <c r="AP702" s="53"/>
      <c r="AQ702" s="53"/>
      <c r="AR702" s="53"/>
      <c r="AS702" s="53"/>
      <c r="AT702" s="53"/>
      <c r="AU702" s="53"/>
      <c r="AV702" s="53"/>
      <c r="AW702" s="53"/>
      <c r="AX702" s="53"/>
      <c r="AY702" s="53"/>
      <c r="AZ702" s="53"/>
      <c r="BA702" s="53"/>
      <c r="BB702" s="53"/>
      <c r="BC702" s="53"/>
      <c r="BD702" s="53"/>
      <c r="BE702" s="53"/>
      <c r="BF702" s="53"/>
      <c r="BG702" s="53"/>
      <c r="BH702" s="53"/>
      <c r="BI702" s="53"/>
      <c r="BJ702" s="53"/>
      <c r="BK702" s="53"/>
      <c r="BL702" s="53"/>
      <c r="BM702" s="53"/>
      <c r="BN702" s="53"/>
      <c r="BO702" s="53"/>
      <c r="BP702" s="53"/>
      <c r="BQ702" s="53"/>
      <c r="BR702" s="53"/>
      <c r="BS702" s="53"/>
      <c r="BT702" s="53"/>
      <c r="BU702" s="53"/>
      <c r="BV702" s="53"/>
      <c r="BW702" s="53"/>
      <c r="BX702" s="53"/>
      <c r="BY702" s="53"/>
      <c r="BZ702" s="53"/>
      <c r="CA702" s="53"/>
      <c r="CB702" s="53"/>
      <c r="CC702" s="53"/>
      <c r="CD702" s="53"/>
      <c r="CE702" s="53"/>
      <c r="CF702" s="53"/>
      <c r="CG702" s="53"/>
      <c r="CH702" s="53"/>
      <c r="CI702" s="53"/>
      <c r="CJ702" s="53"/>
      <c r="CK702" s="53"/>
      <c r="CL702" s="53"/>
      <c r="CM702" s="53"/>
      <c r="CN702" s="53"/>
      <c r="CO702" s="53"/>
      <c r="CP702" s="53"/>
      <c r="CQ702" s="53"/>
      <c r="CR702" s="53"/>
      <c r="CS702" s="53"/>
      <c r="CT702" s="53"/>
      <c r="CU702" s="53"/>
      <c r="CV702" s="53"/>
      <c r="CW702" s="53"/>
      <c r="CX702" s="53"/>
      <c r="CY702" s="53"/>
      <c r="CZ702" s="53"/>
      <c r="DA702" s="53"/>
      <c r="DB702" s="53"/>
      <c r="DC702" s="53"/>
      <c r="DD702" s="53"/>
      <c r="DE702" s="53"/>
      <c r="DF702" s="53"/>
      <c r="DG702" s="53"/>
      <c r="DH702" s="53"/>
      <c r="DI702" s="53"/>
      <c r="DJ702" s="53"/>
      <c r="DK702" s="53"/>
      <c r="DL702" s="53"/>
      <c r="DM702" s="53"/>
      <c r="DN702" s="53"/>
      <c r="DO702" s="53"/>
      <c r="DP702" s="53"/>
      <c r="DQ702" s="53"/>
      <c r="DR702" s="53"/>
      <c r="DS702" s="53"/>
      <c r="DT702" s="53"/>
      <c r="DU702" s="53"/>
      <c r="DV702" s="53"/>
      <c r="DW702" s="53"/>
      <c r="DX702" s="53"/>
      <c r="DY702" s="53"/>
      <c r="DZ702" s="53"/>
      <c r="EA702" s="53"/>
      <c r="EB702" s="53"/>
      <c r="EC702" s="53"/>
      <c r="ED702" s="53"/>
      <c r="EE702" s="53"/>
      <c r="EF702" s="53"/>
      <c r="EG702" s="53"/>
      <c r="EH702" s="53"/>
      <c r="EI702" s="53"/>
      <c r="EJ702" s="53"/>
      <c r="EK702" s="53"/>
      <c r="EL702" s="53"/>
      <c r="EM702" s="53"/>
      <c r="EN702" s="53"/>
      <c r="EO702" s="53"/>
      <c r="EP702" s="53"/>
      <c r="EQ702" s="53"/>
      <c r="ER702" s="53"/>
      <c r="ES702" s="53"/>
      <c r="ET702" s="53"/>
      <c r="EU702" s="53"/>
      <c r="EV702" s="53"/>
      <c r="EW702" s="53"/>
      <c r="EX702" s="53"/>
      <c r="EY702" s="53"/>
      <c r="EZ702" s="53"/>
      <c r="FA702" s="53"/>
      <c r="FB702" s="53"/>
      <c r="FC702" s="53"/>
      <c r="FD702" s="53"/>
      <c r="FE702" s="53"/>
      <c r="FF702" s="53"/>
      <c r="FG702" s="53"/>
      <c r="FH702" s="53"/>
      <c r="FI702" s="53"/>
      <c r="FJ702" s="53"/>
      <c r="FK702" s="53"/>
      <c r="FL702" s="53"/>
      <c r="FM702" s="53"/>
      <c r="FN702" s="53"/>
      <c r="FO702" s="53"/>
      <c r="FP702" s="53"/>
      <c r="FQ702" s="53"/>
      <c r="FR702" s="53"/>
      <c r="FS702" s="53"/>
      <c r="FT702" s="53"/>
      <c r="FU702" s="53"/>
      <c r="FV702" s="53"/>
      <c r="FW702" s="53"/>
      <c r="FX702" s="53"/>
      <c r="FY702" s="53"/>
      <c r="FZ702" s="53"/>
      <c r="GA702" s="53"/>
      <c r="GB702" s="53"/>
      <c r="GC702" s="53"/>
      <c r="GD702" s="53"/>
      <c r="GE702" s="53"/>
      <c r="GF702" s="53"/>
      <c r="GG702" s="53"/>
      <c r="GH702" s="53"/>
      <c r="GI702" s="53"/>
      <c r="GJ702" s="53"/>
      <c r="GK702" s="53"/>
      <c r="GL702" s="53"/>
      <c r="GM702" s="53"/>
      <c r="GN702" s="53"/>
      <c r="GO702" s="53"/>
      <c r="GP702" s="53"/>
      <c r="GQ702" s="53"/>
      <c r="GR702" s="53"/>
      <c r="GS702" s="53"/>
      <c r="GT702" s="53"/>
      <c r="GU702" s="53"/>
      <c r="GV702" s="53"/>
      <c r="GW702" s="53"/>
      <c r="GX702" s="53"/>
      <c r="GY702" s="53"/>
      <c r="GZ702" s="53"/>
      <c r="HA702" s="53"/>
      <c r="HB702" s="53"/>
      <c r="HC702" s="53"/>
      <c r="HD702" s="53"/>
      <c r="HE702" s="53"/>
      <c r="HF702" s="53"/>
      <c r="HG702" s="53"/>
      <c r="HH702" s="53"/>
      <c r="HI702" s="53"/>
      <c r="HJ702" s="53"/>
      <c r="HK702" s="53"/>
      <c r="HL702" s="53"/>
      <c r="HM702" s="53"/>
      <c r="HN702" s="53"/>
      <c r="HO702" s="53"/>
      <c r="HP702" s="53"/>
      <c r="HQ702" s="53"/>
      <c r="HR702" s="53"/>
      <c r="HS702" s="53"/>
      <c r="HT702" s="53"/>
      <c r="HU702" s="53"/>
      <c r="HV702" s="53"/>
      <c r="HW702" s="53"/>
      <c r="HX702" s="53"/>
      <c r="HY702" s="53"/>
      <c r="HZ702" s="53"/>
      <c r="IA702" s="53"/>
    </row>
    <row r="703" spans="1:235" ht="11.25">
      <c r="A703" s="1"/>
      <c r="B703" s="1"/>
      <c r="C703" s="1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104"/>
      <c r="O703" s="104"/>
      <c r="P703" s="104"/>
      <c r="Q703" s="53"/>
      <c r="R703" s="53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53"/>
      <c r="AK703" s="53"/>
      <c r="AL703" s="53"/>
      <c r="AM703" s="53"/>
      <c r="AN703" s="53"/>
      <c r="AO703" s="53"/>
      <c r="AP703" s="53"/>
      <c r="AQ703" s="53"/>
      <c r="AR703" s="53"/>
      <c r="AS703" s="53"/>
      <c r="AT703" s="53"/>
      <c r="AU703" s="53"/>
      <c r="AV703" s="53"/>
      <c r="AW703" s="53"/>
      <c r="AX703" s="53"/>
      <c r="AY703" s="53"/>
      <c r="AZ703" s="53"/>
      <c r="BA703" s="53"/>
      <c r="BB703" s="53"/>
      <c r="BC703" s="53"/>
      <c r="BD703" s="53"/>
      <c r="BE703" s="53"/>
      <c r="BF703" s="53"/>
      <c r="BG703" s="53"/>
      <c r="BH703" s="53"/>
      <c r="BI703" s="53"/>
      <c r="BJ703" s="53"/>
      <c r="BK703" s="53"/>
      <c r="BL703" s="53"/>
      <c r="BM703" s="53"/>
      <c r="BN703" s="53"/>
      <c r="BO703" s="53"/>
      <c r="BP703" s="53"/>
      <c r="BQ703" s="53"/>
      <c r="BR703" s="53"/>
      <c r="BS703" s="53"/>
      <c r="BT703" s="53"/>
      <c r="BU703" s="53"/>
      <c r="BV703" s="53"/>
      <c r="BW703" s="53"/>
      <c r="BX703" s="53"/>
      <c r="BY703" s="53"/>
      <c r="BZ703" s="53"/>
      <c r="CA703" s="53"/>
      <c r="CB703" s="53"/>
      <c r="CC703" s="53"/>
      <c r="CD703" s="53"/>
      <c r="CE703" s="53"/>
      <c r="CF703" s="53"/>
      <c r="CG703" s="53"/>
      <c r="CH703" s="53"/>
      <c r="CI703" s="53"/>
      <c r="CJ703" s="53"/>
      <c r="CK703" s="53"/>
      <c r="CL703" s="53"/>
      <c r="CM703" s="53"/>
      <c r="CN703" s="53"/>
      <c r="CO703" s="53"/>
      <c r="CP703" s="53"/>
      <c r="CQ703" s="53"/>
      <c r="CR703" s="53"/>
      <c r="CS703" s="53"/>
      <c r="CT703" s="53"/>
      <c r="CU703" s="53"/>
      <c r="CV703" s="53"/>
      <c r="CW703" s="53"/>
      <c r="CX703" s="53"/>
      <c r="CY703" s="53"/>
      <c r="CZ703" s="53"/>
      <c r="DA703" s="53"/>
      <c r="DB703" s="53"/>
      <c r="DC703" s="53"/>
      <c r="DD703" s="53"/>
      <c r="DE703" s="53"/>
      <c r="DF703" s="53"/>
      <c r="DG703" s="53"/>
      <c r="DH703" s="53"/>
      <c r="DI703" s="53"/>
      <c r="DJ703" s="53"/>
      <c r="DK703" s="53"/>
      <c r="DL703" s="53"/>
      <c r="DM703" s="53"/>
      <c r="DN703" s="53"/>
      <c r="DO703" s="53"/>
      <c r="DP703" s="53"/>
      <c r="DQ703" s="53"/>
      <c r="DR703" s="53"/>
      <c r="DS703" s="53"/>
      <c r="DT703" s="53"/>
      <c r="DU703" s="53"/>
      <c r="DV703" s="53"/>
      <c r="DW703" s="53"/>
      <c r="DX703" s="53"/>
      <c r="DY703" s="53"/>
      <c r="DZ703" s="53"/>
      <c r="EA703" s="53"/>
      <c r="EB703" s="53"/>
      <c r="EC703" s="53"/>
      <c r="ED703" s="53"/>
      <c r="EE703" s="53"/>
      <c r="EF703" s="53"/>
      <c r="EG703" s="53"/>
      <c r="EH703" s="53"/>
      <c r="EI703" s="53"/>
      <c r="EJ703" s="53"/>
      <c r="EK703" s="53"/>
      <c r="EL703" s="53"/>
      <c r="EM703" s="53"/>
      <c r="EN703" s="53"/>
      <c r="EO703" s="53"/>
      <c r="EP703" s="53"/>
      <c r="EQ703" s="53"/>
      <c r="ER703" s="53"/>
      <c r="ES703" s="53"/>
      <c r="ET703" s="53"/>
      <c r="EU703" s="53"/>
      <c r="EV703" s="53"/>
      <c r="EW703" s="53"/>
      <c r="EX703" s="53"/>
      <c r="EY703" s="53"/>
      <c r="EZ703" s="53"/>
      <c r="FA703" s="53"/>
      <c r="FB703" s="53"/>
      <c r="FC703" s="53"/>
      <c r="FD703" s="53"/>
      <c r="FE703" s="53"/>
      <c r="FF703" s="53"/>
      <c r="FG703" s="53"/>
      <c r="FH703" s="53"/>
      <c r="FI703" s="53"/>
      <c r="FJ703" s="53"/>
      <c r="FK703" s="53"/>
      <c r="FL703" s="53"/>
      <c r="FM703" s="53"/>
      <c r="FN703" s="53"/>
      <c r="FO703" s="53"/>
      <c r="FP703" s="53"/>
      <c r="FQ703" s="53"/>
      <c r="FR703" s="53"/>
      <c r="FS703" s="53"/>
      <c r="FT703" s="53"/>
      <c r="FU703" s="53"/>
      <c r="FV703" s="53"/>
      <c r="FW703" s="53"/>
      <c r="FX703" s="53"/>
      <c r="FY703" s="53"/>
      <c r="FZ703" s="53"/>
      <c r="GA703" s="53"/>
      <c r="GB703" s="53"/>
      <c r="GC703" s="53"/>
      <c r="GD703" s="53"/>
      <c r="GE703" s="53"/>
      <c r="GF703" s="53"/>
      <c r="GG703" s="53"/>
      <c r="GH703" s="53"/>
      <c r="GI703" s="53"/>
      <c r="GJ703" s="53"/>
      <c r="GK703" s="53"/>
      <c r="GL703" s="53"/>
      <c r="GM703" s="53"/>
      <c r="GN703" s="53"/>
      <c r="GO703" s="53"/>
      <c r="GP703" s="53"/>
      <c r="GQ703" s="53"/>
      <c r="GR703" s="53"/>
      <c r="GS703" s="53"/>
      <c r="GT703" s="53"/>
      <c r="GU703" s="53"/>
      <c r="GV703" s="53"/>
      <c r="GW703" s="53"/>
      <c r="GX703" s="53"/>
      <c r="GY703" s="53"/>
      <c r="GZ703" s="53"/>
      <c r="HA703" s="53"/>
      <c r="HB703" s="53"/>
      <c r="HC703" s="53"/>
      <c r="HD703" s="53"/>
      <c r="HE703" s="53"/>
      <c r="HF703" s="53"/>
      <c r="HG703" s="53"/>
      <c r="HH703" s="53"/>
      <c r="HI703" s="53"/>
      <c r="HJ703" s="53"/>
      <c r="HK703" s="53"/>
      <c r="HL703" s="53"/>
      <c r="HM703" s="53"/>
      <c r="HN703" s="53"/>
      <c r="HO703" s="53"/>
      <c r="HP703" s="53"/>
      <c r="HQ703" s="53"/>
      <c r="HR703" s="53"/>
      <c r="HS703" s="53"/>
      <c r="HT703" s="53"/>
      <c r="HU703" s="53"/>
      <c r="HV703" s="53"/>
      <c r="HW703" s="53"/>
      <c r="HX703" s="53"/>
      <c r="HY703" s="53"/>
      <c r="HZ703" s="53"/>
      <c r="IA703" s="53"/>
    </row>
    <row r="704" spans="1:235" ht="11.25">
      <c r="A704" s="1"/>
      <c r="B704" s="1"/>
      <c r="C704" s="1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104"/>
      <c r="O704" s="104"/>
      <c r="P704" s="104"/>
      <c r="Q704" s="53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3"/>
      <c r="AK704" s="53"/>
      <c r="AL704" s="53"/>
      <c r="AM704" s="53"/>
      <c r="AN704" s="53"/>
      <c r="AO704" s="53"/>
      <c r="AP704" s="53"/>
      <c r="AQ704" s="53"/>
      <c r="AR704" s="53"/>
      <c r="AS704" s="53"/>
      <c r="AT704" s="53"/>
      <c r="AU704" s="53"/>
      <c r="AV704" s="53"/>
      <c r="AW704" s="53"/>
      <c r="AX704" s="53"/>
      <c r="AY704" s="53"/>
      <c r="AZ704" s="53"/>
      <c r="BA704" s="53"/>
      <c r="BB704" s="53"/>
      <c r="BC704" s="53"/>
      <c r="BD704" s="53"/>
      <c r="BE704" s="53"/>
      <c r="BF704" s="53"/>
      <c r="BG704" s="53"/>
      <c r="BH704" s="53"/>
      <c r="BI704" s="53"/>
      <c r="BJ704" s="53"/>
      <c r="BK704" s="53"/>
      <c r="BL704" s="53"/>
      <c r="BM704" s="53"/>
      <c r="BN704" s="53"/>
      <c r="BO704" s="53"/>
      <c r="BP704" s="53"/>
      <c r="BQ704" s="53"/>
      <c r="BR704" s="53"/>
      <c r="BS704" s="53"/>
      <c r="BT704" s="53"/>
      <c r="BU704" s="53"/>
      <c r="BV704" s="53"/>
      <c r="BW704" s="53"/>
      <c r="BX704" s="53"/>
      <c r="BY704" s="53"/>
      <c r="BZ704" s="53"/>
      <c r="CA704" s="53"/>
      <c r="CB704" s="53"/>
      <c r="CC704" s="53"/>
      <c r="CD704" s="53"/>
      <c r="CE704" s="53"/>
      <c r="CF704" s="53"/>
      <c r="CG704" s="53"/>
      <c r="CH704" s="53"/>
      <c r="CI704" s="53"/>
      <c r="CJ704" s="53"/>
      <c r="CK704" s="53"/>
      <c r="CL704" s="53"/>
      <c r="CM704" s="53"/>
      <c r="CN704" s="53"/>
      <c r="CO704" s="53"/>
      <c r="CP704" s="53"/>
      <c r="CQ704" s="53"/>
      <c r="CR704" s="53"/>
      <c r="CS704" s="53"/>
      <c r="CT704" s="53"/>
      <c r="CU704" s="53"/>
      <c r="CV704" s="53"/>
      <c r="CW704" s="53"/>
      <c r="CX704" s="53"/>
      <c r="CY704" s="53"/>
      <c r="CZ704" s="53"/>
      <c r="DA704" s="53"/>
      <c r="DB704" s="53"/>
      <c r="DC704" s="53"/>
      <c r="DD704" s="53"/>
      <c r="DE704" s="53"/>
      <c r="DF704" s="53"/>
      <c r="DG704" s="53"/>
      <c r="DH704" s="53"/>
      <c r="DI704" s="53"/>
      <c r="DJ704" s="53"/>
      <c r="DK704" s="53"/>
      <c r="DL704" s="53"/>
      <c r="DM704" s="53"/>
      <c r="DN704" s="53"/>
      <c r="DO704" s="53"/>
      <c r="DP704" s="53"/>
      <c r="DQ704" s="53"/>
      <c r="DR704" s="53"/>
      <c r="DS704" s="53"/>
      <c r="DT704" s="53"/>
      <c r="DU704" s="53"/>
      <c r="DV704" s="53"/>
      <c r="DW704" s="53"/>
      <c r="DX704" s="53"/>
      <c r="DY704" s="53"/>
      <c r="DZ704" s="53"/>
      <c r="EA704" s="53"/>
      <c r="EB704" s="53"/>
      <c r="EC704" s="53"/>
      <c r="ED704" s="53"/>
      <c r="EE704" s="53"/>
      <c r="EF704" s="53"/>
      <c r="EG704" s="53"/>
      <c r="EH704" s="53"/>
      <c r="EI704" s="53"/>
      <c r="EJ704" s="53"/>
      <c r="EK704" s="53"/>
      <c r="EL704" s="53"/>
      <c r="EM704" s="53"/>
      <c r="EN704" s="53"/>
      <c r="EO704" s="53"/>
      <c r="EP704" s="53"/>
      <c r="EQ704" s="53"/>
      <c r="ER704" s="53"/>
      <c r="ES704" s="53"/>
      <c r="ET704" s="53"/>
      <c r="EU704" s="53"/>
      <c r="EV704" s="53"/>
      <c r="EW704" s="53"/>
      <c r="EX704" s="53"/>
      <c r="EY704" s="53"/>
      <c r="EZ704" s="53"/>
      <c r="FA704" s="53"/>
      <c r="FB704" s="53"/>
      <c r="FC704" s="53"/>
      <c r="FD704" s="53"/>
      <c r="FE704" s="53"/>
      <c r="FF704" s="53"/>
      <c r="FG704" s="53"/>
      <c r="FH704" s="53"/>
      <c r="FI704" s="53"/>
      <c r="FJ704" s="53"/>
      <c r="FK704" s="53"/>
      <c r="FL704" s="53"/>
      <c r="FM704" s="53"/>
      <c r="FN704" s="53"/>
      <c r="FO704" s="53"/>
      <c r="FP704" s="53"/>
      <c r="FQ704" s="53"/>
      <c r="FR704" s="53"/>
      <c r="FS704" s="53"/>
      <c r="FT704" s="53"/>
      <c r="FU704" s="53"/>
      <c r="FV704" s="53"/>
      <c r="FW704" s="53"/>
      <c r="FX704" s="53"/>
      <c r="FY704" s="53"/>
      <c r="FZ704" s="53"/>
      <c r="GA704" s="53"/>
      <c r="GB704" s="53"/>
      <c r="GC704" s="53"/>
      <c r="GD704" s="53"/>
      <c r="GE704" s="53"/>
      <c r="GF704" s="53"/>
      <c r="GG704" s="53"/>
      <c r="GH704" s="53"/>
      <c r="GI704" s="53"/>
      <c r="GJ704" s="53"/>
      <c r="GK704" s="53"/>
      <c r="GL704" s="53"/>
      <c r="GM704" s="53"/>
      <c r="GN704" s="53"/>
      <c r="GO704" s="53"/>
      <c r="GP704" s="53"/>
      <c r="GQ704" s="53"/>
      <c r="GR704" s="53"/>
      <c r="GS704" s="53"/>
      <c r="GT704" s="53"/>
      <c r="GU704" s="53"/>
      <c r="GV704" s="53"/>
      <c r="GW704" s="53"/>
      <c r="GX704" s="53"/>
      <c r="GY704" s="53"/>
      <c r="GZ704" s="53"/>
      <c r="HA704" s="53"/>
      <c r="HB704" s="53"/>
      <c r="HC704" s="53"/>
      <c r="HD704" s="53"/>
      <c r="HE704" s="53"/>
      <c r="HF704" s="53"/>
      <c r="HG704" s="53"/>
      <c r="HH704" s="53"/>
      <c r="HI704" s="53"/>
      <c r="HJ704" s="53"/>
      <c r="HK704" s="53"/>
      <c r="HL704" s="53"/>
      <c r="HM704" s="53"/>
      <c r="HN704" s="53"/>
      <c r="HO704" s="53"/>
      <c r="HP704" s="53"/>
      <c r="HQ704" s="53"/>
      <c r="HR704" s="53"/>
      <c r="HS704" s="53"/>
      <c r="HT704" s="53"/>
      <c r="HU704" s="53"/>
      <c r="HV704" s="53"/>
      <c r="HW704" s="53"/>
      <c r="HX704" s="53"/>
      <c r="HY704" s="53"/>
      <c r="HZ704" s="53"/>
      <c r="IA704" s="53"/>
    </row>
    <row r="705" spans="1:235" ht="11.25">
      <c r="A705" s="1"/>
      <c r="B705" s="1"/>
      <c r="C705" s="1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104"/>
      <c r="O705" s="104"/>
      <c r="P705" s="104"/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3"/>
      <c r="AM705" s="53"/>
      <c r="AN705" s="53"/>
      <c r="AO705" s="53"/>
      <c r="AP705" s="53"/>
      <c r="AQ705" s="53"/>
      <c r="AR705" s="53"/>
      <c r="AS705" s="53"/>
      <c r="AT705" s="53"/>
      <c r="AU705" s="53"/>
      <c r="AV705" s="53"/>
      <c r="AW705" s="53"/>
      <c r="AX705" s="53"/>
      <c r="AY705" s="53"/>
      <c r="AZ705" s="53"/>
      <c r="BA705" s="53"/>
      <c r="BB705" s="53"/>
      <c r="BC705" s="53"/>
      <c r="BD705" s="53"/>
      <c r="BE705" s="53"/>
      <c r="BF705" s="53"/>
      <c r="BG705" s="53"/>
      <c r="BH705" s="53"/>
      <c r="BI705" s="53"/>
      <c r="BJ705" s="53"/>
      <c r="BK705" s="53"/>
      <c r="BL705" s="53"/>
      <c r="BM705" s="53"/>
      <c r="BN705" s="53"/>
      <c r="BO705" s="53"/>
      <c r="BP705" s="53"/>
      <c r="BQ705" s="53"/>
      <c r="BR705" s="53"/>
      <c r="BS705" s="53"/>
      <c r="BT705" s="53"/>
      <c r="BU705" s="53"/>
      <c r="BV705" s="53"/>
      <c r="BW705" s="53"/>
      <c r="BX705" s="53"/>
      <c r="BY705" s="53"/>
      <c r="BZ705" s="53"/>
      <c r="CA705" s="53"/>
      <c r="CB705" s="53"/>
      <c r="CC705" s="53"/>
      <c r="CD705" s="53"/>
      <c r="CE705" s="53"/>
      <c r="CF705" s="53"/>
      <c r="CG705" s="53"/>
      <c r="CH705" s="53"/>
      <c r="CI705" s="53"/>
      <c r="CJ705" s="53"/>
      <c r="CK705" s="53"/>
      <c r="CL705" s="53"/>
      <c r="CM705" s="53"/>
      <c r="CN705" s="53"/>
      <c r="CO705" s="53"/>
      <c r="CP705" s="53"/>
      <c r="CQ705" s="53"/>
      <c r="CR705" s="53"/>
      <c r="CS705" s="53"/>
      <c r="CT705" s="53"/>
      <c r="CU705" s="53"/>
      <c r="CV705" s="53"/>
      <c r="CW705" s="53"/>
      <c r="CX705" s="53"/>
      <c r="CY705" s="53"/>
      <c r="CZ705" s="53"/>
      <c r="DA705" s="53"/>
      <c r="DB705" s="53"/>
      <c r="DC705" s="53"/>
      <c r="DD705" s="53"/>
      <c r="DE705" s="53"/>
      <c r="DF705" s="53"/>
      <c r="DG705" s="53"/>
      <c r="DH705" s="53"/>
      <c r="DI705" s="53"/>
      <c r="DJ705" s="53"/>
      <c r="DK705" s="53"/>
      <c r="DL705" s="53"/>
      <c r="DM705" s="53"/>
      <c r="DN705" s="53"/>
      <c r="DO705" s="53"/>
      <c r="DP705" s="53"/>
      <c r="DQ705" s="53"/>
      <c r="DR705" s="53"/>
      <c r="DS705" s="53"/>
      <c r="DT705" s="53"/>
      <c r="DU705" s="53"/>
      <c r="DV705" s="53"/>
      <c r="DW705" s="53"/>
      <c r="DX705" s="53"/>
      <c r="DY705" s="53"/>
      <c r="DZ705" s="53"/>
      <c r="EA705" s="53"/>
      <c r="EB705" s="53"/>
      <c r="EC705" s="53"/>
      <c r="ED705" s="53"/>
      <c r="EE705" s="53"/>
      <c r="EF705" s="53"/>
      <c r="EG705" s="53"/>
      <c r="EH705" s="53"/>
      <c r="EI705" s="53"/>
      <c r="EJ705" s="53"/>
      <c r="EK705" s="53"/>
      <c r="EL705" s="53"/>
      <c r="EM705" s="53"/>
      <c r="EN705" s="53"/>
      <c r="EO705" s="53"/>
      <c r="EP705" s="53"/>
      <c r="EQ705" s="53"/>
      <c r="ER705" s="53"/>
      <c r="ES705" s="53"/>
      <c r="ET705" s="53"/>
      <c r="EU705" s="53"/>
      <c r="EV705" s="53"/>
      <c r="EW705" s="53"/>
      <c r="EX705" s="53"/>
      <c r="EY705" s="53"/>
      <c r="EZ705" s="53"/>
      <c r="FA705" s="53"/>
      <c r="FB705" s="53"/>
      <c r="FC705" s="53"/>
      <c r="FD705" s="53"/>
      <c r="FE705" s="53"/>
      <c r="FF705" s="53"/>
      <c r="FG705" s="53"/>
      <c r="FH705" s="53"/>
      <c r="FI705" s="53"/>
      <c r="FJ705" s="53"/>
      <c r="FK705" s="53"/>
      <c r="FL705" s="53"/>
      <c r="FM705" s="53"/>
      <c r="FN705" s="53"/>
      <c r="FO705" s="53"/>
      <c r="FP705" s="53"/>
      <c r="FQ705" s="53"/>
      <c r="FR705" s="53"/>
      <c r="FS705" s="53"/>
      <c r="FT705" s="53"/>
      <c r="FU705" s="53"/>
      <c r="FV705" s="53"/>
      <c r="FW705" s="53"/>
      <c r="FX705" s="53"/>
      <c r="FY705" s="53"/>
      <c r="FZ705" s="53"/>
      <c r="GA705" s="53"/>
      <c r="GB705" s="53"/>
      <c r="GC705" s="53"/>
      <c r="GD705" s="53"/>
      <c r="GE705" s="53"/>
      <c r="GF705" s="53"/>
      <c r="GG705" s="53"/>
      <c r="GH705" s="53"/>
      <c r="GI705" s="53"/>
      <c r="GJ705" s="53"/>
      <c r="GK705" s="53"/>
      <c r="GL705" s="53"/>
      <c r="GM705" s="53"/>
      <c r="GN705" s="53"/>
      <c r="GO705" s="53"/>
      <c r="GP705" s="53"/>
      <c r="GQ705" s="53"/>
      <c r="GR705" s="53"/>
      <c r="GS705" s="53"/>
      <c r="GT705" s="53"/>
      <c r="GU705" s="53"/>
      <c r="GV705" s="53"/>
      <c r="GW705" s="53"/>
      <c r="GX705" s="53"/>
      <c r="GY705" s="53"/>
      <c r="GZ705" s="53"/>
      <c r="HA705" s="53"/>
      <c r="HB705" s="53"/>
      <c r="HC705" s="53"/>
      <c r="HD705" s="53"/>
      <c r="HE705" s="53"/>
      <c r="HF705" s="53"/>
      <c r="HG705" s="53"/>
      <c r="HH705" s="53"/>
      <c r="HI705" s="53"/>
      <c r="HJ705" s="53"/>
      <c r="HK705" s="53"/>
      <c r="HL705" s="53"/>
      <c r="HM705" s="53"/>
      <c r="HN705" s="53"/>
      <c r="HO705" s="53"/>
      <c r="HP705" s="53"/>
      <c r="HQ705" s="53"/>
      <c r="HR705" s="53"/>
      <c r="HS705" s="53"/>
      <c r="HT705" s="53"/>
      <c r="HU705" s="53"/>
      <c r="HV705" s="53"/>
      <c r="HW705" s="53"/>
      <c r="HX705" s="53"/>
      <c r="HY705" s="53"/>
      <c r="HZ705" s="53"/>
      <c r="IA705" s="53"/>
    </row>
    <row r="706" spans="1:235" ht="11.25">
      <c r="A706" s="1"/>
      <c r="B706" s="1"/>
      <c r="C706" s="1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104"/>
      <c r="O706" s="104"/>
      <c r="P706" s="104"/>
      <c r="Q706" s="53"/>
      <c r="R706" s="53"/>
      <c r="S706" s="53"/>
      <c r="T706" s="53"/>
      <c r="U706" s="53"/>
      <c r="V706" s="53"/>
      <c r="W706" s="53"/>
      <c r="X706" s="53"/>
      <c r="Y706" s="53"/>
      <c r="Z706" s="53"/>
      <c r="AA706" s="53"/>
      <c r="AB706" s="53"/>
      <c r="AC706" s="53"/>
      <c r="AD706" s="53"/>
      <c r="AE706" s="53"/>
      <c r="AF706" s="53"/>
      <c r="AG706" s="53"/>
      <c r="AH706" s="53"/>
      <c r="AI706" s="53"/>
      <c r="AJ706" s="53"/>
      <c r="AK706" s="53"/>
      <c r="AL706" s="53"/>
      <c r="AM706" s="53"/>
      <c r="AN706" s="53"/>
      <c r="AO706" s="53"/>
      <c r="AP706" s="53"/>
      <c r="AQ706" s="53"/>
      <c r="AR706" s="53"/>
      <c r="AS706" s="53"/>
      <c r="AT706" s="53"/>
      <c r="AU706" s="53"/>
      <c r="AV706" s="53"/>
      <c r="AW706" s="53"/>
      <c r="AX706" s="53"/>
      <c r="AY706" s="53"/>
      <c r="AZ706" s="53"/>
      <c r="BA706" s="53"/>
      <c r="BB706" s="53"/>
      <c r="BC706" s="53"/>
      <c r="BD706" s="53"/>
      <c r="BE706" s="53"/>
      <c r="BF706" s="53"/>
      <c r="BG706" s="53"/>
      <c r="BH706" s="53"/>
      <c r="BI706" s="53"/>
      <c r="BJ706" s="53"/>
      <c r="BK706" s="53"/>
      <c r="BL706" s="53"/>
      <c r="BM706" s="53"/>
      <c r="BN706" s="53"/>
      <c r="BO706" s="53"/>
      <c r="BP706" s="53"/>
      <c r="BQ706" s="53"/>
      <c r="BR706" s="53"/>
      <c r="BS706" s="53"/>
      <c r="BT706" s="53"/>
      <c r="BU706" s="53"/>
      <c r="BV706" s="53"/>
      <c r="BW706" s="53"/>
      <c r="BX706" s="53"/>
      <c r="BY706" s="53"/>
      <c r="BZ706" s="53"/>
      <c r="CA706" s="53"/>
      <c r="CB706" s="53"/>
      <c r="CC706" s="53"/>
      <c r="CD706" s="53"/>
      <c r="CE706" s="53"/>
      <c r="CF706" s="53"/>
      <c r="CG706" s="53"/>
      <c r="CH706" s="53"/>
      <c r="CI706" s="53"/>
      <c r="CJ706" s="53"/>
      <c r="CK706" s="53"/>
      <c r="CL706" s="53"/>
      <c r="CM706" s="53"/>
      <c r="CN706" s="53"/>
      <c r="CO706" s="53"/>
      <c r="CP706" s="53"/>
      <c r="CQ706" s="53"/>
      <c r="CR706" s="53"/>
      <c r="CS706" s="53"/>
      <c r="CT706" s="53"/>
      <c r="CU706" s="53"/>
      <c r="CV706" s="53"/>
      <c r="CW706" s="53"/>
      <c r="CX706" s="53"/>
      <c r="CY706" s="53"/>
      <c r="CZ706" s="53"/>
      <c r="DA706" s="53"/>
      <c r="DB706" s="53"/>
      <c r="DC706" s="53"/>
      <c r="DD706" s="53"/>
      <c r="DE706" s="53"/>
      <c r="DF706" s="53"/>
      <c r="DG706" s="53"/>
      <c r="DH706" s="53"/>
      <c r="DI706" s="53"/>
      <c r="DJ706" s="53"/>
      <c r="DK706" s="53"/>
      <c r="DL706" s="53"/>
      <c r="DM706" s="53"/>
      <c r="DN706" s="53"/>
      <c r="DO706" s="53"/>
      <c r="DP706" s="53"/>
      <c r="DQ706" s="53"/>
      <c r="DR706" s="53"/>
      <c r="DS706" s="53"/>
      <c r="DT706" s="53"/>
      <c r="DU706" s="53"/>
      <c r="DV706" s="53"/>
      <c r="DW706" s="53"/>
      <c r="DX706" s="53"/>
      <c r="DY706" s="53"/>
      <c r="DZ706" s="53"/>
      <c r="EA706" s="53"/>
      <c r="EB706" s="53"/>
      <c r="EC706" s="53"/>
      <c r="ED706" s="53"/>
      <c r="EE706" s="53"/>
      <c r="EF706" s="53"/>
      <c r="EG706" s="53"/>
      <c r="EH706" s="53"/>
      <c r="EI706" s="53"/>
      <c r="EJ706" s="53"/>
      <c r="EK706" s="53"/>
      <c r="EL706" s="53"/>
      <c r="EM706" s="53"/>
      <c r="EN706" s="53"/>
      <c r="EO706" s="53"/>
      <c r="EP706" s="53"/>
      <c r="EQ706" s="53"/>
      <c r="ER706" s="53"/>
      <c r="ES706" s="53"/>
      <c r="ET706" s="53"/>
      <c r="EU706" s="53"/>
      <c r="EV706" s="53"/>
      <c r="EW706" s="53"/>
      <c r="EX706" s="53"/>
      <c r="EY706" s="53"/>
      <c r="EZ706" s="53"/>
      <c r="FA706" s="53"/>
      <c r="FB706" s="53"/>
      <c r="FC706" s="53"/>
      <c r="FD706" s="53"/>
      <c r="FE706" s="53"/>
      <c r="FF706" s="53"/>
      <c r="FG706" s="53"/>
      <c r="FH706" s="53"/>
      <c r="FI706" s="53"/>
      <c r="FJ706" s="53"/>
      <c r="FK706" s="53"/>
      <c r="FL706" s="53"/>
      <c r="FM706" s="53"/>
      <c r="FN706" s="53"/>
      <c r="FO706" s="53"/>
      <c r="FP706" s="53"/>
      <c r="FQ706" s="53"/>
      <c r="FR706" s="53"/>
      <c r="FS706" s="53"/>
      <c r="FT706" s="53"/>
      <c r="FU706" s="53"/>
      <c r="FV706" s="53"/>
      <c r="FW706" s="53"/>
      <c r="FX706" s="53"/>
      <c r="FY706" s="53"/>
      <c r="FZ706" s="53"/>
      <c r="GA706" s="53"/>
      <c r="GB706" s="53"/>
      <c r="GC706" s="53"/>
      <c r="GD706" s="53"/>
      <c r="GE706" s="53"/>
      <c r="GF706" s="53"/>
      <c r="GG706" s="53"/>
      <c r="GH706" s="53"/>
      <c r="GI706" s="53"/>
      <c r="GJ706" s="53"/>
      <c r="GK706" s="53"/>
      <c r="GL706" s="53"/>
      <c r="GM706" s="53"/>
      <c r="GN706" s="53"/>
      <c r="GO706" s="53"/>
      <c r="GP706" s="53"/>
      <c r="GQ706" s="53"/>
      <c r="GR706" s="53"/>
      <c r="GS706" s="53"/>
      <c r="GT706" s="53"/>
      <c r="GU706" s="53"/>
      <c r="GV706" s="53"/>
      <c r="GW706" s="53"/>
      <c r="GX706" s="53"/>
      <c r="GY706" s="53"/>
      <c r="GZ706" s="53"/>
      <c r="HA706" s="53"/>
      <c r="HB706" s="53"/>
      <c r="HC706" s="53"/>
      <c r="HD706" s="53"/>
      <c r="HE706" s="53"/>
      <c r="HF706" s="53"/>
      <c r="HG706" s="53"/>
      <c r="HH706" s="53"/>
      <c r="HI706" s="53"/>
      <c r="HJ706" s="53"/>
      <c r="HK706" s="53"/>
      <c r="HL706" s="53"/>
      <c r="HM706" s="53"/>
      <c r="HN706" s="53"/>
      <c r="HO706" s="53"/>
      <c r="HP706" s="53"/>
      <c r="HQ706" s="53"/>
      <c r="HR706" s="53"/>
      <c r="HS706" s="53"/>
      <c r="HT706" s="53"/>
      <c r="HU706" s="53"/>
      <c r="HV706" s="53"/>
      <c r="HW706" s="53"/>
      <c r="HX706" s="53"/>
      <c r="HY706" s="53"/>
      <c r="HZ706" s="53"/>
      <c r="IA706" s="53"/>
    </row>
    <row r="707" spans="1:235" ht="11.25">
      <c r="A707" s="1"/>
      <c r="B707" s="1"/>
      <c r="C707" s="1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104"/>
      <c r="O707" s="104"/>
      <c r="P707" s="104"/>
      <c r="Q707" s="53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3"/>
      <c r="AK707" s="53"/>
      <c r="AL707" s="53"/>
      <c r="AM707" s="53"/>
      <c r="AN707" s="53"/>
      <c r="AO707" s="53"/>
      <c r="AP707" s="53"/>
      <c r="AQ707" s="53"/>
      <c r="AR707" s="53"/>
      <c r="AS707" s="53"/>
      <c r="AT707" s="53"/>
      <c r="AU707" s="53"/>
      <c r="AV707" s="53"/>
      <c r="AW707" s="53"/>
      <c r="AX707" s="53"/>
      <c r="AY707" s="53"/>
      <c r="AZ707" s="53"/>
      <c r="BA707" s="53"/>
      <c r="BB707" s="53"/>
      <c r="BC707" s="53"/>
      <c r="BD707" s="53"/>
      <c r="BE707" s="53"/>
      <c r="BF707" s="53"/>
      <c r="BG707" s="53"/>
      <c r="BH707" s="53"/>
      <c r="BI707" s="53"/>
      <c r="BJ707" s="53"/>
      <c r="BK707" s="53"/>
      <c r="BL707" s="53"/>
      <c r="BM707" s="53"/>
      <c r="BN707" s="53"/>
      <c r="BO707" s="53"/>
      <c r="BP707" s="53"/>
      <c r="BQ707" s="53"/>
      <c r="BR707" s="53"/>
      <c r="BS707" s="53"/>
      <c r="BT707" s="53"/>
      <c r="BU707" s="53"/>
      <c r="BV707" s="53"/>
      <c r="BW707" s="53"/>
      <c r="BX707" s="53"/>
      <c r="BY707" s="53"/>
      <c r="BZ707" s="53"/>
      <c r="CA707" s="53"/>
      <c r="CB707" s="53"/>
      <c r="CC707" s="53"/>
      <c r="CD707" s="53"/>
      <c r="CE707" s="53"/>
      <c r="CF707" s="53"/>
      <c r="CG707" s="53"/>
      <c r="CH707" s="53"/>
      <c r="CI707" s="53"/>
      <c r="CJ707" s="53"/>
      <c r="CK707" s="53"/>
      <c r="CL707" s="53"/>
      <c r="CM707" s="53"/>
      <c r="CN707" s="53"/>
      <c r="CO707" s="53"/>
      <c r="CP707" s="53"/>
      <c r="CQ707" s="53"/>
      <c r="CR707" s="53"/>
      <c r="CS707" s="53"/>
      <c r="CT707" s="53"/>
      <c r="CU707" s="53"/>
      <c r="CV707" s="53"/>
      <c r="CW707" s="53"/>
      <c r="CX707" s="53"/>
      <c r="CY707" s="53"/>
      <c r="CZ707" s="53"/>
      <c r="DA707" s="53"/>
      <c r="DB707" s="53"/>
      <c r="DC707" s="53"/>
      <c r="DD707" s="53"/>
      <c r="DE707" s="53"/>
      <c r="DF707" s="53"/>
      <c r="DG707" s="53"/>
      <c r="DH707" s="53"/>
      <c r="DI707" s="53"/>
      <c r="DJ707" s="53"/>
      <c r="DK707" s="53"/>
      <c r="DL707" s="53"/>
      <c r="DM707" s="53"/>
      <c r="DN707" s="53"/>
      <c r="DO707" s="53"/>
      <c r="DP707" s="53"/>
      <c r="DQ707" s="53"/>
      <c r="DR707" s="53"/>
      <c r="DS707" s="53"/>
      <c r="DT707" s="53"/>
      <c r="DU707" s="53"/>
      <c r="DV707" s="53"/>
      <c r="DW707" s="53"/>
      <c r="DX707" s="53"/>
      <c r="DY707" s="53"/>
      <c r="DZ707" s="53"/>
      <c r="EA707" s="53"/>
      <c r="EB707" s="53"/>
      <c r="EC707" s="53"/>
      <c r="ED707" s="53"/>
      <c r="EE707" s="53"/>
      <c r="EF707" s="53"/>
      <c r="EG707" s="53"/>
      <c r="EH707" s="53"/>
      <c r="EI707" s="53"/>
      <c r="EJ707" s="53"/>
      <c r="EK707" s="53"/>
      <c r="EL707" s="53"/>
      <c r="EM707" s="53"/>
      <c r="EN707" s="53"/>
      <c r="EO707" s="53"/>
      <c r="EP707" s="53"/>
      <c r="EQ707" s="53"/>
      <c r="ER707" s="53"/>
      <c r="ES707" s="53"/>
      <c r="ET707" s="53"/>
      <c r="EU707" s="53"/>
      <c r="EV707" s="53"/>
      <c r="EW707" s="53"/>
      <c r="EX707" s="53"/>
      <c r="EY707" s="53"/>
      <c r="EZ707" s="53"/>
      <c r="FA707" s="53"/>
      <c r="FB707" s="53"/>
      <c r="FC707" s="53"/>
      <c r="FD707" s="53"/>
      <c r="FE707" s="53"/>
      <c r="FF707" s="53"/>
      <c r="FG707" s="53"/>
      <c r="FH707" s="53"/>
      <c r="FI707" s="53"/>
      <c r="FJ707" s="53"/>
      <c r="FK707" s="53"/>
      <c r="FL707" s="53"/>
      <c r="FM707" s="53"/>
      <c r="FN707" s="53"/>
      <c r="FO707" s="53"/>
      <c r="FP707" s="53"/>
      <c r="FQ707" s="53"/>
      <c r="FR707" s="53"/>
      <c r="FS707" s="53"/>
      <c r="FT707" s="53"/>
      <c r="FU707" s="53"/>
      <c r="FV707" s="53"/>
      <c r="FW707" s="53"/>
      <c r="FX707" s="53"/>
      <c r="FY707" s="53"/>
      <c r="FZ707" s="53"/>
      <c r="GA707" s="53"/>
      <c r="GB707" s="53"/>
      <c r="GC707" s="53"/>
      <c r="GD707" s="53"/>
      <c r="GE707" s="53"/>
      <c r="GF707" s="53"/>
      <c r="GG707" s="53"/>
      <c r="GH707" s="53"/>
      <c r="GI707" s="53"/>
      <c r="GJ707" s="53"/>
      <c r="GK707" s="53"/>
      <c r="GL707" s="53"/>
      <c r="GM707" s="53"/>
      <c r="GN707" s="53"/>
      <c r="GO707" s="53"/>
      <c r="GP707" s="53"/>
      <c r="GQ707" s="53"/>
      <c r="GR707" s="53"/>
      <c r="GS707" s="53"/>
      <c r="GT707" s="53"/>
      <c r="GU707" s="53"/>
      <c r="GV707" s="53"/>
      <c r="GW707" s="53"/>
      <c r="GX707" s="53"/>
      <c r="GY707" s="53"/>
      <c r="GZ707" s="53"/>
      <c r="HA707" s="53"/>
      <c r="HB707" s="53"/>
      <c r="HC707" s="53"/>
      <c r="HD707" s="53"/>
      <c r="HE707" s="53"/>
      <c r="HF707" s="53"/>
      <c r="HG707" s="53"/>
      <c r="HH707" s="53"/>
      <c r="HI707" s="53"/>
      <c r="HJ707" s="53"/>
      <c r="HK707" s="53"/>
      <c r="HL707" s="53"/>
      <c r="HM707" s="53"/>
      <c r="HN707" s="53"/>
      <c r="HO707" s="53"/>
      <c r="HP707" s="53"/>
      <c r="HQ707" s="53"/>
      <c r="HR707" s="53"/>
      <c r="HS707" s="53"/>
      <c r="HT707" s="53"/>
      <c r="HU707" s="53"/>
      <c r="HV707" s="53"/>
      <c r="HW707" s="53"/>
      <c r="HX707" s="53"/>
      <c r="HY707" s="53"/>
      <c r="HZ707" s="53"/>
      <c r="IA707" s="53"/>
    </row>
    <row r="708" spans="1:235" ht="11.25">
      <c r="A708" s="1"/>
      <c r="B708" s="1"/>
      <c r="C708" s="1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104"/>
      <c r="O708" s="104"/>
      <c r="P708" s="104"/>
      <c r="Q708" s="53"/>
      <c r="R708" s="53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/>
      <c r="AJ708" s="53"/>
      <c r="AK708" s="53"/>
      <c r="AL708" s="53"/>
      <c r="AM708" s="53"/>
      <c r="AN708" s="53"/>
      <c r="AO708" s="53"/>
      <c r="AP708" s="53"/>
      <c r="AQ708" s="53"/>
      <c r="AR708" s="53"/>
      <c r="AS708" s="53"/>
      <c r="AT708" s="53"/>
      <c r="AU708" s="53"/>
      <c r="AV708" s="53"/>
      <c r="AW708" s="53"/>
      <c r="AX708" s="53"/>
      <c r="AY708" s="53"/>
      <c r="AZ708" s="53"/>
      <c r="BA708" s="53"/>
      <c r="BB708" s="53"/>
      <c r="BC708" s="53"/>
      <c r="BD708" s="53"/>
      <c r="BE708" s="53"/>
      <c r="BF708" s="53"/>
      <c r="BG708" s="53"/>
      <c r="BH708" s="53"/>
      <c r="BI708" s="53"/>
      <c r="BJ708" s="53"/>
      <c r="BK708" s="53"/>
      <c r="BL708" s="53"/>
      <c r="BM708" s="53"/>
      <c r="BN708" s="53"/>
      <c r="BO708" s="53"/>
      <c r="BP708" s="53"/>
      <c r="BQ708" s="53"/>
      <c r="BR708" s="53"/>
      <c r="BS708" s="53"/>
      <c r="BT708" s="53"/>
      <c r="BU708" s="53"/>
      <c r="BV708" s="53"/>
      <c r="BW708" s="53"/>
      <c r="BX708" s="53"/>
      <c r="BY708" s="53"/>
      <c r="BZ708" s="53"/>
      <c r="CA708" s="53"/>
      <c r="CB708" s="53"/>
      <c r="CC708" s="53"/>
      <c r="CD708" s="53"/>
      <c r="CE708" s="53"/>
      <c r="CF708" s="53"/>
      <c r="CG708" s="53"/>
      <c r="CH708" s="53"/>
      <c r="CI708" s="53"/>
      <c r="CJ708" s="53"/>
      <c r="CK708" s="53"/>
      <c r="CL708" s="53"/>
      <c r="CM708" s="53"/>
      <c r="CN708" s="53"/>
      <c r="CO708" s="53"/>
      <c r="CP708" s="53"/>
      <c r="CQ708" s="53"/>
      <c r="CR708" s="53"/>
      <c r="CS708" s="53"/>
      <c r="CT708" s="53"/>
      <c r="CU708" s="53"/>
      <c r="CV708" s="53"/>
      <c r="CW708" s="53"/>
      <c r="CX708" s="53"/>
      <c r="CY708" s="53"/>
      <c r="CZ708" s="53"/>
      <c r="DA708" s="53"/>
      <c r="DB708" s="53"/>
      <c r="DC708" s="53"/>
      <c r="DD708" s="53"/>
      <c r="DE708" s="53"/>
      <c r="DF708" s="53"/>
      <c r="DG708" s="53"/>
      <c r="DH708" s="53"/>
      <c r="DI708" s="53"/>
      <c r="DJ708" s="53"/>
      <c r="DK708" s="53"/>
      <c r="DL708" s="53"/>
      <c r="DM708" s="53"/>
      <c r="DN708" s="53"/>
      <c r="DO708" s="53"/>
      <c r="DP708" s="53"/>
      <c r="DQ708" s="53"/>
      <c r="DR708" s="53"/>
      <c r="DS708" s="53"/>
      <c r="DT708" s="53"/>
      <c r="DU708" s="53"/>
      <c r="DV708" s="53"/>
      <c r="DW708" s="53"/>
      <c r="DX708" s="53"/>
      <c r="DY708" s="53"/>
      <c r="DZ708" s="53"/>
      <c r="EA708" s="53"/>
      <c r="EB708" s="53"/>
      <c r="EC708" s="53"/>
      <c r="ED708" s="53"/>
      <c r="EE708" s="53"/>
      <c r="EF708" s="53"/>
      <c r="EG708" s="53"/>
      <c r="EH708" s="53"/>
      <c r="EI708" s="53"/>
      <c r="EJ708" s="53"/>
      <c r="EK708" s="53"/>
      <c r="EL708" s="53"/>
      <c r="EM708" s="53"/>
      <c r="EN708" s="53"/>
      <c r="EO708" s="53"/>
      <c r="EP708" s="53"/>
      <c r="EQ708" s="53"/>
      <c r="ER708" s="53"/>
      <c r="ES708" s="53"/>
      <c r="ET708" s="53"/>
      <c r="EU708" s="53"/>
      <c r="EV708" s="53"/>
      <c r="EW708" s="53"/>
      <c r="EX708" s="53"/>
      <c r="EY708" s="53"/>
      <c r="EZ708" s="53"/>
      <c r="FA708" s="53"/>
      <c r="FB708" s="53"/>
      <c r="FC708" s="53"/>
      <c r="FD708" s="53"/>
      <c r="FE708" s="53"/>
      <c r="FF708" s="53"/>
      <c r="FG708" s="53"/>
      <c r="FH708" s="53"/>
      <c r="FI708" s="53"/>
      <c r="FJ708" s="53"/>
      <c r="FK708" s="53"/>
      <c r="FL708" s="53"/>
      <c r="FM708" s="53"/>
      <c r="FN708" s="53"/>
      <c r="FO708" s="53"/>
      <c r="FP708" s="53"/>
      <c r="FQ708" s="53"/>
      <c r="FR708" s="53"/>
      <c r="FS708" s="53"/>
      <c r="FT708" s="53"/>
      <c r="FU708" s="53"/>
      <c r="FV708" s="53"/>
      <c r="FW708" s="53"/>
      <c r="FX708" s="53"/>
      <c r="FY708" s="53"/>
      <c r="FZ708" s="53"/>
      <c r="GA708" s="53"/>
      <c r="GB708" s="53"/>
      <c r="GC708" s="53"/>
      <c r="GD708" s="53"/>
      <c r="GE708" s="53"/>
      <c r="GF708" s="53"/>
      <c r="GG708" s="53"/>
      <c r="GH708" s="53"/>
      <c r="GI708" s="53"/>
      <c r="GJ708" s="53"/>
      <c r="GK708" s="53"/>
      <c r="GL708" s="53"/>
      <c r="GM708" s="53"/>
      <c r="GN708" s="53"/>
      <c r="GO708" s="53"/>
      <c r="GP708" s="53"/>
      <c r="GQ708" s="53"/>
      <c r="GR708" s="53"/>
      <c r="GS708" s="53"/>
      <c r="GT708" s="53"/>
      <c r="GU708" s="53"/>
      <c r="GV708" s="53"/>
      <c r="GW708" s="53"/>
      <c r="GX708" s="53"/>
      <c r="GY708" s="53"/>
      <c r="GZ708" s="53"/>
      <c r="HA708" s="53"/>
      <c r="HB708" s="53"/>
      <c r="HC708" s="53"/>
      <c r="HD708" s="53"/>
      <c r="HE708" s="53"/>
      <c r="HF708" s="53"/>
      <c r="HG708" s="53"/>
      <c r="HH708" s="53"/>
      <c r="HI708" s="53"/>
      <c r="HJ708" s="53"/>
      <c r="HK708" s="53"/>
      <c r="HL708" s="53"/>
      <c r="HM708" s="53"/>
      <c r="HN708" s="53"/>
      <c r="HO708" s="53"/>
      <c r="HP708" s="53"/>
      <c r="HQ708" s="53"/>
      <c r="HR708" s="53"/>
      <c r="HS708" s="53"/>
      <c r="HT708" s="53"/>
      <c r="HU708" s="53"/>
      <c r="HV708" s="53"/>
      <c r="HW708" s="53"/>
      <c r="HX708" s="53"/>
      <c r="HY708" s="53"/>
      <c r="HZ708" s="53"/>
      <c r="IA708" s="53"/>
    </row>
    <row r="709" spans="1:235" ht="11.25">
      <c r="A709" s="1"/>
      <c r="B709" s="1"/>
      <c r="C709" s="1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104"/>
      <c r="O709" s="104"/>
      <c r="P709" s="104"/>
      <c r="Q709" s="53"/>
      <c r="R709" s="53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  <c r="AI709" s="53"/>
      <c r="AJ709" s="53"/>
      <c r="AK709" s="53"/>
      <c r="AL709" s="53"/>
      <c r="AM709" s="53"/>
      <c r="AN709" s="53"/>
      <c r="AO709" s="53"/>
      <c r="AP709" s="53"/>
      <c r="AQ709" s="53"/>
      <c r="AR709" s="53"/>
      <c r="AS709" s="53"/>
      <c r="AT709" s="53"/>
      <c r="AU709" s="53"/>
      <c r="AV709" s="53"/>
      <c r="AW709" s="53"/>
      <c r="AX709" s="53"/>
      <c r="AY709" s="53"/>
      <c r="AZ709" s="53"/>
      <c r="BA709" s="53"/>
      <c r="BB709" s="53"/>
      <c r="BC709" s="53"/>
      <c r="BD709" s="53"/>
      <c r="BE709" s="53"/>
      <c r="BF709" s="53"/>
      <c r="BG709" s="53"/>
      <c r="BH709" s="53"/>
      <c r="BI709" s="53"/>
      <c r="BJ709" s="53"/>
      <c r="BK709" s="53"/>
      <c r="BL709" s="53"/>
      <c r="BM709" s="53"/>
      <c r="BN709" s="53"/>
      <c r="BO709" s="53"/>
      <c r="BP709" s="53"/>
      <c r="BQ709" s="53"/>
      <c r="BR709" s="53"/>
      <c r="BS709" s="53"/>
      <c r="BT709" s="53"/>
      <c r="BU709" s="53"/>
      <c r="BV709" s="53"/>
      <c r="BW709" s="53"/>
      <c r="BX709" s="53"/>
      <c r="BY709" s="53"/>
      <c r="BZ709" s="53"/>
      <c r="CA709" s="53"/>
      <c r="CB709" s="53"/>
      <c r="CC709" s="53"/>
      <c r="CD709" s="53"/>
      <c r="CE709" s="53"/>
      <c r="CF709" s="53"/>
      <c r="CG709" s="53"/>
      <c r="CH709" s="53"/>
      <c r="CI709" s="53"/>
      <c r="CJ709" s="53"/>
      <c r="CK709" s="53"/>
      <c r="CL709" s="53"/>
      <c r="CM709" s="53"/>
      <c r="CN709" s="53"/>
      <c r="CO709" s="53"/>
      <c r="CP709" s="53"/>
      <c r="CQ709" s="53"/>
      <c r="CR709" s="53"/>
      <c r="CS709" s="53"/>
      <c r="CT709" s="53"/>
      <c r="CU709" s="53"/>
      <c r="CV709" s="53"/>
      <c r="CW709" s="53"/>
      <c r="CX709" s="53"/>
      <c r="CY709" s="53"/>
      <c r="CZ709" s="53"/>
      <c r="DA709" s="53"/>
      <c r="DB709" s="53"/>
      <c r="DC709" s="53"/>
      <c r="DD709" s="53"/>
      <c r="DE709" s="53"/>
      <c r="DF709" s="53"/>
      <c r="DG709" s="53"/>
      <c r="DH709" s="53"/>
      <c r="DI709" s="53"/>
      <c r="DJ709" s="53"/>
      <c r="DK709" s="53"/>
      <c r="DL709" s="53"/>
      <c r="DM709" s="53"/>
      <c r="DN709" s="53"/>
      <c r="DO709" s="53"/>
      <c r="DP709" s="53"/>
      <c r="DQ709" s="53"/>
      <c r="DR709" s="53"/>
      <c r="DS709" s="53"/>
      <c r="DT709" s="53"/>
      <c r="DU709" s="53"/>
      <c r="DV709" s="53"/>
      <c r="DW709" s="53"/>
      <c r="DX709" s="53"/>
      <c r="DY709" s="53"/>
      <c r="DZ709" s="53"/>
      <c r="EA709" s="53"/>
      <c r="EB709" s="53"/>
      <c r="EC709" s="53"/>
      <c r="ED709" s="53"/>
      <c r="EE709" s="53"/>
      <c r="EF709" s="53"/>
      <c r="EG709" s="53"/>
      <c r="EH709" s="53"/>
      <c r="EI709" s="53"/>
      <c r="EJ709" s="53"/>
      <c r="EK709" s="53"/>
      <c r="EL709" s="53"/>
      <c r="EM709" s="53"/>
      <c r="EN709" s="53"/>
      <c r="EO709" s="53"/>
      <c r="EP709" s="53"/>
      <c r="EQ709" s="53"/>
      <c r="ER709" s="53"/>
      <c r="ES709" s="53"/>
      <c r="ET709" s="53"/>
      <c r="EU709" s="53"/>
      <c r="EV709" s="53"/>
      <c r="EW709" s="53"/>
      <c r="EX709" s="53"/>
      <c r="EY709" s="53"/>
      <c r="EZ709" s="53"/>
      <c r="FA709" s="53"/>
      <c r="FB709" s="53"/>
      <c r="FC709" s="53"/>
      <c r="FD709" s="53"/>
      <c r="FE709" s="53"/>
      <c r="FF709" s="53"/>
      <c r="FG709" s="53"/>
      <c r="FH709" s="53"/>
      <c r="FI709" s="53"/>
      <c r="FJ709" s="53"/>
      <c r="FK709" s="53"/>
      <c r="FL709" s="53"/>
      <c r="FM709" s="53"/>
      <c r="FN709" s="53"/>
      <c r="FO709" s="53"/>
      <c r="FP709" s="53"/>
      <c r="FQ709" s="53"/>
      <c r="FR709" s="53"/>
      <c r="FS709" s="53"/>
      <c r="FT709" s="53"/>
      <c r="FU709" s="53"/>
      <c r="FV709" s="53"/>
      <c r="FW709" s="53"/>
      <c r="FX709" s="53"/>
      <c r="FY709" s="53"/>
      <c r="FZ709" s="53"/>
      <c r="GA709" s="53"/>
      <c r="GB709" s="53"/>
      <c r="GC709" s="53"/>
      <c r="GD709" s="53"/>
      <c r="GE709" s="53"/>
      <c r="GF709" s="53"/>
      <c r="GG709" s="53"/>
      <c r="GH709" s="53"/>
      <c r="GI709" s="53"/>
      <c r="GJ709" s="53"/>
      <c r="GK709" s="53"/>
      <c r="GL709" s="53"/>
      <c r="GM709" s="53"/>
      <c r="GN709" s="53"/>
      <c r="GO709" s="53"/>
      <c r="GP709" s="53"/>
      <c r="GQ709" s="53"/>
      <c r="GR709" s="53"/>
      <c r="GS709" s="53"/>
      <c r="GT709" s="53"/>
      <c r="GU709" s="53"/>
      <c r="GV709" s="53"/>
      <c r="GW709" s="53"/>
      <c r="GX709" s="53"/>
      <c r="GY709" s="53"/>
      <c r="GZ709" s="53"/>
      <c r="HA709" s="53"/>
      <c r="HB709" s="53"/>
      <c r="HC709" s="53"/>
      <c r="HD709" s="53"/>
      <c r="HE709" s="53"/>
      <c r="HF709" s="53"/>
      <c r="HG709" s="53"/>
      <c r="HH709" s="53"/>
      <c r="HI709" s="53"/>
      <c r="HJ709" s="53"/>
      <c r="HK709" s="53"/>
      <c r="HL709" s="53"/>
      <c r="HM709" s="53"/>
      <c r="HN709" s="53"/>
      <c r="HO709" s="53"/>
      <c r="HP709" s="53"/>
      <c r="HQ709" s="53"/>
      <c r="HR709" s="53"/>
      <c r="HS709" s="53"/>
      <c r="HT709" s="53"/>
      <c r="HU709" s="53"/>
      <c r="HV709" s="53"/>
      <c r="HW709" s="53"/>
      <c r="HX709" s="53"/>
      <c r="HY709" s="53"/>
      <c r="HZ709" s="53"/>
      <c r="IA709" s="53"/>
    </row>
    <row r="710" spans="1:235" ht="11.25">
      <c r="A710" s="1"/>
      <c r="B710" s="1"/>
      <c r="C710" s="1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104"/>
      <c r="O710" s="104"/>
      <c r="P710" s="104"/>
      <c r="Q710" s="53"/>
      <c r="R710" s="53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  <c r="AD710" s="53"/>
      <c r="AE710" s="53"/>
      <c r="AF710" s="53"/>
      <c r="AG710" s="53"/>
      <c r="AH710" s="53"/>
      <c r="AI710" s="53"/>
      <c r="AJ710" s="53"/>
      <c r="AK710" s="53"/>
      <c r="AL710" s="53"/>
      <c r="AM710" s="53"/>
      <c r="AN710" s="53"/>
      <c r="AO710" s="53"/>
      <c r="AP710" s="53"/>
      <c r="AQ710" s="53"/>
      <c r="AR710" s="53"/>
      <c r="AS710" s="53"/>
      <c r="AT710" s="53"/>
      <c r="AU710" s="53"/>
      <c r="AV710" s="53"/>
      <c r="AW710" s="53"/>
      <c r="AX710" s="53"/>
      <c r="AY710" s="53"/>
      <c r="AZ710" s="53"/>
      <c r="BA710" s="53"/>
      <c r="BB710" s="53"/>
      <c r="BC710" s="53"/>
      <c r="BD710" s="53"/>
      <c r="BE710" s="53"/>
      <c r="BF710" s="53"/>
      <c r="BG710" s="53"/>
      <c r="BH710" s="53"/>
      <c r="BI710" s="53"/>
      <c r="BJ710" s="53"/>
      <c r="BK710" s="53"/>
      <c r="BL710" s="53"/>
      <c r="BM710" s="53"/>
      <c r="BN710" s="53"/>
      <c r="BO710" s="53"/>
      <c r="BP710" s="53"/>
      <c r="BQ710" s="53"/>
      <c r="BR710" s="53"/>
      <c r="BS710" s="53"/>
      <c r="BT710" s="53"/>
      <c r="BU710" s="53"/>
      <c r="BV710" s="53"/>
      <c r="BW710" s="53"/>
      <c r="BX710" s="53"/>
      <c r="BY710" s="53"/>
      <c r="BZ710" s="53"/>
      <c r="CA710" s="53"/>
      <c r="CB710" s="53"/>
      <c r="CC710" s="53"/>
      <c r="CD710" s="53"/>
      <c r="CE710" s="53"/>
      <c r="CF710" s="53"/>
      <c r="CG710" s="53"/>
      <c r="CH710" s="53"/>
      <c r="CI710" s="53"/>
      <c r="CJ710" s="53"/>
      <c r="CK710" s="53"/>
      <c r="CL710" s="53"/>
      <c r="CM710" s="53"/>
      <c r="CN710" s="53"/>
      <c r="CO710" s="53"/>
      <c r="CP710" s="53"/>
      <c r="CQ710" s="53"/>
      <c r="CR710" s="53"/>
      <c r="CS710" s="53"/>
      <c r="CT710" s="53"/>
      <c r="CU710" s="53"/>
      <c r="CV710" s="53"/>
      <c r="CW710" s="53"/>
      <c r="CX710" s="53"/>
      <c r="CY710" s="53"/>
      <c r="CZ710" s="53"/>
      <c r="DA710" s="53"/>
      <c r="DB710" s="53"/>
      <c r="DC710" s="53"/>
      <c r="DD710" s="53"/>
      <c r="DE710" s="53"/>
      <c r="DF710" s="53"/>
      <c r="DG710" s="53"/>
      <c r="DH710" s="53"/>
      <c r="DI710" s="53"/>
      <c r="DJ710" s="53"/>
      <c r="DK710" s="53"/>
      <c r="DL710" s="53"/>
      <c r="DM710" s="53"/>
      <c r="DN710" s="53"/>
      <c r="DO710" s="53"/>
      <c r="DP710" s="53"/>
      <c r="DQ710" s="53"/>
      <c r="DR710" s="53"/>
      <c r="DS710" s="53"/>
      <c r="DT710" s="53"/>
      <c r="DU710" s="53"/>
      <c r="DV710" s="53"/>
      <c r="DW710" s="53"/>
      <c r="DX710" s="53"/>
      <c r="DY710" s="53"/>
      <c r="DZ710" s="53"/>
      <c r="EA710" s="53"/>
      <c r="EB710" s="53"/>
      <c r="EC710" s="53"/>
      <c r="ED710" s="53"/>
      <c r="EE710" s="53"/>
      <c r="EF710" s="53"/>
      <c r="EG710" s="53"/>
      <c r="EH710" s="53"/>
      <c r="EI710" s="53"/>
      <c r="EJ710" s="53"/>
      <c r="EK710" s="53"/>
      <c r="EL710" s="53"/>
      <c r="EM710" s="53"/>
      <c r="EN710" s="53"/>
      <c r="EO710" s="53"/>
      <c r="EP710" s="53"/>
      <c r="EQ710" s="53"/>
      <c r="ER710" s="53"/>
      <c r="ES710" s="53"/>
      <c r="ET710" s="53"/>
      <c r="EU710" s="53"/>
      <c r="EV710" s="53"/>
      <c r="EW710" s="53"/>
      <c r="EX710" s="53"/>
      <c r="EY710" s="53"/>
      <c r="EZ710" s="53"/>
      <c r="FA710" s="53"/>
      <c r="FB710" s="53"/>
      <c r="FC710" s="53"/>
      <c r="FD710" s="53"/>
      <c r="FE710" s="53"/>
      <c r="FF710" s="53"/>
      <c r="FG710" s="53"/>
      <c r="FH710" s="53"/>
      <c r="FI710" s="53"/>
      <c r="FJ710" s="53"/>
      <c r="FK710" s="53"/>
      <c r="FL710" s="53"/>
      <c r="FM710" s="53"/>
      <c r="FN710" s="53"/>
      <c r="FO710" s="53"/>
      <c r="FP710" s="53"/>
      <c r="FQ710" s="53"/>
      <c r="FR710" s="53"/>
      <c r="FS710" s="53"/>
      <c r="FT710" s="53"/>
      <c r="FU710" s="53"/>
      <c r="FV710" s="53"/>
      <c r="FW710" s="53"/>
      <c r="FX710" s="53"/>
      <c r="FY710" s="53"/>
      <c r="FZ710" s="53"/>
      <c r="GA710" s="53"/>
      <c r="GB710" s="53"/>
      <c r="GC710" s="53"/>
      <c r="GD710" s="53"/>
      <c r="GE710" s="53"/>
      <c r="GF710" s="53"/>
      <c r="GG710" s="53"/>
      <c r="GH710" s="53"/>
      <c r="GI710" s="53"/>
      <c r="GJ710" s="53"/>
      <c r="GK710" s="53"/>
      <c r="GL710" s="53"/>
      <c r="GM710" s="53"/>
      <c r="GN710" s="53"/>
      <c r="GO710" s="53"/>
      <c r="GP710" s="53"/>
      <c r="GQ710" s="53"/>
      <c r="GR710" s="53"/>
      <c r="GS710" s="53"/>
      <c r="GT710" s="53"/>
      <c r="GU710" s="53"/>
      <c r="GV710" s="53"/>
      <c r="GW710" s="53"/>
      <c r="GX710" s="53"/>
      <c r="GY710" s="53"/>
      <c r="GZ710" s="53"/>
      <c r="HA710" s="53"/>
      <c r="HB710" s="53"/>
      <c r="HC710" s="53"/>
      <c r="HD710" s="53"/>
      <c r="HE710" s="53"/>
      <c r="HF710" s="53"/>
      <c r="HG710" s="53"/>
      <c r="HH710" s="53"/>
      <c r="HI710" s="53"/>
      <c r="HJ710" s="53"/>
      <c r="HK710" s="53"/>
      <c r="HL710" s="53"/>
      <c r="HM710" s="53"/>
      <c r="HN710" s="53"/>
      <c r="HO710" s="53"/>
      <c r="HP710" s="53"/>
      <c r="HQ710" s="53"/>
      <c r="HR710" s="53"/>
      <c r="HS710" s="53"/>
      <c r="HT710" s="53"/>
      <c r="HU710" s="53"/>
      <c r="HV710" s="53"/>
      <c r="HW710" s="53"/>
      <c r="HX710" s="53"/>
      <c r="HY710" s="53"/>
      <c r="HZ710" s="53"/>
      <c r="IA710" s="53"/>
    </row>
    <row r="711" spans="1:235" ht="11.25">
      <c r="A711" s="1"/>
      <c r="B711" s="1"/>
      <c r="C711" s="1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104"/>
      <c r="O711" s="104"/>
      <c r="P711" s="104"/>
      <c r="Q711" s="5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3"/>
      <c r="AK711" s="53"/>
      <c r="AL711" s="53"/>
      <c r="AM711" s="53"/>
      <c r="AN711" s="53"/>
      <c r="AO711" s="53"/>
      <c r="AP711" s="53"/>
      <c r="AQ711" s="53"/>
      <c r="AR711" s="53"/>
      <c r="AS711" s="53"/>
      <c r="AT711" s="53"/>
      <c r="AU711" s="53"/>
      <c r="AV711" s="53"/>
      <c r="AW711" s="53"/>
      <c r="AX711" s="53"/>
      <c r="AY711" s="53"/>
      <c r="AZ711" s="53"/>
      <c r="BA711" s="53"/>
      <c r="BB711" s="53"/>
      <c r="BC711" s="53"/>
      <c r="BD711" s="53"/>
      <c r="BE711" s="53"/>
      <c r="BF711" s="53"/>
      <c r="BG711" s="53"/>
      <c r="BH711" s="53"/>
      <c r="BI711" s="53"/>
      <c r="BJ711" s="53"/>
      <c r="BK711" s="53"/>
      <c r="BL711" s="53"/>
      <c r="BM711" s="53"/>
      <c r="BN711" s="53"/>
      <c r="BO711" s="53"/>
      <c r="BP711" s="53"/>
      <c r="BQ711" s="53"/>
      <c r="BR711" s="53"/>
      <c r="BS711" s="53"/>
      <c r="BT711" s="53"/>
      <c r="BU711" s="53"/>
      <c r="BV711" s="53"/>
      <c r="BW711" s="53"/>
      <c r="BX711" s="53"/>
      <c r="BY711" s="53"/>
      <c r="BZ711" s="53"/>
      <c r="CA711" s="53"/>
      <c r="CB711" s="53"/>
      <c r="CC711" s="53"/>
      <c r="CD711" s="53"/>
      <c r="CE711" s="53"/>
      <c r="CF711" s="53"/>
      <c r="CG711" s="53"/>
      <c r="CH711" s="53"/>
      <c r="CI711" s="53"/>
      <c r="CJ711" s="53"/>
      <c r="CK711" s="53"/>
      <c r="CL711" s="53"/>
      <c r="CM711" s="53"/>
      <c r="CN711" s="53"/>
      <c r="CO711" s="53"/>
      <c r="CP711" s="53"/>
      <c r="CQ711" s="53"/>
      <c r="CR711" s="53"/>
      <c r="CS711" s="53"/>
      <c r="CT711" s="53"/>
      <c r="CU711" s="53"/>
      <c r="CV711" s="53"/>
      <c r="CW711" s="53"/>
      <c r="CX711" s="53"/>
      <c r="CY711" s="53"/>
      <c r="CZ711" s="53"/>
      <c r="DA711" s="53"/>
      <c r="DB711" s="53"/>
      <c r="DC711" s="53"/>
      <c r="DD711" s="53"/>
      <c r="DE711" s="53"/>
      <c r="DF711" s="53"/>
      <c r="DG711" s="53"/>
      <c r="DH711" s="53"/>
      <c r="DI711" s="53"/>
      <c r="DJ711" s="53"/>
      <c r="DK711" s="53"/>
      <c r="DL711" s="53"/>
      <c r="DM711" s="53"/>
      <c r="DN711" s="53"/>
      <c r="DO711" s="53"/>
      <c r="DP711" s="53"/>
      <c r="DQ711" s="53"/>
      <c r="DR711" s="53"/>
      <c r="DS711" s="53"/>
      <c r="DT711" s="53"/>
      <c r="DU711" s="53"/>
      <c r="DV711" s="53"/>
      <c r="DW711" s="53"/>
      <c r="DX711" s="53"/>
      <c r="DY711" s="53"/>
      <c r="DZ711" s="53"/>
      <c r="EA711" s="53"/>
      <c r="EB711" s="53"/>
      <c r="EC711" s="53"/>
      <c r="ED711" s="53"/>
      <c r="EE711" s="53"/>
      <c r="EF711" s="53"/>
      <c r="EG711" s="53"/>
      <c r="EH711" s="53"/>
      <c r="EI711" s="53"/>
      <c r="EJ711" s="53"/>
      <c r="EK711" s="53"/>
      <c r="EL711" s="53"/>
      <c r="EM711" s="53"/>
      <c r="EN711" s="53"/>
      <c r="EO711" s="53"/>
      <c r="EP711" s="53"/>
      <c r="EQ711" s="53"/>
      <c r="ER711" s="53"/>
      <c r="ES711" s="53"/>
      <c r="ET711" s="53"/>
      <c r="EU711" s="53"/>
      <c r="EV711" s="53"/>
      <c r="EW711" s="53"/>
      <c r="EX711" s="53"/>
      <c r="EY711" s="53"/>
      <c r="EZ711" s="53"/>
      <c r="FA711" s="53"/>
      <c r="FB711" s="53"/>
      <c r="FC711" s="53"/>
      <c r="FD711" s="53"/>
      <c r="FE711" s="53"/>
      <c r="FF711" s="53"/>
      <c r="FG711" s="53"/>
      <c r="FH711" s="53"/>
      <c r="FI711" s="53"/>
      <c r="FJ711" s="53"/>
      <c r="FK711" s="53"/>
      <c r="FL711" s="53"/>
      <c r="FM711" s="53"/>
      <c r="FN711" s="53"/>
      <c r="FO711" s="53"/>
      <c r="FP711" s="53"/>
      <c r="FQ711" s="53"/>
      <c r="FR711" s="53"/>
      <c r="FS711" s="53"/>
      <c r="FT711" s="53"/>
      <c r="FU711" s="53"/>
      <c r="FV711" s="53"/>
      <c r="FW711" s="53"/>
      <c r="FX711" s="53"/>
      <c r="FY711" s="53"/>
      <c r="FZ711" s="53"/>
      <c r="GA711" s="53"/>
      <c r="GB711" s="53"/>
      <c r="GC711" s="53"/>
      <c r="GD711" s="53"/>
      <c r="GE711" s="53"/>
      <c r="GF711" s="53"/>
      <c r="GG711" s="53"/>
      <c r="GH711" s="53"/>
      <c r="GI711" s="53"/>
      <c r="GJ711" s="53"/>
      <c r="GK711" s="53"/>
      <c r="GL711" s="53"/>
      <c r="GM711" s="53"/>
      <c r="GN711" s="53"/>
      <c r="GO711" s="53"/>
      <c r="GP711" s="53"/>
      <c r="GQ711" s="53"/>
      <c r="GR711" s="53"/>
      <c r="GS711" s="53"/>
      <c r="GT711" s="53"/>
      <c r="GU711" s="53"/>
      <c r="GV711" s="53"/>
      <c r="GW711" s="53"/>
      <c r="GX711" s="53"/>
      <c r="GY711" s="53"/>
      <c r="GZ711" s="53"/>
      <c r="HA711" s="53"/>
      <c r="HB711" s="53"/>
      <c r="HC711" s="53"/>
      <c r="HD711" s="53"/>
      <c r="HE711" s="53"/>
      <c r="HF711" s="53"/>
      <c r="HG711" s="53"/>
      <c r="HH711" s="53"/>
      <c r="HI711" s="53"/>
      <c r="HJ711" s="53"/>
      <c r="HK711" s="53"/>
      <c r="HL711" s="53"/>
      <c r="HM711" s="53"/>
      <c r="HN711" s="53"/>
      <c r="HO711" s="53"/>
      <c r="HP711" s="53"/>
      <c r="HQ711" s="53"/>
      <c r="HR711" s="53"/>
      <c r="HS711" s="53"/>
      <c r="HT711" s="53"/>
      <c r="HU711" s="53"/>
      <c r="HV711" s="53"/>
      <c r="HW711" s="53"/>
      <c r="HX711" s="53"/>
      <c r="HY711" s="53"/>
      <c r="HZ711" s="53"/>
      <c r="IA711" s="53"/>
    </row>
    <row r="712" spans="1:235" ht="11.25">
      <c r="A712" s="1"/>
      <c r="B712" s="1"/>
      <c r="C712" s="1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104"/>
      <c r="O712" s="104"/>
      <c r="P712" s="104"/>
      <c r="Q712" s="53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3"/>
      <c r="AK712" s="53"/>
      <c r="AL712" s="53"/>
      <c r="AM712" s="53"/>
      <c r="AN712" s="53"/>
      <c r="AO712" s="53"/>
      <c r="AP712" s="53"/>
      <c r="AQ712" s="53"/>
      <c r="AR712" s="53"/>
      <c r="AS712" s="53"/>
      <c r="AT712" s="53"/>
      <c r="AU712" s="53"/>
      <c r="AV712" s="53"/>
      <c r="AW712" s="53"/>
      <c r="AX712" s="53"/>
      <c r="AY712" s="53"/>
      <c r="AZ712" s="53"/>
      <c r="BA712" s="53"/>
      <c r="BB712" s="53"/>
      <c r="BC712" s="53"/>
      <c r="BD712" s="53"/>
      <c r="BE712" s="53"/>
      <c r="BF712" s="53"/>
      <c r="BG712" s="53"/>
      <c r="BH712" s="53"/>
      <c r="BI712" s="53"/>
      <c r="BJ712" s="53"/>
      <c r="BK712" s="53"/>
      <c r="BL712" s="53"/>
      <c r="BM712" s="53"/>
      <c r="BN712" s="53"/>
      <c r="BO712" s="53"/>
      <c r="BP712" s="53"/>
      <c r="BQ712" s="53"/>
      <c r="BR712" s="53"/>
      <c r="BS712" s="53"/>
      <c r="BT712" s="53"/>
      <c r="BU712" s="53"/>
      <c r="BV712" s="53"/>
      <c r="BW712" s="53"/>
      <c r="BX712" s="53"/>
      <c r="BY712" s="53"/>
      <c r="BZ712" s="53"/>
      <c r="CA712" s="53"/>
      <c r="CB712" s="53"/>
      <c r="CC712" s="53"/>
      <c r="CD712" s="53"/>
      <c r="CE712" s="53"/>
      <c r="CF712" s="53"/>
      <c r="CG712" s="53"/>
      <c r="CH712" s="53"/>
      <c r="CI712" s="53"/>
      <c r="CJ712" s="53"/>
      <c r="CK712" s="53"/>
      <c r="CL712" s="53"/>
      <c r="CM712" s="53"/>
      <c r="CN712" s="53"/>
      <c r="CO712" s="53"/>
      <c r="CP712" s="53"/>
      <c r="CQ712" s="53"/>
      <c r="CR712" s="53"/>
      <c r="CS712" s="53"/>
      <c r="CT712" s="53"/>
      <c r="CU712" s="53"/>
      <c r="CV712" s="53"/>
      <c r="CW712" s="53"/>
      <c r="CX712" s="53"/>
      <c r="CY712" s="53"/>
      <c r="CZ712" s="53"/>
      <c r="DA712" s="53"/>
      <c r="DB712" s="53"/>
      <c r="DC712" s="53"/>
      <c r="DD712" s="53"/>
      <c r="DE712" s="53"/>
      <c r="DF712" s="53"/>
      <c r="DG712" s="53"/>
      <c r="DH712" s="53"/>
      <c r="DI712" s="53"/>
      <c r="DJ712" s="53"/>
      <c r="DK712" s="53"/>
      <c r="DL712" s="53"/>
      <c r="DM712" s="53"/>
      <c r="DN712" s="53"/>
      <c r="DO712" s="53"/>
      <c r="DP712" s="53"/>
      <c r="DQ712" s="53"/>
      <c r="DR712" s="53"/>
      <c r="DS712" s="53"/>
      <c r="DT712" s="53"/>
      <c r="DU712" s="53"/>
      <c r="DV712" s="53"/>
      <c r="DW712" s="53"/>
      <c r="DX712" s="53"/>
      <c r="DY712" s="53"/>
      <c r="DZ712" s="53"/>
      <c r="EA712" s="53"/>
      <c r="EB712" s="53"/>
      <c r="EC712" s="53"/>
      <c r="ED712" s="53"/>
      <c r="EE712" s="53"/>
      <c r="EF712" s="53"/>
      <c r="EG712" s="53"/>
      <c r="EH712" s="53"/>
      <c r="EI712" s="53"/>
      <c r="EJ712" s="53"/>
      <c r="EK712" s="53"/>
      <c r="EL712" s="53"/>
      <c r="EM712" s="53"/>
      <c r="EN712" s="53"/>
      <c r="EO712" s="53"/>
      <c r="EP712" s="53"/>
      <c r="EQ712" s="53"/>
      <c r="ER712" s="53"/>
      <c r="ES712" s="53"/>
      <c r="ET712" s="53"/>
      <c r="EU712" s="53"/>
      <c r="EV712" s="53"/>
      <c r="EW712" s="53"/>
      <c r="EX712" s="53"/>
      <c r="EY712" s="53"/>
      <c r="EZ712" s="53"/>
      <c r="FA712" s="53"/>
      <c r="FB712" s="53"/>
      <c r="FC712" s="53"/>
      <c r="FD712" s="53"/>
      <c r="FE712" s="53"/>
      <c r="FF712" s="53"/>
      <c r="FG712" s="53"/>
      <c r="FH712" s="53"/>
      <c r="FI712" s="53"/>
      <c r="FJ712" s="53"/>
      <c r="FK712" s="53"/>
      <c r="FL712" s="53"/>
      <c r="FM712" s="53"/>
      <c r="FN712" s="53"/>
      <c r="FO712" s="53"/>
      <c r="FP712" s="53"/>
      <c r="FQ712" s="53"/>
      <c r="FR712" s="53"/>
      <c r="FS712" s="53"/>
      <c r="FT712" s="53"/>
      <c r="FU712" s="53"/>
      <c r="FV712" s="53"/>
      <c r="FW712" s="53"/>
      <c r="FX712" s="53"/>
      <c r="FY712" s="53"/>
      <c r="FZ712" s="53"/>
      <c r="GA712" s="53"/>
      <c r="GB712" s="53"/>
      <c r="GC712" s="53"/>
      <c r="GD712" s="53"/>
      <c r="GE712" s="53"/>
      <c r="GF712" s="53"/>
      <c r="GG712" s="53"/>
      <c r="GH712" s="53"/>
      <c r="GI712" s="53"/>
      <c r="GJ712" s="53"/>
      <c r="GK712" s="53"/>
      <c r="GL712" s="53"/>
      <c r="GM712" s="53"/>
      <c r="GN712" s="53"/>
      <c r="GO712" s="53"/>
      <c r="GP712" s="53"/>
      <c r="GQ712" s="53"/>
      <c r="GR712" s="53"/>
      <c r="GS712" s="53"/>
      <c r="GT712" s="53"/>
      <c r="GU712" s="53"/>
      <c r="GV712" s="53"/>
      <c r="GW712" s="53"/>
      <c r="GX712" s="53"/>
      <c r="GY712" s="53"/>
      <c r="GZ712" s="53"/>
      <c r="HA712" s="53"/>
      <c r="HB712" s="53"/>
      <c r="HC712" s="53"/>
      <c r="HD712" s="53"/>
      <c r="HE712" s="53"/>
      <c r="HF712" s="53"/>
      <c r="HG712" s="53"/>
      <c r="HH712" s="53"/>
      <c r="HI712" s="53"/>
      <c r="HJ712" s="53"/>
      <c r="HK712" s="53"/>
      <c r="HL712" s="53"/>
      <c r="HM712" s="53"/>
      <c r="HN712" s="53"/>
      <c r="HO712" s="53"/>
      <c r="HP712" s="53"/>
      <c r="HQ712" s="53"/>
      <c r="HR712" s="53"/>
      <c r="HS712" s="53"/>
      <c r="HT712" s="53"/>
      <c r="HU712" s="53"/>
      <c r="HV712" s="53"/>
      <c r="HW712" s="53"/>
      <c r="HX712" s="53"/>
      <c r="HY712" s="53"/>
      <c r="HZ712" s="53"/>
      <c r="IA712" s="53"/>
    </row>
    <row r="713" spans="1:235" ht="11.25">
      <c r="A713" s="1"/>
      <c r="B713" s="1"/>
      <c r="C713" s="1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104"/>
      <c r="O713" s="104"/>
      <c r="P713" s="104"/>
      <c r="Q713" s="5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/>
      <c r="AL713" s="53"/>
      <c r="AM713" s="53"/>
      <c r="AN713" s="53"/>
      <c r="AO713" s="53"/>
      <c r="AP713" s="53"/>
      <c r="AQ713" s="53"/>
      <c r="AR713" s="53"/>
      <c r="AS713" s="53"/>
      <c r="AT713" s="53"/>
      <c r="AU713" s="53"/>
      <c r="AV713" s="53"/>
      <c r="AW713" s="53"/>
      <c r="AX713" s="53"/>
      <c r="AY713" s="53"/>
      <c r="AZ713" s="53"/>
      <c r="BA713" s="53"/>
      <c r="BB713" s="53"/>
      <c r="BC713" s="53"/>
      <c r="BD713" s="53"/>
      <c r="BE713" s="53"/>
      <c r="BF713" s="53"/>
      <c r="BG713" s="53"/>
      <c r="BH713" s="53"/>
      <c r="BI713" s="53"/>
      <c r="BJ713" s="53"/>
      <c r="BK713" s="53"/>
      <c r="BL713" s="53"/>
      <c r="BM713" s="53"/>
      <c r="BN713" s="53"/>
      <c r="BO713" s="53"/>
      <c r="BP713" s="53"/>
      <c r="BQ713" s="53"/>
      <c r="BR713" s="53"/>
      <c r="BS713" s="53"/>
      <c r="BT713" s="53"/>
      <c r="BU713" s="53"/>
      <c r="BV713" s="53"/>
      <c r="BW713" s="53"/>
      <c r="BX713" s="53"/>
      <c r="BY713" s="53"/>
      <c r="BZ713" s="53"/>
      <c r="CA713" s="53"/>
      <c r="CB713" s="53"/>
      <c r="CC713" s="53"/>
      <c r="CD713" s="53"/>
      <c r="CE713" s="53"/>
      <c r="CF713" s="53"/>
      <c r="CG713" s="53"/>
      <c r="CH713" s="53"/>
      <c r="CI713" s="53"/>
      <c r="CJ713" s="53"/>
      <c r="CK713" s="53"/>
      <c r="CL713" s="53"/>
      <c r="CM713" s="53"/>
      <c r="CN713" s="53"/>
      <c r="CO713" s="53"/>
      <c r="CP713" s="53"/>
      <c r="CQ713" s="53"/>
      <c r="CR713" s="53"/>
      <c r="CS713" s="53"/>
      <c r="CT713" s="53"/>
      <c r="CU713" s="53"/>
      <c r="CV713" s="53"/>
      <c r="CW713" s="53"/>
      <c r="CX713" s="53"/>
      <c r="CY713" s="53"/>
      <c r="CZ713" s="53"/>
      <c r="DA713" s="53"/>
      <c r="DB713" s="53"/>
      <c r="DC713" s="53"/>
      <c r="DD713" s="53"/>
      <c r="DE713" s="53"/>
      <c r="DF713" s="53"/>
      <c r="DG713" s="53"/>
      <c r="DH713" s="53"/>
      <c r="DI713" s="53"/>
      <c r="DJ713" s="53"/>
      <c r="DK713" s="53"/>
      <c r="DL713" s="53"/>
      <c r="DM713" s="53"/>
      <c r="DN713" s="53"/>
      <c r="DO713" s="53"/>
      <c r="DP713" s="53"/>
      <c r="DQ713" s="53"/>
      <c r="DR713" s="53"/>
      <c r="DS713" s="53"/>
      <c r="DT713" s="53"/>
      <c r="DU713" s="53"/>
      <c r="DV713" s="53"/>
      <c r="DW713" s="53"/>
      <c r="DX713" s="53"/>
      <c r="DY713" s="53"/>
      <c r="DZ713" s="53"/>
      <c r="EA713" s="53"/>
      <c r="EB713" s="53"/>
      <c r="EC713" s="53"/>
      <c r="ED713" s="53"/>
      <c r="EE713" s="53"/>
      <c r="EF713" s="53"/>
      <c r="EG713" s="53"/>
      <c r="EH713" s="53"/>
      <c r="EI713" s="53"/>
      <c r="EJ713" s="53"/>
      <c r="EK713" s="53"/>
      <c r="EL713" s="53"/>
      <c r="EM713" s="53"/>
      <c r="EN713" s="53"/>
      <c r="EO713" s="53"/>
      <c r="EP713" s="53"/>
      <c r="EQ713" s="53"/>
      <c r="ER713" s="53"/>
      <c r="ES713" s="53"/>
      <c r="ET713" s="53"/>
      <c r="EU713" s="53"/>
      <c r="EV713" s="53"/>
      <c r="EW713" s="53"/>
      <c r="EX713" s="53"/>
      <c r="EY713" s="53"/>
      <c r="EZ713" s="53"/>
      <c r="FA713" s="53"/>
      <c r="FB713" s="53"/>
      <c r="FC713" s="53"/>
      <c r="FD713" s="53"/>
      <c r="FE713" s="53"/>
      <c r="FF713" s="53"/>
      <c r="FG713" s="53"/>
      <c r="FH713" s="53"/>
      <c r="FI713" s="53"/>
      <c r="FJ713" s="53"/>
      <c r="FK713" s="53"/>
      <c r="FL713" s="53"/>
      <c r="FM713" s="53"/>
      <c r="FN713" s="53"/>
      <c r="FO713" s="53"/>
      <c r="FP713" s="53"/>
      <c r="FQ713" s="53"/>
      <c r="FR713" s="53"/>
      <c r="FS713" s="53"/>
      <c r="FT713" s="53"/>
      <c r="FU713" s="53"/>
      <c r="FV713" s="53"/>
      <c r="FW713" s="53"/>
      <c r="FX713" s="53"/>
      <c r="FY713" s="53"/>
      <c r="FZ713" s="53"/>
      <c r="GA713" s="53"/>
      <c r="GB713" s="53"/>
      <c r="GC713" s="53"/>
      <c r="GD713" s="53"/>
      <c r="GE713" s="53"/>
      <c r="GF713" s="53"/>
      <c r="GG713" s="53"/>
      <c r="GH713" s="53"/>
      <c r="GI713" s="53"/>
      <c r="GJ713" s="53"/>
      <c r="GK713" s="53"/>
      <c r="GL713" s="53"/>
      <c r="GM713" s="53"/>
      <c r="GN713" s="53"/>
      <c r="GO713" s="53"/>
      <c r="GP713" s="53"/>
      <c r="GQ713" s="53"/>
      <c r="GR713" s="53"/>
      <c r="GS713" s="53"/>
      <c r="GT713" s="53"/>
      <c r="GU713" s="53"/>
      <c r="GV713" s="53"/>
      <c r="GW713" s="53"/>
      <c r="GX713" s="53"/>
      <c r="GY713" s="53"/>
      <c r="GZ713" s="53"/>
      <c r="HA713" s="53"/>
      <c r="HB713" s="53"/>
      <c r="HC713" s="53"/>
      <c r="HD713" s="53"/>
      <c r="HE713" s="53"/>
      <c r="HF713" s="53"/>
      <c r="HG713" s="53"/>
      <c r="HH713" s="53"/>
      <c r="HI713" s="53"/>
      <c r="HJ713" s="53"/>
      <c r="HK713" s="53"/>
      <c r="HL713" s="53"/>
      <c r="HM713" s="53"/>
      <c r="HN713" s="53"/>
      <c r="HO713" s="53"/>
      <c r="HP713" s="53"/>
      <c r="HQ713" s="53"/>
      <c r="HR713" s="53"/>
      <c r="HS713" s="53"/>
      <c r="HT713" s="53"/>
      <c r="HU713" s="53"/>
      <c r="HV713" s="53"/>
      <c r="HW713" s="53"/>
      <c r="HX713" s="53"/>
      <c r="HY713" s="53"/>
      <c r="HZ713" s="53"/>
      <c r="IA713" s="53"/>
    </row>
    <row r="714" spans="1:235" ht="11.25">
      <c r="A714" s="1"/>
      <c r="B714" s="1"/>
      <c r="C714" s="1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104"/>
      <c r="O714" s="104"/>
      <c r="P714" s="104"/>
      <c r="Q714" s="53"/>
      <c r="R714" s="53"/>
      <c r="S714" s="53"/>
      <c r="T714" s="53"/>
      <c r="U714" s="53"/>
      <c r="V714" s="53"/>
      <c r="W714" s="53"/>
      <c r="X714" s="53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  <c r="AI714" s="53"/>
      <c r="AJ714" s="53"/>
      <c r="AK714" s="53"/>
      <c r="AL714" s="53"/>
      <c r="AM714" s="53"/>
      <c r="AN714" s="53"/>
      <c r="AO714" s="53"/>
      <c r="AP714" s="53"/>
      <c r="AQ714" s="53"/>
      <c r="AR714" s="53"/>
      <c r="AS714" s="53"/>
      <c r="AT714" s="53"/>
      <c r="AU714" s="53"/>
      <c r="AV714" s="53"/>
      <c r="AW714" s="53"/>
      <c r="AX714" s="53"/>
      <c r="AY714" s="53"/>
      <c r="AZ714" s="53"/>
      <c r="BA714" s="53"/>
      <c r="BB714" s="53"/>
      <c r="BC714" s="53"/>
      <c r="BD714" s="53"/>
      <c r="BE714" s="53"/>
      <c r="BF714" s="53"/>
      <c r="BG714" s="53"/>
      <c r="BH714" s="53"/>
      <c r="BI714" s="53"/>
      <c r="BJ714" s="53"/>
      <c r="BK714" s="53"/>
      <c r="BL714" s="53"/>
      <c r="BM714" s="53"/>
      <c r="BN714" s="53"/>
      <c r="BO714" s="53"/>
      <c r="BP714" s="53"/>
      <c r="BQ714" s="53"/>
      <c r="BR714" s="53"/>
      <c r="BS714" s="53"/>
      <c r="BT714" s="53"/>
      <c r="BU714" s="53"/>
      <c r="BV714" s="53"/>
      <c r="BW714" s="53"/>
      <c r="BX714" s="53"/>
      <c r="BY714" s="53"/>
      <c r="BZ714" s="53"/>
      <c r="CA714" s="53"/>
      <c r="CB714" s="53"/>
      <c r="CC714" s="53"/>
      <c r="CD714" s="53"/>
      <c r="CE714" s="53"/>
      <c r="CF714" s="53"/>
      <c r="CG714" s="53"/>
      <c r="CH714" s="53"/>
      <c r="CI714" s="53"/>
      <c r="CJ714" s="53"/>
      <c r="CK714" s="53"/>
      <c r="CL714" s="53"/>
      <c r="CM714" s="53"/>
      <c r="CN714" s="53"/>
      <c r="CO714" s="53"/>
      <c r="CP714" s="53"/>
      <c r="CQ714" s="53"/>
      <c r="CR714" s="53"/>
      <c r="CS714" s="53"/>
      <c r="CT714" s="53"/>
      <c r="CU714" s="53"/>
      <c r="CV714" s="53"/>
      <c r="CW714" s="53"/>
      <c r="CX714" s="53"/>
      <c r="CY714" s="53"/>
      <c r="CZ714" s="53"/>
      <c r="DA714" s="53"/>
      <c r="DB714" s="53"/>
      <c r="DC714" s="53"/>
      <c r="DD714" s="53"/>
      <c r="DE714" s="53"/>
      <c r="DF714" s="53"/>
      <c r="DG714" s="53"/>
      <c r="DH714" s="53"/>
      <c r="DI714" s="53"/>
      <c r="DJ714" s="53"/>
      <c r="DK714" s="53"/>
      <c r="DL714" s="53"/>
      <c r="DM714" s="53"/>
      <c r="DN714" s="53"/>
      <c r="DO714" s="53"/>
      <c r="DP714" s="53"/>
      <c r="DQ714" s="53"/>
      <c r="DR714" s="53"/>
      <c r="DS714" s="53"/>
      <c r="DT714" s="53"/>
      <c r="DU714" s="53"/>
      <c r="DV714" s="53"/>
      <c r="DW714" s="53"/>
      <c r="DX714" s="53"/>
      <c r="DY714" s="53"/>
      <c r="DZ714" s="53"/>
      <c r="EA714" s="53"/>
      <c r="EB714" s="53"/>
      <c r="EC714" s="53"/>
      <c r="ED714" s="53"/>
      <c r="EE714" s="53"/>
      <c r="EF714" s="53"/>
      <c r="EG714" s="53"/>
      <c r="EH714" s="53"/>
      <c r="EI714" s="53"/>
      <c r="EJ714" s="53"/>
      <c r="EK714" s="53"/>
      <c r="EL714" s="53"/>
      <c r="EM714" s="53"/>
      <c r="EN714" s="53"/>
      <c r="EO714" s="53"/>
      <c r="EP714" s="53"/>
      <c r="EQ714" s="53"/>
      <c r="ER714" s="53"/>
      <c r="ES714" s="53"/>
      <c r="ET714" s="53"/>
      <c r="EU714" s="53"/>
      <c r="EV714" s="53"/>
      <c r="EW714" s="53"/>
      <c r="EX714" s="53"/>
      <c r="EY714" s="53"/>
      <c r="EZ714" s="53"/>
      <c r="FA714" s="53"/>
      <c r="FB714" s="53"/>
      <c r="FC714" s="53"/>
      <c r="FD714" s="53"/>
      <c r="FE714" s="53"/>
      <c r="FF714" s="53"/>
      <c r="FG714" s="53"/>
      <c r="FH714" s="53"/>
      <c r="FI714" s="53"/>
      <c r="FJ714" s="53"/>
      <c r="FK714" s="53"/>
      <c r="FL714" s="53"/>
      <c r="FM714" s="53"/>
      <c r="FN714" s="53"/>
      <c r="FO714" s="53"/>
      <c r="FP714" s="53"/>
      <c r="FQ714" s="53"/>
      <c r="FR714" s="53"/>
      <c r="FS714" s="53"/>
      <c r="FT714" s="53"/>
      <c r="FU714" s="53"/>
      <c r="FV714" s="53"/>
      <c r="FW714" s="53"/>
      <c r="FX714" s="53"/>
      <c r="FY714" s="53"/>
      <c r="FZ714" s="53"/>
      <c r="GA714" s="53"/>
      <c r="GB714" s="53"/>
      <c r="GC714" s="53"/>
      <c r="GD714" s="53"/>
      <c r="GE714" s="53"/>
      <c r="GF714" s="53"/>
      <c r="GG714" s="53"/>
      <c r="GH714" s="53"/>
      <c r="GI714" s="53"/>
      <c r="GJ714" s="53"/>
      <c r="GK714" s="53"/>
      <c r="GL714" s="53"/>
      <c r="GM714" s="53"/>
      <c r="GN714" s="53"/>
      <c r="GO714" s="53"/>
      <c r="GP714" s="53"/>
      <c r="GQ714" s="53"/>
      <c r="GR714" s="53"/>
      <c r="GS714" s="53"/>
      <c r="GT714" s="53"/>
      <c r="GU714" s="53"/>
      <c r="GV714" s="53"/>
      <c r="GW714" s="53"/>
      <c r="GX714" s="53"/>
      <c r="GY714" s="53"/>
      <c r="GZ714" s="53"/>
      <c r="HA714" s="53"/>
      <c r="HB714" s="53"/>
      <c r="HC714" s="53"/>
      <c r="HD714" s="53"/>
      <c r="HE714" s="53"/>
      <c r="HF714" s="53"/>
      <c r="HG714" s="53"/>
      <c r="HH714" s="53"/>
      <c r="HI714" s="53"/>
      <c r="HJ714" s="53"/>
      <c r="HK714" s="53"/>
      <c r="HL714" s="53"/>
      <c r="HM714" s="53"/>
      <c r="HN714" s="53"/>
      <c r="HO714" s="53"/>
      <c r="HP714" s="53"/>
      <c r="HQ714" s="53"/>
      <c r="HR714" s="53"/>
      <c r="HS714" s="53"/>
      <c r="HT714" s="53"/>
      <c r="HU714" s="53"/>
      <c r="HV714" s="53"/>
      <c r="HW714" s="53"/>
      <c r="HX714" s="53"/>
      <c r="HY714" s="53"/>
      <c r="HZ714" s="53"/>
      <c r="IA714" s="53"/>
    </row>
    <row r="715" spans="1:235" ht="11.25">
      <c r="A715" s="1"/>
      <c r="B715" s="1"/>
      <c r="C715" s="1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104"/>
      <c r="O715" s="104"/>
      <c r="P715" s="104"/>
      <c r="Q715" s="53"/>
      <c r="R715" s="53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53"/>
      <c r="AK715" s="53"/>
      <c r="AL715" s="53"/>
      <c r="AM715" s="53"/>
      <c r="AN715" s="53"/>
      <c r="AO715" s="53"/>
      <c r="AP715" s="53"/>
      <c r="AQ715" s="53"/>
      <c r="AR715" s="53"/>
      <c r="AS715" s="53"/>
      <c r="AT715" s="53"/>
      <c r="AU715" s="53"/>
      <c r="AV715" s="53"/>
      <c r="AW715" s="53"/>
      <c r="AX715" s="53"/>
      <c r="AY715" s="53"/>
      <c r="AZ715" s="53"/>
      <c r="BA715" s="53"/>
      <c r="BB715" s="53"/>
      <c r="BC715" s="53"/>
      <c r="BD715" s="53"/>
      <c r="BE715" s="53"/>
      <c r="BF715" s="53"/>
      <c r="BG715" s="53"/>
      <c r="BH715" s="53"/>
      <c r="BI715" s="53"/>
      <c r="BJ715" s="53"/>
      <c r="BK715" s="53"/>
      <c r="BL715" s="53"/>
      <c r="BM715" s="53"/>
      <c r="BN715" s="53"/>
      <c r="BO715" s="53"/>
      <c r="BP715" s="53"/>
      <c r="BQ715" s="53"/>
      <c r="BR715" s="53"/>
      <c r="BS715" s="53"/>
      <c r="BT715" s="53"/>
      <c r="BU715" s="53"/>
      <c r="BV715" s="53"/>
      <c r="BW715" s="53"/>
      <c r="BX715" s="53"/>
      <c r="BY715" s="53"/>
      <c r="BZ715" s="53"/>
      <c r="CA715" s="53"/>
      <c r="CB715" s="53"/>
      <c r="CC715" s="53"/>
      <c r="CD715" s="53"/>
      <c r="CE715" s="53"/>
      <c r="CF715" s="53"/>
      <c r="CG715" s="53"/>
      <c r="CH715" s="53"/>
      <c r="CI715" s="53"/>
      <c r="CJ715" s="53"/>
      <c r="CK715" s="53"/>
      <c r="CL715" s="53"/>
      <c r="CM715" s="53"/>
      <c r="CN715" s="53"/>
      <c r="CO715" s="53"/>
      <c r="CP715" s="53"/>
      <c r="CQ715" s="53"/>
      <c r="CR715" s="53"/>
      <c r="CS715" s="53"/>
      <c r="CT715" s="53"/>
      <c r="CU715" s="53"/>
      <c r="CV715" s="53"/>
      <c r="CW715" s="53"/>
      <c r="CX715" s="53"/>
      <c r="CY715" s="53"/>
      <c r="CZ715" s="53"/>
      <c r="DA715" s="53"/>
      <c r="DB715" s="53"/>
      <c r="DC715" s="53"/>
      <c r="DD715" s="53"/>
      <c r="DE715" s="53"/>
      <c r="DF715" s="53"/>
      <c r="DG715" s="53"/>
      <c r="DH715" s="53"/>
      <c r="DI715" s="53"/>
      <c r="DJ715" s="53"/>
      <c r="DK715" s="53"/>
      <c r="DL715" s="53"/>
      <c r="DM715" s="53"/>
      <c r="DN715" s="53"/>
      <c r="DO715" s="53"/>
      <c r="DP715" s="53"/>
      <c r="DQ715" s="53"/>
      <c r="DR715" s="53"/>
      <c r="DS715" s="53"/>
      <c r="DT715" s="53"/>
      <c r="DU715" s="53"/>
      <c r="DV715" s="53"/>
      <c r="DW715" s="53"/>
      <c r="DX715" s="53"/>
      <c r="DY715" s="53"/>
      <c r="DZ715" s="53"/>
      <c r="EA715" s="53"/>
      <c r="EB715" s="53"/>
      <c r="EC715" s="53"/>
      <c r="ED715" s="53"/>
      <c r="EE715" s="53"/>
      <c r="EF715" s="53"/>
      <c r="EG715" s="53"/>
      <c r="EH715" s="53"/>
      <c r="EI715" s="53"/>
      <c r="EJ715" s="53"/>
      <c r="EK715" s="53"/>
      <c r="EL715" s="53"/>
      <c r="EM715" s="53"/>
      <c r="EN715" s="53"/>
      <c r="EO715" s="53"/>
      <c r="EP715" s="53"/>
      <c r="EQ715" s="53"/>
      <c r="ER715" s="53"/>
      <c r="ES715" s="53"/>
      <c r="ET715" s="53"/>
      <c r="EU715" s="53"/>
      <c r="EV715" s="53"/>
      <c r="EW715" s="53"/>
      <c r="EX715" s="53"/>
      <c r="EY715" s="53"/>
      <c r="EZ715" s="53"/>
      <c r="FA715" s="53"/>
      <c r="FB715" s="53"/>
      <c r="FC715" s="53"/>
      <c r="FD715" s="53"/>
      <c r="FE715" s="53"/>
      <c r="FF715" s="53"/>
      <c r="FG715" s="53"/>
      <c r="FH715" s="53"/>
      <c r="FI715" s="53"/>
      <c r="FJ715" s="53"/>
      <c r="FK715" s="53"/>
      <c r="FL715" s="53"/>
      <c r="FM715" s="53"/>
      <c r="FN715" s="53"/>
      <c r="FO715" s="53"/>
      <c r="FP715" s="53"/>
      <c r="FQ715" s="53"/>
      <c r="FR715" s="53"/>
      <c r="FS715" s="53"/>
      <c r="FT715" s="53"/>
      <c r="FU715" s="53"/>
      <c r="FV715" s="53"/>
      <c r="FW715" s="53"/>
      <c r="FX715" s="53"/>
      <c r="FY715" s="53"/>
      <c r="FZ715" s="53"/>
      <c r="GA715" s="53"/>
      <c r="GB715" s="53"/>
      <c r="GC715" s="53"/>
      <c r="GD715" s="53"/>
      <c r="GE715" s="53"/>
      <c r="GF715" s="53"/>
      <c r="GG715" s="53"/>
      <c r="GH715" s="53"/>
      <c r="GI715" s="53"/>
      <c r="GJ715" s="53"/>
      <c r="GK715" s="53"/>
      <c r="GL715" s="53"/>
      <c r="GM715" s="53"/>
      <c r="GN715" s="53"/>
      <c r="GO715" s="53"/>
      <c r="GP715" s="53"/>
      <c r="GQ715" s="53"/>
      <c r="GR715" s="53"/>
      <c r="GS715" s="53"/>
      <c r="GT715" s="53"/>
      <c r="GU715" s="53"/>
      <c r="GV715" s="53"/>
      <c r="GW715" s="53"/>
      <c r="GX715" s="53"/>
      <c r="GY715" s="53"/>
      <c r="GZ715" s="53"/>
      <c r="HA715" s="53"/>
      <c r="HB715" s="53"/>
      <c r="HC715" s="53"/>
      <c r="HD715" s="53"/>
      <c r="HE715" s="53"/>
      <c r="HF715" s="53"/>
      <c r="HG715" s="53"/>
      <c r="HH715" s="53"/>
      <c r="HI715" s="53"/>
      <c r="HJ715" s="53"/>
      <c r="HK715" s="53"/>
      <c r="HL715" s="53"/>
      <c r="HM715" s="53"/>
      <c r="HN715" s="53"/>
      <c r="HO715" s="53"/>
      <c r="HP715" s="53"/>
      <c r="HQ715" s="53"/>
      <c r="HR715" s="53"/>
      <c r="HS715" s="53"/>
      <c r="HT715" s="53"/>
      <c r="HU715" s="53"/>
      <c r="HV715" s="53"/>
      <c r="HW715" s="53"/>
      <c r="HX715" s="53"/>
      <c r="HY715" s="53"/>
      <c r="HZ715" s="53"/>
      <c r="IA715" s="53"/>
    </row>
    <row r="716" spans="1:235" ht="11.25">
      <c r="A716" s="1"/>
      <c r="B716" s="1"/>
      <c r="C716" s="1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104"/>
      <c r="O716" s="104"/>
      <c r="P716" s="104"/>
      <c r="Q716" s="53"/>
      <c r="R716" s="53"/>
      <c r="S716" s="53"/>
      <c r="T716" s="53"/>
      <c r="U716" s="53"/>
      <c r="V716" s="53"/>
      <c r="W716" s="53"/>
      <c r="X716" s="53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  <c r="AI716" s="53"/>
      <c r="AJ716" s="53"/>
      <c r="AK716" s="53"/>
      <c r="AL716" s="53"/>
      <c r="AM716" s="53"/>
      <c r="AN716" s="53"/>
      <c r="AO716" s="53"/>
      <c r="AP716" s="53"/>
      <c r="AQ716" s="53"/>
      <c r="AR716" s="53"/>
      <c r="AS716" s="53"/>
      <c r="AT716" s="53"/>
      <c r="AU716" s="53"/>
      <c r="AV716" s="53"/>
      <c r="AW716" s="53"/>
      <c r="AX716" s="53"/>
      <c r="AY716" s="53"/>
      <c r="AZ716" s="53"/>
      <c r="BA716" s="53"/>
      <c r="BB716" s="53"/>
      <c r="BC716" s="53"/>
      <c r="BD716" s="53"/>
      <c r="BE716" s="53"/>
      <c r="BF716" s="53"/>
      <c r="BG716" s="53"/>
      <c r="BH716" s="53"/>
      <c r="BI716" s="53"/>
      <c r="BJ716" s="53"/>
      <c r="BK716" s="53"/>
      <c r="BL716" s="53"/>
      <c r="BM716" s="53"/>
      <c r="BN716" s="53"/>
      <c r="BO716" s="53"/>
      <c r="BP716" s="53"/>
      <c r="BQ716" s="53"/>
      <c r="BR716" s="53"/>
      <c r="BS716" s="53"/>
      <c r="BT716" s="53"/>
      <c r="BU716" s="53"/>
      <c r="BV716" s="53"/>
      <c r="BW716" s="53"/>
      <c r="BX716" s="53"/>
      <c r="BY716" s="53"/>
      <c r="BZ716" s="53"/>
      <c r="CA716" s="53"/>
      <c r="CB716" s="53"/>
      <c r="CC716" s="53"/>
      <c r="CD716" s="53"/>
      <c r="CE716" s="53"/>
      <c r="CF716" s="53"/>
      <c r="CG716" s="53"/>
      <c r="CH716" s="53"/>
      <c r="CI716" s="53"/>
      <c r="CJ716" s="53"/>
      <c r="CK716" s="53"/>
      <c r="CL716" s="53"/>
      <c r="CM716" s="53"/>
      <c r="CN716" s="53"/>
      <c r="CO716" s="53"/>
      <c r="CP716" s="53"/>
      <c r="CQ716" s="53"/>
      <c r="CR716" s="53"/>
      <c r="CS716" s="53"/>
      <c r="CT716" s="53"/>
      <c r="CU716" s="53"/>
      <c r="CV716" s="53"/>
      <c r="CW716" s="53"/>
      <c r="CX716" s="53"/>
      <c r="CY716" s="53"/>
      <c r="CZ716" s="53"/>
      <c r="DA716" s="53"/>
      <c r="DB716" s="53"/>
      <c r="DC716" s="53"/>
      <c r="DD716" s="53"/>
      <c r="DE716" s="53"/>
      <c r="DF716" s="53"/>
      <c r="DG716" s="53"/>
      <c r="DH716" s="53"/>
      <c r="DI716" s="53"/>
      <c r="DJ716" s="53"/>
      <c r="DK716" s="53"/>
      <c r="DL716" s="53"/>
      <c r="DM716" s="53"/>
      <c r="DN716" s="53"/>
      <c r="DO716" s="53"/>
      <c r="DP716" s="53"/>
      <c r="DQ716" s="53"/>
      <c r="DR716" s="53"/>
      <c r="DS716" s="53"/>
      <c r="DT716" s="53"/>
      <c r="DU716" s="53"/>
      <c r="DV716" s="53"/>
      <c r="DW716" s="53"/>
      <c r="DX716" s="53"/>
      <c r="DY716" s="53"/>
      <c r="DZ716" s="53"/>
      <c r="EA716" s="53"/>
      <c r="EB716" s="53"/>
      <c r="EC716" s="53"/>
      <c r="ED716" s="53"/>
      <c r="EE716" s="53"/>
      <c r="EF716" s="53"/>
      <c r="EG716" s="53"/>
      <c r="EH716" s="53"/>
      <c r="EI716" s="53"/>
      <c r="EJ716" s="53"/>
      <c r="EK716" s="53"/>
      <c r="EL716" s="53"/>
      <c r="EM716" s="53"/>
      <c r="EN716" s="53"/>
      <c r="EO716" s="53"/>
      <c r="EP716" s="53"/>
      <c r="EQ716" s="53"/>
      <c r="ER716" s="53"/>
      <c r="ES716" s="53"/>
      <c r="ET716" s="53"/>
      <c r="EU716" s="53"/>
      <c r="EV716" s="53"/>
      <c r="EW716" s="53"/>
      <c r="EX716" s="53"/>
      <c r="EY716" s="53"/>
      <c r="EZ716" s="53"/>
      <c r="FA716" s="53"/>
      <c r="FB716" s="53"/>
      <c r="FC716" s="53"/>
      <c r="FD716" s="53"/>
      <c r="FE716" s="53"/>
      <c r="FF716" s="53"/>
      <c r="FG716" s="53"/>
      <c r="FH716" s="53"/>
      <c r="FI716" s="53"/>
      <c r="FJ716" s="53"/>
      <c r="FK716" s="53"/>
      <c r="FL716" s="53"/>
      <c r="FM716" s="53"/>
      <c r="FN716" s="53"/>
      <c r="FO716" s="53"/>
      <c r="FP716" s="53"/>
      <c r="FQ716" s="53"/>
      <c r="FR716" s="53"/>
      <c r="FS716" s="53"/>
      <c r="FT716" s="53"/>
      <c r="FU716" s="53"/>
      <c r="FV716" s="53"/>
      <c r="FW716" s="53"/>
      <c r="FX716" s="53"/>
      <c r="FY716" s="53"/>
      <c r="FZ716" s="53"/>
      <c r="GA716" s="53"/>
      <c r="GB716" s="53"/>
      <c r="GC716" s="53"/>
      <c r="GD716" s="53"/>
      <c r="GE716" s="53"/>
      <c r="GF716" s="53"/>
      <c r="GG716" s="53"/>
      <c r="GH716" s="53"/>
      <c r="GI716" s="53"/>
      <c r="GJ716" s="53"/>
      <c r="GK716" s="53"/>
      <c r="GL716" s="53"/>
      <c r="GM716" s="53"/>
      <c r="GN716" s="53"/>
      <c r="GO716" s="53"/>
      <c r="GP716" s="53"/>
      <c r="GQ716" s="53"/>
      <c r="GR716" s="53"/>
      <c r="GS716" s="53"/>
      <c r="GT716" s="53"/>
      <c r="GU716" s="53"/>
      <c r="GV716" s="53"/>
      <c r="GW716" s="53"/>
      <c r="GX716" s="53"/>
      <c r="GY716" s="53"/>
      <c r="GZ716" s="53"/>
      <c r="HA716" s="53"/>
      <c r="HB716" s="53"/>
      <c r="HC716" s="53"/>
      <c r="HD716" s="53"/>
      <c r="HE716" s="53"/>
      <c r="HF716" s="53"/>
      <c r="HG716" s="53"/>
      <c r="HH716" s="53"/>
      <c r="HI716" s="53"/>
      <c r="HJ716" s="53"/>
      <c r="HK716" s="53"/>
      <c r="HL716" s="53"/>
      <c r="HM716" s="53"/>
      <c r="HN716" s="53"/>
      <c r="HO716" s="53"/>
      <c r="HP716" s="53"/>
      <c r="HQ716" s="53"/>
      <c r="HR716" s="53"/>
      <c r="HS716" s="53"/>
      <c r="HT716" s="53"/>
      <c r="HU716" s="53"/>
      <c r="HV716" s="53"/>
      <c r="HW716" s="53"/>
      <c r="HX716" s="53"/>
      <c r="HY716" s="53"/>
      <c r="HZ716" s="53"/>
      <c r="IA716" s="53"/>
    </row>
    <row r="717" spans="1:235" ht="11.25">
      <c r="A717" s="1"/>
      <c r="B717" s="1"/>
      <c r="C717" s="1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104"/>
      <c r="O717" s="104"/>
      <c r="P717" s="104"/>
      <c r="Q717" s="53"/>
      <c r="R717" s="53"/>
      <c r="S717" s="53"/>
      <c r="T717" s="53"/>
      <c r="U717" s="53"/>
      <c r="V717" s="53"/>
      <c r="W717" s="53"/>
      <c r="X717" s="53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53"/>
      <c r="AK717" s="53"/>
      <c r="AL717" s="53"/>
      <c r="AM717" s="53"/>
      <c r="AN717" s="53"/>
      <c r="AO717" s="53"/>
      <c r="AP717" s="53"/>
      <c r="AQ717" s="53"/>
      <c r="AR717" s="53"/>
      <c r="AS717" s="53"/>
      <c r="AT717" s="53"/>
      <c r="AU717" s="53"/>
      <c r="AV717" s="53"/>
      <c r="AW717" s="53"/>
      <c r="AX717" s="53"/>
      <c r="AY717" s="53"/>
      <c r="AZ717" s="53"/>
      <c r="BA717" s="53"/>
      <c r="BB717" s="53"/>
      <c r="BC717" s="53"/>
      <c r="BD717" s="53"/>
      <c r="BE717" s="53"/>
      <c r="BF717" s="53"/>
      <c r="BG717" s="53"/>
      <c r="BH717" s="53"/>
      <c r="BI717" s="53"/>
      <c r="BJ717" s="53"/>
      <c r="BK717" s="53"/>
      <c r="BL717" s="53"/>
      <c r="BM717" s="53"/>
      <c r="BN717" s="53"/>
      <c r="BO717" s="53"/>
      <c r="BP717" s="53"/>
      <c r="BQ717" s="53"/>
      <c r="BR717" s="53"/>
      <c r="BS717" s="53"/>
      <c r="BT717" s="53"/>
      <c r="BU717" s="53"/>
      <c r="BV717" s="53"/>
      <c r="BW717" s="53"/>
      <c r="BX717" s="53"/>
      <c r="BY717" s="53"/>
      <c r="BZ717" s="53"/>
      <c r="CA717" s="53"/>
      <c r="CB717" s="53"/>
      <c r="CC717" s="53"/>
      <c r="CD717" s="53"/>
      <c r="CE717" s="53"/>
      <c r="CF717" s="53"/>
      <c r="CG717" s="53"/>
      <c r="CH717" s="53"/>
      <c r="CI717" s="53"/>
      <c r="CJ717" s="53"/>
      <c r="CK717" s="53"/>
      <c r="CL717" s="53"/>
      <c r="CM717" s="53"/>
      <c r="CN717" s="53"/>
      <c r="CO717" s="53"/>
      <c r="CP717" s="53"/>
      <c r="CQ717" s="53"/>
      <c r="CR717" s="53"/>
      <c r="CS717" s="53"/>
      <c r="CT717" s="53"/>
      <c r="CU717" s="53"/>
      <c r="CV717" s="53"/>
      <c r="CW717" s="53"/>
      <c r="CX717" s="53"/>
      <c r="CY717" s="53"/>
      <c r="CZ717" s="53"/>
      <c r="DA717" s="53"/>
      <c r="DB717" s="53"/>
      <c r="DC717" s="53"/>
      <c r="DD717" s="53"/>
      <c r="DE717" s="53"/>
      <c r="DF717" s="53"/>
      <c r="DG717" s="53"/>
      <c r="DH717" s="53"/>
      <c r="DI717" s="53"/>
      <c r="DJ717" s="53"/>
      <c r="DK717" s="53"/>
      <c r="DL717" s="53"/>
      <c r="DM717" s="53"/>
      <c r="DN717" s="53"/>
      <c r="DO717" s="53"/>
      <c r="DP717" s="53"/>
      <c r="DQ717" s="53"/>
      <c r="DR717" s="53"/>
      <c r="DS717" s="53"/>
      <c r="DT717" s="53"/>
      <c r="DU717" s="53"/>
      <c r="DV717" s="53"/>
      <c r="DW717" s="53"/>
      <c r="DX717" s="53"/>
      <c r="DY717" s="53"/>
      <c r="DZ717" s="53"/>
      <c r="EA717" s="53"/>
      <c r="EB717" s="53"/>
      <c r="EC717" s="53"/>
      <c r="ED717" s="53"/>
      <c r="EE717" s="53"/>
      <c r="EF717" s="53"/>
      <c r="EG717" s="53"/>
      <c r="EH717" s="53"/>
      <c r="EI717" s="53"/>
      <c r="EJ717" s="53"/>
      <c r="EK717" s="53"/>
      <c r="EL717" s="53"/>
      <c r="EM717" s="53"/>
      <c r="EN717" s="53"/>
      <c r="EO717" s="53"/>
      <c r="EP717" s="53"/>
      <c r="EQ717" s="53"/>
      <c r="ER717" s="53"/>
      <c r="ES717" s="53"/>
      <c r="ET717" s="53"/>
      <c r="EU717" s="53"/>
      <c r="EV717" s="53"/>
      <c r="EW717" s="53"/>
      <c r="EX717" s="53"/>
      <c r="EY717" s="53"/>
      <c r="EZ717" s="53"/>
      <c r="FA717" s="53"/>
      <c r="FB717" s="53"/>
      <c r="FC717" s="53"/>
      <c r="FD717" s="53"/>
      <c r="FE717" s="53"/>
      <c r="FF717" s="53"/>
      <c r="FG717" s="53"/>
      <c r="FH717" s="53"/>
      <c r="FI717" s="53"/>
      <c r="FJ717" s="53"/>
      <c r="FK717" s="53"/>
      <c r="FL717" s="53"/>
      <c r="FM717" s="53"/>
      <c r="FN717" s="53"/>
      <c r="FO717" s="53"/>
      <c r="FP717" s="53"/>
      <c r="FQ717" s="53"/>
      <c r="FR717" s="53"/>
      <c r="FS717" s="53"/>
      <c r="FT717" s="53"/>
      <c r="FU717" s="53"/>
      <c r="FV717" s="53"/>
      <c r="FW717" s="53"/>
      <c r="FX717" s="53"/>
      <c r="FY717" s="53"/>
      <c r="FZ717" s="53"/>
      <c r="GA717" s="53"/>
      <c r="GB717" s="53"/>
      <c r="GC717" s="53"/>
      <c r="GD717" s="53"/>
      <c r="GE717" s="53"/>
      <c r="GF717" s="53"/>
      <c r="GG717" s="53"/>
      <c r="GH717" s="53"/>
      <c r="GI717" s="53"/>
      <c r="GJ717" s="53"/>
      <c r="GK717" s="53"/>
      <c r="GL717" s="53"/>
      <c r="GM717" s="53"/>
      <c r="GN717" s="53"/>
      <c r="GO717" s="53"/>
      <c r="GP717" s="53"/>
      <c r="GQ717" s="53"/>
      <c r="GR717" s="53"/>
      <c r="GS717" s="53"/>
      <c r="GT717" s="53"/>
      <c r="GU717" s="53"/>
      <c r="GV717" s="53"/>
      <c r="GW717" s="53"/>
      <c r="GX717" s="53"/>
      <c r="GY717" s="53"/>
      <c r="GZ717" s="53"/>
      <c r="HA717" s="53"/>
      <c r="HB717" s="53"/>
      <c r="HC717" s="53"/>
      <c r="HD717" s="53"/>
      <c r="HE717" s="53"/>
      <c r="HF717" s="53"/>
      <c r="HG717" s="53"/>
      <c r="HH717" s="53"/>
      <c r="HI717" s="53"/>
      <c r="HJ717" s="53"/>
      <c r="HK717" s="53"/>
      <c r="HL717" s="53"/>
      <c r="HM717" s="53"/>
      <c r="HN717" s="53"/>
      <c r="HO717" s="53"/>
      <c r="HP717" s="53"/>
      <c r="HQ717" s="53"/>
      <c r="HR717" s="53"/>
      <c r="HS717" s="53"/>
      <c r="HT717" s="53"/>
      <c r="HU717" s="53"/>
      <c r="HV717" s="53"/>
      <c r="HW717" s="53"/>
      <c r="HX717" s="53"/>
      <c r="HY717" s="53"/>
      <c r="HZ717" s="53"/>
      <c r="IA717" s="53"/>
    </row>
    <row r="718" spans="1:235" ht="11.25">
      <c r="A718" s="1"/>
      <c r="B718" s="1"/>
      <c r="C718" s="1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104"/>
      <c r="O718" s="104"/>
      <c r="P718" s="104"/>
      <c r="Q718" s="53"/>
      <c r="R718" s="53"/>
      <c r="S718" s="53"/>
      <c r="T718" s="53"/>
      <c r="U718" s="53"/>
      <c r="V718" s="53"/>
      <c r="W718" s="53"/>
      <c r="X718" s="53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  <c r="AI718" s="53"/>
      <c r="AJ718" s="53"/>
      <c r="AK718" s="53"/>
      <c r="AL718" s="53"/>
      <c r="AM718" s="53"/>
      <c r="AN718" s="53"/>
      <c r="AO718" s="53"/>
      <c r="AP718" s="53"/>
      <c r="AQ718" s="53"/>
      <c r="AR718" s="53"/>
      <c r="AS718" s="53"/>
      <c r="AT718" s="53"/>
      <c r="AU718" s="53"/>
      <c r="AV718" s="53"/>
      <c r="AW718" s="53"/>
      <c r="AX718" s="53"/>
      <c r="AY718" s="53"/>
      <c r="AZ718" s="53"/>
      <c r="BA718" s="53"/>
      <c r="BB718" s="53"/>
      <c r="BC718" s="53"/>
      <c r="BD718" s="53"/>
      <c r="BE718" s="53"/>
      <c r="BF718" s="53"/>
      <c r="BG718" s="53"/>
      <c r="BH718" s="53"/>
      <c r="BI718" s="53"/>
      <c r="BJ718" s="53"/>
      <c r="BK718" s="53"/>
      <c r="BL718" s="53"/>
      <c r="BM718" s="53"/>
      <c r="BN718" s="53"/>
      <c r="BO718" s="53"/>
      <c r="BP718" s="53"/>
      <c r="BQ718" s="53"/>
      <c r="BR718" s="53"/>
      <c r="BS718" s="53"/>
      <c r="BT718" s="53"/>
      <c r="BU718" s="53"/>
      <c r="BV718" s="53"/>
      <c r="BW718" s="53"/>
      <c r="BX718" s="53"/>
      <c r="BY718" s="53"/>
      <c r="BZ718" s="53"/>
      <c r="CA718" s="53"/>
      <c r="CB718" s="53"/>
      <c r="CC718" s="53"/>
      <c r="CD718" s="53"/>
      <c r="CE718" s="53"/>
      <c r="CF718" s="53"/>
      <c r="CG718" s="53"/>
      <c r="CH718" s="53"/>
      <c r="CI718" s="53"/>
      <c r="CJ718" s="53"/>
      <c r="CK718" s="53"/>
      <c r="CL718" s="53"/>
      <c r="CM718" s="53"/>
      <c r="CN718" s="53"/>
      <c r="CO718" s="53"/>
      <c r="CP718" s="53"/>
      <c r="CQ718" s="53"/>
      <c r="CR718" s="53"/>
      <c r="CS718" s="53"/>
      <c r="CT718" s="53"/>
      <c r="CU718" s="53"/>
      <c r="CV718" s="53"/>
      <c r="CW718" s="53"/>
      <c r="CX718" s="53"/>
      <c r="CY718" s="53"/>
      <c r="CZ718" s="53"/>
      <c r="DA718" s="53"/>
      <c r="DB718" s="53"/>
      <c r="DC718" s="53"/>
      <c r="DD718" s="53"/>
      <c r="DE718" s="53"/>
      <c r="DF718" s="53"/>
      <c r="DG718" s="53"/>
      <c r="DH718" s="53"/>
      <c r="DI718" s="53"/>
      <c r="DJ718" s="53"/>
      <c r="DK718" s="53"/>
      <c r="DL718" s="53"/>
      <c r="DM718" s="53"/>
      <c r="DN718" s="53"/>
      <c r="DO718" s="53"/>
      <c r="DP718" s="53"/>
      <c r="DQ718" s="53"/>
      <c r="DR718" s="53"/>
      <c r="DS718" s="53"/>
      <c r="DT718" s="53"/>
      <c r="DU718" s="53"/>
      <c r="DV718" s="53"/>
      <c r="DW718" s="53"/>
      <c r="DX718" s="53"/>
      <c r="DY718" s="53"/>
      <c r="DZ718" s="53"/>
      <c r="EA718" s="53"/>
      <c r="EB718" s="53"/>
      <c r="EC718" s="53"/>
      <c r="ED718" s="53"/>
      <c r="EE718" s="53"/>
      <c r="EF718" s="53"/>
      <c r="EG718" s="53"/>
      <c r="EH718" s="53"/>
      <c r="EI718" s="53"/>
      <c r="EJ718" s="53"/>
      <c r="EK718" s="53"/>
      <c r="EL718" s="53"/>
      <c r="EM718" s="53"/>
      <c r="EN718" s="53"/>
      <c r="EO718" s="53"/>
      <c r="EP718" s="53"/>
      <c r="EQ718" s="53"/>
      <c r="ER718" s="53"/>
      <c r="ES718" s="53"/>
      <c r="ET718" s="53"/>
      <c r="EU718" s="53"/>
      <c r="EV718" s="53"/>
      <c r="EW718" s="53"/>
      <c r="EX718" s="53"/>
      <c r="EY718" s="53"/>
      <c r="EZ718" s="53"/>
      <c r="FA718" s="53"/>
      <c r="FB718" s="53"/>
      <c r="FC718" s="53"/>
      <c r="FD718" s="53"/>
      <c r="FE718" s="53"/>
      <c r="FF718" s="53"/>
      <c r="FG718" s="53"/>
      <c r="FH718" s="53"/>
      <c r="FI718" s="53"/>
      <c r="FJ718" s="53"/>
      <c r="FK718" s="53"/>
      <c r="FL718" s="53"/>
      <c r="FM718" s="53"/>
      <c r="FN718" s="53"/>
      <c r="FO718" s="53"/>
      <c r="FP718" s="53"/>
      <c r="FQ718" s="53"/>
      <c r="FR718" s="53"/>
      <c r="FS718" s="53"/>
      <c r="FT718" s="53"/>
      <c r="FU718" s="53"/>
      <c r="FV718" s="53"/>
      <c r="FW718" s="53"/>
      <c r="FX718" s="53"/>
      <c r="FY718" s="53"/>
      <c r="FZ718" s="53"/>
      <c r="GA718" s="53"/>
      <c r="GB718" s="53"/>
      <c r="GC718" s="53"/>
      <c r="GD718" s="53"/>
      <c r="GE718" s="53"/>
      <c r="GF718" s="53"/>
      <c r="GG718" s="53"/>
      <c r="GH718" s="53"/>
      <c r="GI718" s="53"/>
      <c r="GJ718" s="53"/>
      <c r="GK718" s="53"/>
      <c r="GL718" s="53"/>
      <c r="GM718" s="53"/>
      <c r="GN718" s="53"/>
      <c r="GO718" s="53"/>
      <c r="GP718" s="53"/>
      <c r="GQ718" s="53"/>
      <c r="GR718" s="53"/>
      <c r="GS718" s="53"/>
      <c r="GT718" s="53"/>
      <c r="GU718" s="53"/>
      <c r="GV718" s="53"/>
      <c r="GW718" s="53"/>
      <c r="GX718" s="53"/>
      <c r="GY718" s="53"/>
      <c r="GZ718" s="53"/>
      <c r="HA718" s="53"/>
      <c r="HB718" s="53"/>
      <c r="HC718" s="53"/>
      <c r="HD718" s="53"/>
      <c r="HE718" s="53"/>
      <c r="HF718" s="53"/>
      <c r="HG718" s="53"/>
      <c r="HH718" s="53"/>
      <c r="HI718" s="53"/>
      <c r="HJ718" s="53"/>
      <c r="HK718" s="53"/>
      <c r="HL718" s="53"/>
      <c r="HM718" s="53"/>
      <c r="HN718" s="53"/>
      <c r="HO718" s="53"/>
      <c r="HP718" s="53"/>
      <c r="HQ718" s="53"/>
      <c r="HR718" s="53"/>
      <c r="HS718" s="53"/>
      <c r="HT718" s="53"/>
      <c r="HU718" s="53"/>
      <c r="HV718" s="53"/>
      <c r="HW718" s="53"/>
      <c r="HX718" s="53"/>
      <c r="HY718" s="53"/>
      <c r="HZ718" s="53"/>
      <c r="IA718" s="53"/>
    </row>
    <row r="719" spans="1:235" ht="11.25">
      <c r="A719" s="1"/>
      <c r="B719" s="1"/>
      <c r="C719" s="1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104"/>
      <c r="O719" s="104"/>
      <c r="P719" s="104"/>
      <c r="Q719" s="53"/>
      <c r="R719" s="53"/>
      <c r="S719" s="53"/>
      <c r="T719" s="53"/>
      <c r="U719" s="53"/>
      <c r="V719" s="53"/>
      <c r="W719" s="53"/>
      <c r="X719" s="53"/>
      <c r="Y719" s="53"/>
      <c r="Z719" s="53"/>
      <c r="AA719" s="53"/>
      <c r="AB719" s="53"/>
      <c r="AC719" s="53"/>
      <c r="AD719" s="53"/>
      <c r="AE719" s="53"/>
      <c r="AF719" s="53"/>
      <c r="AG719" s="53"/>
      <c r="AH719" s="53"/>
      <c r="AI719" s="53"/>
      <c r="AJ719" s="53"/>
      <c r="AK719" s="53"/>
      <c r="AL719" s="53"/>
      <c r="AM719" s="53"/>
      <c r="AN719" s="53"/>
      <c r="AO719" s="53"/>
      <c r="AP719" s="53"/>
      <c r="AQ719" s="53"/>
      <c r="AR719" s="53"/>
      <c r="AS719" s="53"/>
      <c r="AT719" s="53"/>
      <c r="AU719" s="53"/>
      <c r="AV719" s="53"/>
      <c r="AW719" s="53"/>
      <c r="AX719" s="53"/>
      <c r="AY719" s="53"/>
      <c r="AZ719" s="53"/>
      <c r="BA719" s="53"/>
      <c r="BB719" s="53"/>
      <c r="BC719" s="53"/>
      <c r="BD719" s="53"/>
      <c r="BE719" s="53"/>
      <c r="BF719" s="53"/>
      <c r="BG719" s="53"/>
      <c r="BH719" s="53"/>
      <c r="BI719" s="53"/>
      <c r="BJ719" s="53"/>
      <c r="BK719" s="53"/>
      <c r="BL719" s="53"/>
      <c r="BM719" s="53"/>
      <c r="BN719" s="53"/>
      <c r="BO719" s="53"/>
      <c r="BP719" s="53"/>
      <c r="BQ719" s="53"/>
      <c r="BR719" s="53"/>
      <c r="BS719" s="53"/>
      <c r="BT719" s="53"/>
      <c r="BU719" s="53"/>
      <c r="BV719" s="53"/>
      <c r="BW719" s="53"/>
      <c r="BX719" s="53"/>
      <c r="BY719" s="53"/>
      <c r="BZ719" s="53"/>
      <c r="CA719" s="53"/>
      <c r="CB719" s="53"/>
      <c r="CC719" s="53"/>
      <c r="CD719" s="53"/>
      <c r="CE719" s="53"/>
      <c r="CF719" s="53"/>
      <c r="CG719" s="53"/>
      <c r="CH719" s="53"/>
      <c r="CI719" s="53"/>
      <c r="CJ719" s="53"/>
      <c r="CK719" s="53"/>
      <c r="CL719" s="53"/>
      <c r="CM719" s="53"/>
      <c r="CN719" s="53"/>
      <c r="CO719" s="53"/>
      <c r="CP719" s="53"/>
      <c r="CQ719" s="53"/>
      <c r="CR719" s="53"/>
      <c r="CS719" s="53"/>
      <c r="CT719" s="53"/>
      <c r="CU719" s="53"/>
      <c r="CV719" s="53"/>
      <c r="CW719" s="53"/>
      <c r="CX719" s="53"/>
      <c r="CY719" s="53"/>
      <c r="CZ719" s="53"/>
      <c r="DA719" s="53"/>
      <c r="DB719" s="53"/>
      <c r="DC719" s="53"/>
      <c r="DD719" s="53"/>
      <c r="DE719" s="53"/>
      <c r="DF719" s="53"/>
      <c r="DG719" s="53"/>
      <c r="DH719" s="53"/>
      <c r="DI719" s="53"/>
      <c r="DJ719" s="53"/>
      <c r="DK719" s="53"/>
      <c r="DL719" s="53"/>
      <c r="DM719" s="53"/>
      <c r="DN719" s="53"/>
      <c r="DO719" s="53"/>
      <c r="DP719" s="53"/>
      <c r="DQ719" s="53"/>
      <c r="DR719" s="53"/>
      <c r="DS719" s="53"/>
      <c r="DT719" s="53"/>
      <c r="DU719" s="53"/>
      <c r="DV719" s="53"/>
      <c r="DW719" s="53"/>
      <c r="DX719" s="53"/>
      <c r="DY719" s="53"/>
      <c r="DZ719" s="53"/>
      <c r="EA719" s="53"/>
      <c r="EB719" s="53"/>
      <c r="EC719" s="53"/>
      <c r="ED719" s="53"/>
      <c r="EE719" s="53"/>
      <c r="EF719" s="53"/>
      <c r="EG719" s="53"/>
      <c r="EH719" s="53"/>
      <c r="EI719" s="53"/>
      <c r="EJ719" s="53"/>
      <c r="EK719" s="53"/>
      <c r="EL719" s="53"/>
      <c r="EM719" s="53"/>
      <c r="EN719" s="53"/>
      <c r="EO719" s="53"/>
      <c r="EP719" s="53"/>
      <c r="EQ719" s="53"/>
      <c r="ER719" s="53"/>
      <c r="ES719" s="53"/>
      <c r="ET719" s="53"/>
      <c r="EU719" s="53"/>
      <c r="EV719" s="53"/>
      <c r="EW719" s="53"/>
      <c r="EX719" s="53"/>
      <c r="EY719" s="53"/>
      <c r="EZ719" s="53"/>
      <c r="FA719" s="53"/>
      <c r="FB719" s="53"/>
      <c r="FC719" s="53"/>
      <c r="FD719" s="53"/>
      <c r="FE719" s="53"/>
      <c r="FF719" s="53"/>
      <c r="FG719" s="53"/>
      <c r="FH719" s="53"/>
      <c r="FI719" s="53"/>
      <c r="FJ719" s="53"/>
      <c r="FK719" s="53"/>
      <c r="FL719" s="53"/>
      <c r="FM719" s="53"/>
      <c r="FN719" s="53"/>
      <c r="FO719" s="53"/>
      <c r="FP719" s="53"/>
      <c r="FQ719" s="53"/>
      <c r="FR719" s="53"/>
      <c r="FS719" s="53"/>
      <c r="FT719" s="53"/>
      <c r="FU719" s="53"/>
      <c r="FV719" s="53"/>
      <c r="FW719" s="53"/>
      <c r="FX719" s="53"/>
      <c r="FY719" s="53"/>
      <c r="FZ719" s="53"/>
      <c r="GA719" s="53"/>
      <c r="GB719" s="53"/>
      <c r="GC719" s="53"/>
      <c r="GD719" s="53"/>
      <c r="GE719" s="53"/>
      <c r="GF719" s="53"/>
      <c r="GG719" s="53"/>
      <c r="GH719" s="53"/>
      <c r="GI719" s="53"/>
      <c r="GJ719" s="53"/>
      <c r="GK719" s="53"/>
      <c r="GL719" s="53"/>
      <c r="GM719" s="53"/>
      <c r="GN719" s="53"/>
      <c r="GO719" s="53"/>
      <c r="GP719" s="53"/>
      <c r="GQ719" s="53"/>
      <c r="GR719" s="53"/>
      <c r="GS719" s="53"/>
      <c r="GT719" s="53"/>
      <c r="GU719" s="53"/>
      <c r="GV719" s="53"/>
      <c r="GW719" s="53"/>
      <c r="GX719" s="53"/>
      <c r="GY719" s="53"/>
      <c r="GZ719" s="53"/>
      <c r="HA719" s="53"/>
      <c r="HB719" s="53"/>
      <c r="HC719" s="53"/>
      <c r="HD719" s="53"/>
      <c r="HE719" s="53"/>
      <c r="HF719" s="53"/>
      <c r="HG719" s="53"/>
      <c r="HH719" s="53"/>
      <c r="HI719" s="53"/>
      <c r="HJ719" s="53"/>
      <c r="HK719" s="53"/>
      <c r="HL719" s="53"/>
      <c r="HM719" s="53"/>
      <c r="HN719" s="53"/>
      <c r="HO719" s="53"/>
      <c r="HP719" s="53"/>
      <c r="HQ719" s="53"/>
      <c r="HR719" s="53"/>
      <c r="HS719" s="53"/>
      <c r="HT719" s="53"/>
      <c r="HU719" s="53"/>
      <c r="HV719" s="53"/>
      <c r="HW719" s="53"/>
      <c r="HX719" s="53"/>
      <c r="HY719" s="53"/>
      <c r="HZ719" s="53"/>
      <c r="IA719" s="53"/>
    </row>
    <row r="720" spans="1:235" ht="11.25">
      <c r="A720" s="1"/>
      <c r="B720" s="1"/>
      <c r="C720" s="1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104"/>
      <c r="O720" s="104"/>
      <c r="P720" s="104"/>
      <c r="Q720" s="53"/>
      <c r="R720" s="53"/>
      <c r="S720" s="53"/>
      <c r="T720" s="53"/>
      <c r="U720" s="53"/>
      <c r="V720" s="53"/>
      <c r="W720" s="53"/>
      <c r="X720" s="53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  <c r="AI720" s="53"/>
      <c r="AJ720" s="53"/>
      <c r="AK720" s="53"/>
      <c r="AL720" s="53"/>
      <c r="AM720" s="53"/>
      <c r="AN720" s="53"/>
      <c r="AO720" s="53"/>
      <c r="AP720" s="53"/>
      <c r="AQ720" s="53"/>
      <c r="AR720" s="53"/>
      <c r="AS720" s="53"/>
      <c r="AT720" s="53"/>
      <c r="AU720" s="53"/>
      <c r="AV720" s="53"/>
      <c r="AW720" s="53"/>
      <c r="AX720" s="53"/>
      <c r="AY720" s="53"/>
      <c r="AZ720" s="53"/>
      <c r="BA720" s="53"/>
      <c r="BB720" s="53"/>
      <c r="BC720" s="53"/>
      <c r="BD720" s="53"/>
      <c r="BE720" s="53"/>
      <c r="BF720" s="53"/>
      <c r="BG720" s="53"/>
      <c r="BH720" s="53"/>
      <c r="BI720" s="53"/>
      <c r="BJ720" s="53"/>
      <c r="BK720" s="53"/>
      <c r="BL720" s="53"/>
      <c r="BM720" s="53"/>
      <c r="BN720" s="53"/>
      <c r="BO720" s="53"/>
      <c r="BP720" s="53"/>
      <c r="BQ720" s="53"/>
      <c r="BR720" s="53"/>
      <c r="BS720" s="53"/>
      <c r="BT720" s="53"/>
      <c r="BU720" s="53"/>
      <c r="BV720" s="53"/>
      <c r="BW720" s="53"/>
      <c r="BX720" s="53"/>
      <c r="BY720" s="53"/>
      <c r="BZ720" s="53"/>
      <c r="CA720" s="53"/>
      <c r="CB720" s="53"/>
      <c r="CC720" s="53"/>
      <c r="CD720" s="53"/>
      <c r="CE720" s="53"/>
      <c r="CF720" s="53"/>
      <c r="CG720" s="53"/>
      <c r="CH720" s="53"/>
      <c r="CI720" s="53"/>
      <c r="CJ720" s="53"/>
      <c r="CK720" s="53"/>
      <c r="CL720" s="53"/>
      <c r="CM720" s="53"/>
      <c r="CN720" s="53"/>
      <c r="CO720" s="53"/>
      <c r="CP720" s="53"/>
      <c r="CQ720" s="53"/>
      <c r="CR720" s="53"/>
      <c r="CS720" s="53"/>
      <c r="CT720" s="53"/>
      <c r="CU720" s="53"/>
      <c r="CV720" s="53"/>
      <c r="CW720" s="53"/>
      <c r="CX720" s="53"/>
      <c r="CY720" s="53"/>
      <c r="CZ720" s="53"/>
      <c r="DA720" s="53"/>
      <c r="DB720" s="53"/>
      <c r="DC720" s="53"/>
      <c r="DD720" s="53"/>
      <c r="DE720" s="53"/>
      <c r="DF720" s="53"/>
      <c r="DG720" s="53"/>
      <c r="DH720" s="53"/>
      <c r="DI720" s="53"/>
      <c r="DJ720" s="53"/>
      <c r="DK720" s="53"/>
      <c r="DL720" s="53"/>
      <c r="DM720" s="53"/>
      <c r="DN720" s="53"/>
      <c r="DO720" s="53"/>
      <c r="DP720" s="53"/>
      <c r="DQ720" s="53"/>
      <c r="DR720" s="53"/>
      <c r="DS720" s="53"/>
      <c r="DT720" s="53"/>
      <c r="DU720" s="53"/>
      <c r="DV720" s="53"/>
      <c r="DW720" s="53"/>
      <c r="DX720" s="53"/>
      <c r="DY720" s="53"/>
      <c r="DZ720" s="53"/>
      <c r="EA720" s="53"/>
      <c r="EB720" s="53"/>
      <c r="EC720" s="53"/>
      <c r="ED720" s="53"/>
      <c r="EE720" s="53"/>
      <c r="EF720" s="53"/>
      <c r="EG720" s="53"/>
      <c r="EH720" s="53"/>
      <c r="EI720" s="53"/>
      <c r="EJ720" s="53"/>
      <c r="EK720" s="53"/>
      <c r="EL720" s="53"/>
      <c r="EM720" s="53"/>
      <c r="EN720" s="53"/>
      <c r="EO720" s="53"/>
      <c r="EP720" s="53"/>
      <c r="EQ720" s="53"/>
      <c r="ER720" s="53"/>
      <c r="ES720" s="53"/>
      <c r="ET720" s="53"/>
      <c r="EU720" s="53"/>
      <c r="EV720" s="53"/>
      <c r="EW720" s="53"/>
      <c r="EX720" s="53"/>
      <c r="EY720" s="53"/>
      <c r="EZ720" s="53"/>
      <c r="FA720" s="53"/>
      <c r="FB720" s="53"/>
      <c r="FC720" s="53"/>
      <c r="FD720" s="53"/>
      <c r="FE720" s="53"/>
      <c r="FF720" s="53"/>
      <c r="FG720" s="53"/>
      <c r="FH720" s="53"/>
      <c r="FI720" s="53"/>
      <c r="FJ720" s="53"/>
      <c r="FK720" s="53"/>
      <c r="FL720" s="53"/>
      <c r="FM720" s="53"/>
      <c r="FN720" s="53"/>
      <c r="FO720" s="53"/>
      <c r="FP720" s="53"/>
      <c r="FQ720" s="53"/>
      <c r="FR720" s="53"/>
      <c r="FS720" s="53"/>
      <c r="FT720" s="53"/>
      <c r="FU720" s="53"/>
      <c r="FV720" s="53"/>
      <c r="FW720" s="53"/>
      <c r="FX720" s="53"/>
      <c r="FY720" s="53"/>
      <c r="FZ720" s="53"/>
      <c r="GA720" s="53"/>
      <c r="GB720" s="53"/>
      <c r="GC720" s="53"/>
      <c r="GD720" s="53"/>
      <c r="GE720" s="53"/>
      <c r="GF720" s="53"/>
      <c r="GG720" s="53"/>
      <c r="GH720" s="53"/>
      <c r="GI720" s="53"/>
      <c r="GJ720" s="53"/>
      <c r="GK720" s="53"/>
      <c r="GL720" s="53"/>
      <c r="GM720" s="53"/>
      <c r="GN720" s="53"/>
      <c r="GO720" s="53"/>
      <c r="GP720" s="53"/>
      <c r="GQ720" s="53"/>
      <c r="GR720" s="53"/>
      <c r="GS720" s="53"/>
      <c r="GT720" s="53"/>
      <c r="GU720" s="53"/>
      <c r="GV720" s="53"/>
      <c r="GW720" s="53"/>
      <c r="GX720" s="53"/>
      <c r="GY720" s="53"/>
      <c r="GZ720" s="53"/>
      <c r="HA720" s="53"/>
      <c r="HB720" s="53"/>
      <c r="HC720" s="53"/>
      <c r="HD720" s="53"/>
      <c r="HE720" s="53"/>
      <c r="HF720" s="53"/>
      <c r="HG720" s="53"/>
      <c r="HH720" s="53"/>
      <c r="HI720" s="53"/>
      <c r="HJ720" s="53"/>
      <c r="HK720" s="53"/>
      <c r="HL720" s="53"/>
      <c r="HM720" s="53"/>
      <c r="HN720" s="53"/>
      <c r="HO720" s="53"/>
      <c r="HP720" s="53"/>
      <c r="HQ720" s="53"/>
      <c r="HR720" s="53"/>
      <c r="HS720" s="53"/>
      <c r="HT720" s="53"/>
      <c r="HU720" s="53"/>
      <c r="HV720" s="53"/>
      <c r="HW720" s="53"/>
      <c r="HX720" s="53"/>
      <c r="HY720" s="53"/>
      <c r="HZ720" s="53"/>
      <c r="IA720" s="53"/>
    </row>
    <row r="721" spans="1:235" ht="11.25">
      <c r="A721" s="1"/>
      <c r="B721" s="1"/>
      <c r="C721" s="1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104"/>
      <c r="O721" s="104"/>
      <c r="P721" s="104"/>
      <c r="Q721" s="53"/>
      <c r="R721" s="53"/>
      <c r="S721" s="53"/>
      <c r="T721" s="53"/>
      <c r="U721" s="53"/>
      <c r="V721" s="53"/>
      <c r="W721" s="53"/>
      <c r="X721" s="53"/>
      <c r="Y721" s="53"/>
      <c r="Z721" s="53"/>
      <c r="AA721" s="53"/>
      <c r="AB721" s="53"/>
      <c r="AC721" s="53"/>
      <c r="AD721" s="53"/>
      <c r="AE721" s="53"/>
      <c r="AF721" s="53"/>
      <c r="AG721" s="53"/>
      <c r="AH721" s="53"/>
      <c r="AI721" s="53"/>
      <c r="AJ721" s="53"/>
      <c r="AK721" s="53"/>
      <c r="AL721" s="53"/>
      <c r="AM721" s="53"/>
      <c r="AN721" s="53"/>
      <c r="AO721" s="53"/>
      <c r="AP721" s="53"/>
      <c r="AQ721" s="53"/>
      <c r="AR721" s="53"/>
      <c r="AS721" s="53"/>
      <c r="AT721" s="53"/>
      <c r="AU721" s="53"/>
      <c r="AV721" s="53"/>
      <c r="AW721" s="53"/>
      <c r="AX721" s="53"/>
      <c r="AY721" s="53"/>
      <c r="AZ721" s="53"/>
      <c r="BA721" s="53"/>
      <c r="BB721" s="53"/>
      <c r="BC721" s="53"/>
      <c r="BD721" s="53"/>
      <c r="BE721" s="53"/>
      <c r="BF721" s="53"/>
      <c r="BG721" s="53"/>
      <c r="BH721" s="53"/>
      <c r="BI721" s="53"/>
      <c r="BJ721" s="53"/>
      <c r="BK721" s="53"/>
      <c r="BL721" s="53"/>
      <c r="BM721" s="53"/>
      <c r="BN721" s="53"/>
      <c r="BO721" s="53"/>
      <c r="BP721" s="53"/>
      <c r="BQ721" s="53"/>
      <c r="BR721" s="53"/>
      <c r="BS721" s="53"/>
      <c r="BT721" s="53"/>
      <c r="BU721" s="53"/>
      <c r="BV721" s="53"/>
      <c r="BW721" s="53"/>
      <c r="BX721" s="53"/>
      <c r="BY721" s="53"/>
      <c r="BZ721" s="53"/>
      <c r="CA721" s="53"/>
      <c r="CB721" s="53"/>
      <c r="CC721" s="53"/>
      <c r="CD721" s="53"/>
      <c r="CE721" s="53"/>
      <c r="CF721" s="53"/>
      <c r="CG721" s="53"/>
      <c r="CH721" s="53"/>
      <c r="CI721" s="53"/>
      <c r="CJ721" s="53"/>
      <c r="CK721" s="53"/>
      <c r="CL721" s="53"/>
      <c r="CM721" s="53"/>
      <c r="CN721" s="53"/>
      <c r="CO721" s="53"/>
      <c r="CP721" s="53"/>
      <c r="CQ721" s="53"/>
      <c r="CR721" s="53"/>
      <c r="CS721" s="53"/>
      <c r="CT721" s="53"/>
      <c r="CU721" s="53"/>
      <c r="CV721" s="53"/>
      <c r="CW721" s="53"/>
      <c r="CX721" s="53"/>
      <c r="CY721" s="53"/>
      <c r="CZ721" s="53"/>
      <c r="DA721" s="53"/>
      <c r="DB721" s="53"/>
      <c r="DC721" s="53"/>
      <c r="DD721" s="53"/>
      <c r="DE721" s="53"/>
      <c r="DF721" s="53"/>
      <c r="DG721" s="53"/>
      <c r="DH721" s="53"/>
      <c r="DI721" s="53"/>
      <c r="DJ721" s="53"/>
      <c r="DK721" s="53"/>
      <c r="DL721" s="53"/>
      <c r="DM721" s="53"/>
      <c r="DN721" s="53"/>
      <c r="DO721" s="53"/>
      <c r="DP721" s="53"/>
      <c r="DQ721" s="53"/>
      <c r="DR721" s="53"/>
      <c r="DS721" s="53"/>
      <c r="DT721" s="53"/>
      <c r="DU721" s="53"/>
      <c r="DV721" s="53"/>
      <c r="DW721" s="53"/>
      <c r="DX721" s="53"/>
      <c r="DY721" s="53"/>
      <c r="DZ721" s="53"/>
      <c r="EA721" s="53"/>
      <c r="EB721" s="53"/>
      <c r="EC721" s="53"/>
      <c r="ED721" s="53"/>
      <c r="EE721" s="53"/>
      <c r="EF721" s="53"/>
      <c r="EG721" s="53"/>
      <c r="EH721" s="53"/>
      <c r="EI721" s="53"/>
      <c r="EJ721" s="53"/>
      <c r="EK721" s="53"/>
      <c r="EL721" s="53"/>
      <c r="EM721" s="53"/>
      <c r="EN721" s="53"/>
      <c r="EO721" s="53"/>
      <c r="EP721" s="53"/>
      <c r="EQ721" s="53"/>
      <c r="ER721" s="53"/>
      <c r="ES721" s="53"/>
      <c r="ET721" s="53"/>
      <c r="EU721" s="53"/>
      <c r="EV721" s="53"/>
      <c r="EW721" s="53"/>
      <c r="EX721" s="53"/>
      <c r="EY721" s="53"/>
      <c r="EZ721" s="53"/>
      <c r="FA721" s="53"/>
      <c r="FB721" s="53"/>
      <c r="FC721" s="53"/>
      <c r="FD721" s="53"/>
      <c r="FE721" s="53"/>
      <c r="FF721" s="53"/>
      <c r="FG721" s="53"/>
      <c r="FH721" s="53"/>
      <c r="FI721" s="53"/>
      <c r="FJ721" s="53"/>
      <c r="FK721" s="53"/>
      <c r="FL721" s="53"/>
      <c r="FM721" s="53"/>
      <c r="FN721" s="53"/>
      <c r="FO721" s="53"/>
      <c r="FP721" s="53"/>
      <c r="FQ721" s="53"/>
      <c r="FR721" s="53"/>
      <c r="FS721" s="53"/>
      <c r="FT721" s="53"/>
      <c r="FU721" s="53"/>
      <c r="FV721" s="53"/>
      <c r="FW721" s="53"/>
      <c r="FX721" s="53"/>
      <c r="FY721" s="53"/>
      <c r="FZ721" s="53"/>
      <c r="GA721" s="53"/>
      <c r="GB721" s="53"/>
      <c r="GC721" s="53"/>
      <c r="GD721" s="53"/>
      <c r="GE721" s="53"/>
      <c r="GF721" s="53"/>
      <c r="GG721" s="53"/>
      <c r="GH721" s="53"/>
      <c r="GI721" s="53"/>
      <c r="GJ721" s="53"/>
      <c r="GK721" s="53"/>
      <c r="GL721" s="53"/>
      <c r="GM721" s="53"/>
      <c r="GN721" s="53"/>
      <c r="GO721" s="53"/>
      <c r="GP721" s="53"/>
      <c r="GQ721" s="53"/>
      <c r="GR721" s="53"/>
      <c r="GS721" s="53"/>
      <c r="GT721" s="53"/>
      <c r="GU721" s="53"/>
      <c r="GV721" s="53"/>
      <c r="GW721" s="53"/>
      <c r="GX721" s="53"/>
      <c r="GY721" s="53"/>
      <c r="GZ721" s="53"/>
      <c r="HA721" s="53"/>
      <c r="HB721" s="53"/>
      <c r="HC721" s="53"/>
      <c r="HD721" s="53"/>
      <c r="HE721" s="53"/>
      <c r="HF721" s="53"/>
      <c r="HG721" s="53"/>
      <c r="HH721" s="53"/>
      <c r="HI721" s="53"/>
      <c r="HJ721" s="53"/>
      <c r="HK721" s="53"/>
      <c r="HL721" s="53"/>
      <c r="HM721" s="53"/>
      <c r="HN721" s="53"/>
      <c r="HO721" s="53"/>
      <c r="HP721" s="53"/>
      <c r="HQ721" s="53"/>
      <c r="HR721" s="53"/>
      <c r="HS721" s="53"/>
      <c r="HT721" s="53"/>
      <c r="HU721" s="53"/>
      <c r="HV721" s="53"/>
      <c r="HW721" s="53"/>
      <c r="HX721" s="53"/>
      <c r="HY721" s="53"/>
      <c r="HZ721" s="53"/>
      <c r="IA721" s="53"/>
    </row>
    <row r="722" spans="1:235" ht="11.25">
      <c r="A722" s="1"/>
      <c r="B722" s="1"/>
      <c r="C722" s="1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104"/>
      <c r="O722" s="104"/>
      <c r="P722" s="104"/>
      <c r="Q722" s="53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53"/>
      <c r="AK722" s="53"/>
      <c r="AL722" s="53"/>
      <c r="AM722" s="53"/>
      <c r="AN722" s="53"/>
      <c r="AO722" s="53"/>
      <c r="AP722" s="53"/>
      <c r="AQ722" s="53"/>
      <c r="AR722" s="53"/>
      <c r="AS722" s="53"/>
      <c r="AT722" s="53"/>
      <c r="AU722" s="53"/>
      <c r="AV722" s="53"/>
      <c r="AW722" s="53"/>
      <c r="AX722" s="53"/>
      <c r="AY722" s="53"/>
      <c r="AZ722" s="53"/>
      <c r="BA722" s="53"/>
      <c r="BB722" s="53"/>
      <c r="BC722" s="53"/>
      <c r="BD722" s="53"/>
      <c r="BE722" s="53"/>
      <c r="BF722" s="53"/>
      <c r="BG722" s="53"/>
      <c r="BH722" s="53"/>
      <c r="BI722" s="53"/>
      <c r="BJ722" s="53"/>
      <c r="BK722" s="53"/>
      <c r="BL722" s="53"/>
      <c r="BM722" s="53"/>
      <c r="BN722" s="53"/>
      <c r="BO722" s="53"/>
      <c r="BP722" s="53"/>
      <c r="BQ722" s="53"/>
      <c r="BR722" s="53"/>
      <c r="BS722" s="53"/>
      <c r="BT722" s="53"/>
      <c r="BU722" s="53"/>
      <c r="BV722" s="53"/>
      <c r="BW722" s="53"/>
      <c r="BX722" s="53"/>
      <c r="BY722" s="53"/>
      <c r="BZ722" s="53"/>
      <c r="CA722" s="53"/>
      <c r="CB722" s="53"/>
      <c r="CC722" s="53"/>
      <c r="CD722" s="53"/>
      <c r="CE722" s="53"/>
      <c r="CF722" s="53"/>
      <c r="CG722" s="53"/>
      <c r="CH722" s="53"/>
      <c r="CI722" s="53"/>
      <c r="CJ722" s="53"/>
      <c r="CK722" s="53"/>
      <c r="CL722" s="53"/>
      <c r="CM722" s="53"/>
      <c r="CN722" s="53"/>
      <c r="CO722" s="53"/>
      <c r="CP722" s="53"/>
      <c r="CQ722" s="53"/>
      <c r="CR722" s="53"/>
      <c r="CS722" s="53"/>
      <c r="CT722" s="53"/>
      <c r="CU722" s="53"/>
      <c r="CV722" s="53"/>
      <c r="CW722" s="53"/>
      <c r="CX722" s="53"/>
      <c r="CY722" s="53"/>
      <c r="CZ722" s="53"/>
      <c r="DA722" s="53"/>
      <c r="DB722" s="53"/>
      <c r="DC722" s="53"/>
      <c r="DD722" s="53"/>
      <c r="DE722" s="53"/>
      <c r="DF722" s="53"/>
      <c r="DG722" s="53"/>
      <c r="DH722" s="53"/>
      <c r="DI722" s="53"/>
      <c r="DJ722" s="53"/>
      <c r="DK722" s="53"/>
      <c r="DL722" s="53"/>
      <c r="DM722" s="53"/>
      <c r="DN722" s="53"/>
      <c r="DO722" s="53"/>
      <c r="DP722" s="53"/>
      <c r="DQ722" s="53"/>
      <c r="DR722" s="53"/>
      <c r="DS722" s="53"/>
      <c r="DT722" s="53"/>
      <c r="DU722" s="53"/>
      <c r="DV722" s="53"/>
      <c r="DW722" s="53"/>
      <c r="DX722" s="53"/>
      <c r="DY722" s="53"/>
      <c r="DZ722" s="53"/>
      <c r="EA722" s="53"/>
      <c r="EB722" s="53"/>
      <c r="EC722" s="53"/>
      <c r="ED722" s="53"/>
      <c r="EE722" s="53"/>
      <c r="EF722" s="53"/>
      <c r="EG722" s="53"/>
      <c r="EH722" s="53"/>
      <c r="EI722" s="53"/>
      <c r="EJ722" s="53"/>
      <c r="EK722" s="53"/>
      <c r="EL722" s="53"/>
      <c r="EM722" s="53"/>
      <c r="EN722" s="53"/>
      <c r="EO722" s="53"/>
      <c r="EP722" s="53"/>
      <c r="EQ722" s="53"/>
      <c r="ER722" s="53"/>
      <c r="ES722" s="53"/>
      <c r="ET722" s="53"/>
      <c r="EU722" s="53"/>
      <c r="EV722" s="53"/>
      <c r="EW722" s="53"/>
      <c r="EX722" s="53"/>
      <c r="EY722" s="53"/>
      <c r="EZ722" s="53"/>
      <c r="FA722" s="53"/>
      <c r="FB722" s="53"/>
      <c r="FC722" s="53"/>
      <c r="FD722" s="53"/>
      <c r="FE722" s="53"/>
      <c r="FF722" s="53"/>
      <c r="FG722" s="53"/>
      <c r="FH722" s="53"/>
      <c r="FI722" s="53"/>
      <c r="FJ722" s="53"/>
      <c r="FK722" s="53"/>
      <c r="FL722" s="53"/>
      <c r="FM722" s="53"/>
      <c r="FN722" s="53"/>
      <c r="FO722" s="53"/>
      <c r="FP722" s="53"/>
      <c r="FQ722" s="53"/>
      <c r="FR722" s="53"/>
      <c r="FS722" s="53"/>
      <c r="FT722" s="53"/>
      <c r="FU722" s="53"/>
      <c r="FV722" s="53"/>
      <c r="FW722" s="53"/>
      <c r="FX722" s="53"/>
      <c r="FY722" s="53"/>
      <c r="FZ722" s="53"/>
      <c r="GA722" s="53"/>
      <c r="GB722" s="53"/>
      <c r="GC722" s="53"/>
      <c r="GD722" s="53"/>
      <c r="GE722" s="53"/>
      <c r="GF722" s="53"/>
      <c r="GG722" s="53"/>
      <c r="GH722" s="53"/>
      <c r="GI722" s="53"/>
      <c r="GJ722" s="53"/>
      <c r="GK722" s="53"/>
      <c r="GL722" s="53"/>
      <c r="GM722" s="53"/>
      <c r="GN722" s="53"/>
      <c r="GO722" s="53"/>
      <c r="GP722" s="53"/>
      <c r="GQ722" s="53"/>
      <c r="GR722" s="53"/>
      <c r="GS722" s="53"/>
      <c r="GT722" s="53"/>
      <c r="GU722" s="53"/>
      <c r="GV722" s="53"/>
      <c r="GW722" s="53"/>
      <c r="GX722" s="53"/>
      <c r="GY722" s="53"/>
      <c r="GZ722" s="53"/>
      <c r="HA722" s="53"/>
      <c r="HB722" s="53"/>
      <c r="HC722" s="53"/>
      <c r="HD722" s="53"/>
      <c r="HE722" s="53"/>
      <c r="HF722" s="53"/>
      <c r="HG722" s="53"/>
      <c r="HH722" s="53"/>
      <c r="HI722" s="53"/>
      <c r="HJ722" s="53"/>
      <c r="HK722" s="53"/>
      <c r="HL722" s="53"/>
      <c r="HM722" s="53"/>
      <c r="HN722" s="53"/>
      <c r="HO722" s="53"/>
      <c r="HP722" s="53"/>
      <c r="HQ722" s="53"/>
      <c r="HR722" s="53"/>
      <c r="HS722" s="53"/>
      <c r="HT722" s="53"/>
      <c r="HU722" s="53"/>
      <c r="HV722" s="53"/>
      <c r="HW722" s="53"/>
      <c r="HX722" s="53"/>
      <c r="HY722" s="53"/>
      <c r="HZ722" s="53"/>
      <c r="IA722" s="53"/>
    </row>
    <row r="723" spans="1:235" ht="11.25">
      <c r="A723" s="1"/>
      <c r="B723" s="1"/>
      <c r="C723" s="1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104"/>
      <c r="O723" s="104"/>
      <c r="P723" s="104"/>
      <c r="Q723" s="53"/>
      <c r="R723" s="53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  <c r="AD723" s="53"/>
      <c r="AE723" s="53"/>
      <c r="AF723" s="53"/>
      <c r="AG723" s="53"/>
      <c r="AH723" s="53"/>
      <c r="AI723" s="53"/>
      <c r="AJ723" s="53"/>
      <c r="AK723" s="53"/>
      <c r="AL723" s="53"/>
      <c r="AM723" s="53"/>
      <c r="AN723" s="53"/>
      <c r="AO723" s="53"/>
      <c r="AP723" s="53"/>
      <c r="AQ723" s="53"/>
      <c r="AR723" s="53"/>
      <c r="AS723" s="53"/>
      <c r="AT723" s="53"/>
      <c r="AU723" s="53"/>
      <c r="AV723" s="53"/>
      <c r="AW723" s="53"/>
      <c r="AX723" s="53"/>
      <c r="AY723" s="53"/>
      <c r="AZ723" s="53"/>
      <c r="BA723" s="53"/>
      <c r="BB723" s="53"/>
      <c r="BC723" s="53"/>
      <c r="BD723" s="53"/>
      <c r="BE723" s="53"/>
      <c r="BF723" s="53"/>
      <c r="BG723" s="53"/>
      <c r="BH723" s="53"/>
      <c r="BI723" s="53"/>
      <c r="BJ723" s="53"/>
      <c r="BK723" s="53"/>
      <c r="BL723" s="53"/>
      <c r="BM723" s="53"/>
      <c r="BN723" s="53"/>
      <c r="BO723" s="53"/>
      <c r="BP723" s="53"/>
      <c r="BQ723" s="53"/>
      <c r="BR723" s="53"/>
      <c r="BS723" s="53"/>
      <c r="BT723" s="53"/>
      <c r="BU723" s="53"/>
      <c r="BV723" s="53"/>
      <c r="BW723" s="53"/>
      <c r="BX723" s="53"/>
      <c r="BY723" s="53"/>
      <c r="BZ723" s="53"/>
      <c r="CA723" s="53"/>
      <c r="CB723" s="53"/>
      <c r="CC723" s="53"/>
      <c r="CD723" s="53"/>
      <c r="CE723" s="53"/>
      <c r="CF723" s="53"/>
      <c r="CG723" s="53"/>
      <c r="CH723" s="53"/>
      <c r="CI723" s="53"/>
      <c r="CJ723" s="53"/>
      <c r="CK723" s="53"/>
      <c r="CL723" s="53"/>
      <c r="CM723" s="53"/>
      <c r="CN723" s="53"/>
      <c r="CO723" s="53"/>
      <c r="CP723" s="53"/>
      <c r="CQ723" s="53"/>
      <c r="CR723" s="53"/>
      <c r="CS723" s="53"/>
      <c r="CT723" s="53"/>
      <c r="CU723" s="53"/>
      <c r="CV723" s="53"/>
      <c r="CW723" s="53"/>
      <c r="CX723" s="53"/>
      <c r="CY723" s="53"/>
      <c r="CZ723" s="53"/>
      <c r="DA723" s="53"/>
      <c r="DB723" s="53"/>
      <c r="DC723" s="53"/>
      <c r="DD723" s="53"/>
      <c r="DE723" s="53"/>
      <c r="DF723" s="53"/>
      <c r="DG723" s="53"/>
      <c r="DH723" s="53"/>
      <c r="DI723" s="53"/>
      <c r="DJ723" s="53"/>
      <c r="DK723" s="53"/>
      <c r="DL723" s="53"/>
      <c r="DM723" s="53"/>
      <c r="DN723" s="53"/>
      <c r="DO723" s="53"/>
      <c r="DP723" s="53"/>
      <c r="DQ723" s="53"/>
      <c r="DR723" s="53"/>
      <c r="DS723" s="53"/>
      <c r="DT723" s="53"/>
      <c r="DU723" s="53"/>
      <c r="DV723" s="53"/>
      <c r="DW723" s="53"/>
      <c r="DX723" s="53"/>
      <c r="DY723" s="53"/>
      <c r="DZ723" s="53"/>
      <c r="EA723" s="53"/>
      <c r="EB723" s="53"/>
      <c r="EC723" s="53"/>
      <c r="ED723" s="53"/>
      <c r="EE723" s="53"/>
      <c r="EF723" s="53"/>
      <c r="EG723" s="53"/>
      <c r="EH723" s="53"/>
      <c r="EI723" s="53"/>
      <c r="EJ723" s="53"/>
      <c r="EK723" s="53"/>
      <c r="EL723" s="53"/>
      <c r="EM723" s="53"/>
      <c r="EN723" s="53"/>
      <c r="EO723" s="53"/>
      <c r="EP723" s="53"/>
      <c r="EQ723" s="53"/>
      <c r="ER723" s="53"/>
      <c r="ES723" s="53"/>
      <c r="ET723" s="53"/>
      <c r="EU723" s="53"/>
      <c r="EV723" s="53"/>
      <c r="EW723" s="53"/>
      <c r="EX723" s="53"/>
      <c r="EY723" s="53"/>
      <c r="EZ723" s="53"/>
      <c r="FA723" s="53"/>
      <c r="FB723" s="53"/>
      <c r="FC723" s="53"/>
      <c r="FD723" s="53"/>
      <c r="FE723" s="53"/>
      <c r="FF723" s="53"/>
      <c r="FG723" s="53"/>
      <c r="FH723" s="53"/>
      <c r="FI723" s="53"/>
      <c r="FJ723" s="53"/>
      <c r="FK723" s="53"/>
      <c r="FL723" s="53"/>
      <c r="FM723" s="53"/>
      <c r="FN723" s="53"/>
      <c r="FO723" s="53"/>
      <c r="FP723" s="53"/>
      <c r="FQ723" s="53"/>
      <c r="FR723" s="53"/>
      <c r="FS723" s="53"/>
      <c r="FT723" s="53"/>
      <c r="FU723" s="53"/>
      <c r="FV723" s="53"/>
      <c r="FW723" s="53"/>
      <c r="FX723" s="53"/>
      <c r="FY723" s="53"/>
      <c r="FZ723" s="53"/>
      <c r="GA723" s="53"/>
      <c r="GB723" s="53"/>
      <c r="GC723" s="53"/>
      <c r="GD723" s="53"/>
      <c r="GE723" s="53"/>
      <c r="GF723" s="53"/>
      <c r="GG723" s="53"/>
      <c r="GH723" s="53"/>
      <c r="GI723" s="53"/>
      <c r="GJ723" s="53"/>
      <c r="GK723" s="53"/>
      <c r="GL723" s="53"/>
      <c r="GM723" s="53"/>
      <c r="GN723" s="53"/>
      <c r="GO723" s="53"/>
      <c r="GP723" s="53"/>
      <c r="GQ723" s="53"/>
      <c r="GR723" s="53"/>
      <c r="GS723" s="53"/>
      <c r="GT723" s="53"/>
      <c r="GU723" s="53"/>
      <c r="GV723" s="53"/>
      <c r="GW723" s="53"/>
      <c r="GX723" s="53"/>
      <c r="GY723" s="53"/>
      <c r="GZ723" s="53"/>
      <c r="HA723" s="53"/>
      <c r="HB723" s="53"/>
      <c r="HC723" s="53"/>
      <c r="HD723" s="53"/>
      <c r="HE723" s="53"/>
      <c r="HF723" s="53"/>
      <c r="HG723" s="53"/>
      <c r="HH723" s="53"/>
      <c r="HI723" s="53"/>
      <c r="HJ723" s="53"/>
      <c r="HK723" s="53"/>
      <c r="HL723" s="53"/>
      <c r="HM723" s="53"/>
      <c r="HN723" s="53"/>
      <c r="HO723" s="53"/>
      <c r="HP723" s="53"/>
      <c r="HQ723" s="53"/>
      <c r="HR723" s="53"/>
      <c r="HS723" s="53"/>
      <c r="HT723" s="53"/>
      <c r="HU723" s="53"/>
      <c r="HV723" s="53"/>
      <c r="HW723" s="53"/>
      <c r="HX723" s="53"/>
      <c r="HY723" s="53"/>
      <c r="HZ723" s="53"/>
      <c r="IA723" s="53"/>
    </row>
    <row r="724" spans="1:235" ht="11.25">
      <c r="A724" s="1"/>
      <c r="B724" s="1"/>
      <c r="C724" s="1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104"/>
      <c r="O724" s="104"/>
      <c r="P724" s="104"/>
      <c r="Q724" s="53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  <c r="AJ724" s="53"/>
      <c r="AK724" s="53"/>
      <c r="AL724" s="53"/>
      <c r="AM724" s="53"/>
      <c r="AN724" s="53"/>
      <c r="AO724" s="53"/>
      <c r="AP724" s="53"/>
      <c r="AQ724" s="53"/>
      <c r="AR724" s="53"/>
      <c r="AS724" s="53"/>
      <c r="AT724" s="53"/>
      <c r="AU724" s="53"/>
      <c r="AV724" s="53"/>
      <c r="AW724" s="53"/>
      <c r="AX724" s="53"/>
      <c r="AY724" s="53"/>
      <c r="AZ724" s="53"/>
      <c r="BA724" s="53"/>
      <c r="BB724" s="53"/>
      <c r="BC724" s="53"/>
      <c r="BD724" s="53"/>
      <c r="BE724" s="53"/>
      <c r="BF724" s="53"/>
      <c r="BG724" s="53"/>
      <c r="BH724" s="53"/>
      <c r="BI724" s="53"/>
      <c r="BJ724" s="53"/>
      <c r="BK724" s="53"/>
      <c r="BL724" s="53"/>
      <c r="BM724" s="53"/>
      <c r="BN724" s="53"/>
      <c r="BO724" s="53"/>
      <c r="BP724" s="53"/>
      <c r="BQ724" s="53"/>
      <c r="BR724" s="53"/>
      <c r="BS724" s="53"/>
      <c r="BT724" s="53"/>
      <c r="BU724" s="53"/>
      <c r="BV724" s="53"/>
      <c r="BW724" s="53"/>
      <c r="BX724" s="53"/>
      <c r="BY724" s="53"/>
      <c r="BZ724" s="53"/>
      <c r="CA724" s="53"/>
      <c r="CB724" s="53"/>
      <c r="CC724" s="53"/>
      <c r="CD724" s="53"/>
      <c r="CE724" s="53"/>
      <c r="CF724" s="53"/>
      <c r="CG724" s="53"/>
      <c r="CH724" s="53"/>
      <c r="CI724" s="53"/>
      <c r="CJ724" s="53"/>
      <c r="CK724" s="53"/>
      <c r="CL724" s="53"/>
      <c r="CM724" s="53"/>
      <c r="CN724" s="53"/>
      <c r="CO724" s="53"/>
      <c r="CP724" s="53"/>
      <c r="CQ724" s="53"/>
      <c r="CR724" s="53"/>
      <c r="CS724" s="53"/>
      <c r="CT724" s="53"/>
      <c r="CU724" s="53"/>
      <c r="CV724" s="53"/>
      <c r="CW724" s="53"/>
      <c r="CX724" s="53"/>
      <c r="CY724" s="53"/>
      <c r="CZ724" s="53"/>
      <c r="DA724" s="53"/>
      <c r="DB724" s="53"/>
      <c r="DC724" s="53"/>
      <c r="DD724" s="53"/>
      <c r="DE724" s="53"/>
      <c r="DF724" s="53"/>
      <c r="DG724" s="53"/>
      <c r="DH724" s="53"/>
      <c r="DI724" s="53"/>
      <c r="DJ724" s="53"/>
      <c r="DK724" s="53"/>
      <c r="DL724" s="53"/>
      <c r="DM724" s="53"/>
      <c r="DN724" s="53"/>
      <c r="DO724" s="53"/>
      <c r="DP724" s="53"/>
      <c r="DQ724" s="53"/>
      <c r="DR724" s="53"/>
      <c r="DS724" s="53"/>
      <c r="DT724" s="53"/>
      <c r="DU724" s="53"/>
      <c r="DV724" s="53"/>
      <c r="DW724" s="53"/>
      <c r="DX724" s="53"/>
      <c r="DY724" s="53"/>
      <c r="DZ724" s="53"/>
      <c r="EA724" s="53"/>
      <c r="EB724" s="53"/>
      <c r="EC724" s="53"/>
      <c r="ED724" s="53"/>
      <c r="EE724" s="53"/>
      <c r="EF724" s="53"/>
      <c r="EG724" s="53"/>
      <c r="EH724" s="53"/>
      <c r="EI724" s="53"/>
      <c r="EJ724" s="53"/>
      <c r="EK724" s="53"/>
      <c r="EL724" s="53"/>
      <c r="EM724" s="53"/>
      <c r="EN724" s="53"/>
      <c r="EO724" s="53"/>
      <c r="EP724" s="53"/>
      <c r="EQ724" s="53"/>
      <c r="ER724" s="53"/>
      <c r="ES724" s="53"/>
      <c r="ET724" s="53"/>
      <c r="EU724" s="53"/>
      <c r="EV724" s="53"/>
      <c r="EW724" s="53"/>
      <c r="EX724" s="53"/>
      <c r="EY724" s="53"/>
      <c r="EZ724" s="53"/>
      <c r="FA724" s="53"/>
      <c r="FB724" s="53"/>
      <c r="FC724" s="53"/>
      <c r="FD724" s="53"/>
      <c r="FE724" s="53"/>
      <c r="FF724" s="53"/>
      <c r="FG724" s="53"/>
      <c r="FH724" s="53"/>
      <c r="FI724" s="53"/>
      <c r="FJ724" s="53"/>
      <c r="FK724" s="53"/>
      <c r="FL724" s="53"/>
      <c r="FM724" s="53"/>
      <c r="FN724" s="53"/>
      <c r="FO724" s="53"/>
      <c r="FP724" s="53"/>
      <c r="FQ724" s="53"/>
      <c r="FR724" s="53"/>
      <c r="FS724" s="53"/>
      <c r="FT724" s="53"/>
      <c r="FU724" s="53"/>
      <c r="FV724" s="53"/>
      <c r="FW724" s="53"/>
      <c r="FX724" s="53"/>
      <c r="FY724" s="53"/>
      <c r="FZ724" s="53"/>
      <c r="GA724" s="53"/>
      <c r="GB724" s="53"/>
      <c r="GC724" s="53"/>
      <c r="GD724" s="53"/>
      <c r="GE724" s="53"/>
      <c r="GF724" s="53"/>
      <c r="GG724" s="53"/>
      <c r="GH724" s="53"/>
      <c r="GI724" s="53"/>
      <c r="GJ724" s="53"/>
      <c r="GK724" s="53"/>
      <c r="GL724" s="53"/>
      <c r="GM724" s="53"/>
      <c r="GN724" s="53"/>
      <c r="GO724" s="53"/>
      <c r="GP724" s="53"/>
      <c r="GQ724" s="53"/>
      <c r="GR724" s="53"/>
      <c r="GS724" s="53"/>
      <c r="GT724" s="53"/>
      <c r="GU724" s="53"/>
      <c r="GV724" s="53"/>
      <c r="GW724" s="53"/>
      <c r="GX724" s="53"/>
      <c r="GY724" s="53"/>
      <c r="GZ724" s="53"/>
      <c r="HA724" s="53"/>
      <c r="HB724" s="53"/>
      <c r="HC724" s="53"/>
      <c r="HD724" s="53"/>
      <c r="HE724" s="53"/>
      <c r="HF724" s="53"/>
      <c r="HG724" s="53"/>
      <c r="HH724" s="53"/>
      <c r="HI724" s="53"/>
      <c r="HJ724" s="53"/>
      <c r="HK724" s="53"/>
      <c r="HL724" s="53"/>
      <c r="HM724" s="53"/>
      <c r="HN724" s="53"/>
      <c r="HO724" s="53"/>
      <c r="HP724" s="53"/>
      <c r="HQ724" s="53"/>
      <c r="HR724" s="53"/>
      <c r="HS724" s="53"/>
      <c r="HT724" s="53"/>
      <c r="HU724" s="53"/>
      <c r="HV724" s="53"/>
      <c r="HW724" s="53"/>
      <c r="HX724" s="53"/>
      <c r="HY724" s="53"/>
      <c r="HZ724" s="53"/>
      <c r="IA724" s="53"/>
    </row>
    <row r="725" spans="1:235" ht="11.25">
      <c r="A725" s="1"/>
      <c r="B725" s="1"/>
      <c r="C725" s="1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104"/>
      <c r="O725" s="104"/>
      <c r="P725" s="104"/>
      <c r="Q725" s="53"/>
      <c r="R725" s="53"/>
      <c r="S725" s="53"/>
      <c r="T725" s="53"/>
      <c r="U725" s="53"/>
      <c r="V725" s="53"/>
      <c r="W725" s="53"/>
      <c r="X725" s="53"/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  <c r="AI725" s="53"/>
      <c r="AJ725" s="53"/>
      <c r="AK725" s="53"/>
      <c r="AL725" s="53"/>
      <c r="AM725" s="53"/>
      <c r="AN725" s="53"/>
      <c r="AO725" s="53"/>
      <c r="AP725" s="53"/>
      <c r="AQ725" s="53"/>
      <c r="AR725" s="53"/>
      <c r="AS725" s="53"/>
      <c r="AT725" s="53"/>
      <c r="AU725" s="53"/>
      <c r="AV725" s="53"/>
      <c r="AW725" s="53"/>
      <c r="AX725" s="53"/>
      <c r="AY725" s="53"/>
      <c r="AZ725" s="53"/>
      <c r="BA725" s="53"/>
      <c r="BB725" s="53"/>
      <c r="BC725" s="53"/>
      <c r="BD725" s="53"/>
      <c r="BE725" s="53"/>
      <c r="BF725" s="53"/>
      <c r="BG725" s="53"/>
      <c r="BH725" s="53"/>
      <c r="BI725" s="53"/>
      <c r="BJ725" s="53"/>
      <c r="BK725" s="53"/>
      <c r="BL725" s="53"/>
      <c r="BM725" s="53"/>
      <c r="BN725" s="53"/>
      <c r="BO725" s="53"/>
      <c r="BP725" s="53"/>
      <c r="BQ725" s="53"/>
      <c r="BR725" s="53"/>
      <c r="BS725" s="53"/>
      <c r="BT725" s="53"/>
      <c r="BU725" s="53"/>
      <c r="BV725" s="53"/>
      <c r="BW725" s="53"/>
      <c r="BX725" s="53"/>
      <c r="BY725" s="53"/>
      <c r="BZ725" s="53"/>
      <c r="CA725" s="53"/>
      <c r="CB725" s="53"/>
      <c r="CC725" s="53"/>
      <c r="CD725" s="53"/>
      <c r="CE725" s="53"/>
      <c r="CF725" s="53"/>
      <c r="CG725" s="53"/>
      <c r="CH725" s="53"/>
      <c r="CI725" s="53"/>
      <c r="CJ725" s="53"/>
      <c r="CK725" s="53"/>
      <c r="CL725" s="53"/>
      <c r="CM725" s="53"/>
      <c r="CN725" s="53"/>
      <c r="CO725" s="53"/>
      <c r="CP725" s="53"/>
      <c r="CQ725" s="53"/>
      <c r="CR725" s="53"/>
      <c r="CS725" s="53"/>
      <c r="CT725" s="53"/>
      <c r="CU725" s="53"/>
      <c r="CV725" s="53"/>
      <c r="CW725" s="53"/>
      <c r="CX725" s="53"/>
      <c r="CY725" s="53"/>
      <c r="CZ725" s="53"/>
      <c r="DA725" s="53"/>
      <c r="DB725" s="53"/>
      <c r="DC725" s="53"/>
      <c r="DD725" s="53"/>
      <c r="DE725" s="53"/>
      <c r="DF725" s="53"/>
      <c r="DG725" s="53"/>
      <c r="DH725" s="53"/>
      <c r="DI725" s="53"/>
      <c r="DJ725" s="53"/>
      <c r="DK725" s="53"/>
      <c r="DL725" s="53"/>
      <c r="DM725" s="53"/>
      <c r="DN725" s="53"/>
      <c r="DO725" s="53"/>
      <c r="DP725" s="53"/>
      <c r="DQ725" s="53"/>
      <c r="DR725" s="53"/>
      <c r="DS725" s="53"/>
      <c r="DT725" s="53"/>
      <c r="DU725" s="53"/>
      <c r="DV725" s="53"/>
      <c r="DW725" s="53"/>
      <c r="DX725" s="53"/>
      <c r="DY725" s="53"/>
      <c r="DZ725" s="53"/>
      <c r="EA725" s="53"/>
      <c r="EB725" s="53"/>
      <c r="EC725" s="53"/>
      <c r="ED725" s="53"/>
      <c r="EE725" s="53"/>
      <c r="EF725" s="53"/>
      <c r="EG725" s="53"/>
      <c r="EH725" s="53"/>
      <c r="EI725" s="53"/>
      <c r="EJ725" s="53"/>
      <c r="EK725" s="53"/>
      <c r="EL725" s="53"/>
      <c r="EM725" s="53"/>
      <c r="EN725" s="53"/>
      <c r="EO725" s="53"/>
      <c r="EP725" s="53"/>
      <c r="EQ725" s="53"/>
      <c r="ER725" s="53"/>
      <c r="ES725" s="53"/>
      <c r="ET725" s="53"/>
      <c r="EU725" s="53"/>
      <c r="EV725" s="53"/>
      <c r="EW725" s="53"/>
      <c r="EX725" s="53"/>
      <c r="EY725" s="53"/>
      <c r="EZ725" s="53"/>
      <c r="FA725" s="53"/>
      <c r="FB725" s="53"/>
      <c r="FC725" s="53"/>
      <c r="FD725" s="53"/>
      <c r="FE725" s="53"/>
      <c r="FF725" s="53"/>
      <c r="FG725" s="53"/>
      <c r="FH725" s="53"/>
      <c r="FI725" s="53"/>
      <c r="FJ725" s="53"/>
      <c r="FK725" s="53"/>
      <c r="FL725" s="53"/>
      <c r="FM725" s="53"/>
      <c r="FN725" s="53"/>
      <c r="FO725" s="53"/>
      <c r="FP725" s="53"/>
      <c r="FQ725" s="53"/>
      <c r="FR725" s="53"/>
      <c r="FS725" s="53"/>
      <c r="FT725" s="53"/>
      <c r="FU725" s="53"/>
      <c r="FV725" s="53"/>
      <c r="FW725" s="53"/>
      <c r="FX725" s="53"/>
      <c r="FY725" s="53"/>
      <c r="FZ725" s="53"/>
      <c r="GA725" s="53"/>
      <c r="GB725" s="53"/>
      <c r="GC725" s="53"/>
      <c r="GD725" s="53"/>
      <c r="GE725" s="53"/>
      <c r="GF725" s="53"/>
      <c r="GG725" s="53"/>
      <c r="GH725" s="53"/>
      <c r="GI725" s="53"/>
      <c r="GJ725" s="53"/>
      <c r="GK725" s="53"/>
      <c r="GL725" s="53"/>
      <c r="GM725" s="53"/>
      <c r="GN725" s="53"/>
      <c r="GO725" s="53"/>
      <c r="GP725" s="53"/>
      <c r="GQ725" s="53"/>
      <c r="GR725" s="53"/>
      <c r="GS725" s="53"/>
      <c r="GT725" s="53"/>
      <c r="GU725" s="53"/>
      <c r="GV725" s="53"/>
      <c r="GW725" s="53"/>
      <c r="GX725" s="53"/>
      <c r="GY725" s="53"/>
      <c r="GZ725" s="53"/>
      <c r="HA725" s="53"/>
      <c r="HB725" s="53"/>
      <c r="HC725" s="53"/>
      <c r="HD725" s="53"/>
      <c r="HE725" s="53"/>
      <c r="HF725" s="53"/>
      <c r="HG725" s="53"/>
      <c r="HH725" s="53"/>
      <c r="HI725" s="53"/>
      <c r="HJ725" s="53"/>
      <c r="HK725" s="53"/>
      <c r="HL725" s="53"/>
      <c r="HM725" s="53"/>
      <c r="HN725" s="53"/>
      <c r="HO725" s="53"/>
      <c r="HP725" s="53"/>
      <c r="HQ725" s="53"/>
      <c r="HR725" s="53"/>
      <c r="HS725" s="53"/>
      <c r="HT725" s="53"/>
      <c r="HU725" s="53"/>
      <c r="HV725" s="53"/>
      <c r="HW725" s="53"/>
      <c r="HX725" s="53"/>
      <c r="HY725" s="53"/>
      <c r="HZ725" s="53"/>
      <c r="IA725" s="53"/>
    </row>
    <row r="726" spans="1:235" ht="11.25">
      <c r="A726" s="1"/>
      <c r="B726" s="1"/>
      <c r="C726" s="1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104"/>
      <c r="O726" s="104"/>
      <c r="P726" s="104"/>
      <c r="Q726" s="53"/>
      <c r="R726" s="53"/>
      <c r="S726" s="53"/>
      <c r="T726" s="53"/>
      <c r="U726" s="53"/>
      <c r="V726" s="53"/>
      <c r="W726" s="53"/>
      <c r="X726" s="53"/>
      <c r="Y726" s="53"/>
      <c r="Z726" s="53"/>
      <c r="AA726" s="53"/>
      <c r="AB726" s="53"/>
      <c r="AC726" s="53"/>
      <c r="AD726" s="53"/>
      <c r="AE726" s="53"/>
      <c r="AF726" s="53"/>
      <c r="AG726" s="53"/>
      <c r="AH726" s="53"/>
      <c r="AI726" s="53"/>
      <c r="AJ726" s="53"/>
      <c r="AK726" s="53"/>
      <c r="AL726" s="53"/>
      <c r="AM726" s="53"/>
      <c r="AN726" s="53"/>
      <c r="AO726" s="53"/>
      <c r="AP726" s="53"/>
      <c r="AQ726" s="53"/>
      <c r="AR726" s="53"/>
      <c r="AS726" s="53"/>
      <c r="AT726" s="53"/>
      <c r="AU726" s="53"/>
      <c r="AV726" s="53"/>
      <c r="AW726" s="53"/>
      <c r="AX726" s="53"/>
      <c r="AY726" s="53"/>
      <c r="AZ726" s="53"/>
      <c r="BA726" s="53"/>
      <c r="BB726" s="53"/>
      <c r="BC726" s="53"/>
      <c r="BD726" s="53"/>
      <c r="BE726" s="53"/>
      <c r="BF726" s="53"/>
      <c r="BG726" s="53"/>
      <c r="BH726" s="53"/>
      <c r="BI726" s="53"/>
      <c r="BJ726" s="53"/>
      <c r="BK726" s="53"/>
      <c r="BL726" s="53"/>
      <c r="BM726" s="53"/>
      <c r="BN726" s="53"/>
      <c r="BO726" s="53"/>
      <c r="BP726" s="53"/>
      <c r="BQ726" s="53"/>
      <c r="BR726" s="53"/>
      <c r="BS726" s="53"/>
      <c r="BT726" s="53"/>
      <c r="BU726" s="53"/>
      <c r="BV726" s="53"/>
      <c r="BW726" s="53"/>
      <c r="BX726" s="53"/>
      <c r="BY726" s="53"/>
      <c r="BZ726" s="53"/>
      <c r="CA726" s="53"/>
      <c r="CB726" s="53"/>
      <c r="CC726" s="53"/>
      <c r="CD726" s="53"/>
      <c r="CE726" s="53"/>
      <c r="CF726" s="53"/>
      <c r="CG726" s="53"/>
      <c r="CH726" s="53"/>
      <c r="CI726" s="53"/>
      <c r="CJ726" s="53"/>
      <c r="CK726" s="53"/>
      <c r="CL726" s="53"/>
      <c r="CM726" s="53"/>
      <c r="CN726" s="53"/>
      <c r="CO726" s="53"/>
      <c r="CP726" s="53"/>
      <c r="CQ726" s="53"/>
      <c r="CR726" s="53"/>
      <c r="CS726" s="53"/>
      <c r="CT726" s="53"/>
      <c r="CU726" s="53"/>
      <c r="CV726" s="53"/>
      <c r="CW726" s="53"/>
      <c r="CX726" s="53"/>
      <c r="CY726" s="53"/>
      <c r="CZ726" s="53"/>
      <c r="DA726" s="53"/>
      <c r="DB726" s="53"/>
      <c r="DC726" s="53"/>
      <c r="DD726" s="53"/>
      <c r="DE726" s="53"/>
      <c r="DF726" s="53"/>
      <c r="DG726" s="53"/>
      <c r="DH726" s="53"/>
      <c r="DI726" s="53"/>
      <c r="DJ726" s="53"/>
      <c r="DK726" s="53"/>
      <c r="DL726" s="53"/>
      <c r="DM726" s="53"/>
      <c r="DN726" s="53"/>
      <c r="DO726" s="53"/>
      <c r="DP726" s="53"/>
      <c r="DQ726" s="53"/>
      <c r="DR726" s="53"/>
      <c r="DS726" s="53"/>
      <c r="DT726" s="53"/>
      <c r="DU726" s="53"/>
      <c r="DV726" s="53"/>
      <c r="DW726" s="53"/>
      <c r="DX726" s="53"/>
      <c r="DY726" s="53"/>
      <c r="DZ726" s="53"/>
      <c r="EA726" s="53"/>
      <c r="EB726" s="53"/>
      <c r="EC726" s="53"/>
      <c r="ED726" s="53"/>
      <c r="EE726" s="53"/>
      <c r="EF726" s="53"/>
      <c r="EG726" s="53"/>
      <c r="EH726" s="53"/>
      <c r="EI726" s="53"/>
      <c r="EJ726" s="53"/>
      <c r="EK726" s="53"/>
      <c r="EL726" s="53"/>
      <c r="EM726" s="53"/>
      <c r="EN726" s="53"/>
      <c r="EO726" s="53"/>
      <c r="EP726" s="53"/>
      <c r="EQ726" s="53"/>
      <c r="ER726" s="53"/>
      <c r="ES726" s="53"/>
      <c r="ET726" s="53"/>
      <c r="EU726" s="53"/>
      <c r="EV726" s="53"/>
      <c r="EW726" s="53"/>
      <c r="EX726" s="53"/>
      <c r="EY726" s="53"/>
      <c r="EZ726" s="53"/>
      <c r="FA726" s="53"/>
      <c r="FB726" s="53"/>
      <c r="FC726" s="53"/>
      <c r="FD726" s="53"/>
      <c r="FE726" s="53"/>
      <c r="FF726" s="53"/>
      <c r="FG726" s="53"/>
      <c r="FH726" s="53"/>
      <c r="FI726" s="53"/>
      <c r="FJ726" s="53"/>
      <c r="FK726" s="53"/>
      <c r="FL726" s="53"/>
      <c r="FM726" s="53"/>
      <c r="FN726" s="53"/>
      <c r="FO726" s="53"/>
      <c r="FP726" s="53"/>
      <c r="FQ726" s="53"/>
      <c r="FR726" s="53"/>
      <c r="FS726" s="53"/>
      <c r="FT726" s="53"/>
      <c r="FU726" s="53"/>
      <c r="FV726" s="53"/>
      <c r="FW726" s="53"/>
      <c r="FX726" s="53"/>
      <c r="FY726" s="53"/>
      <c r="FZ726" s="53"/>
      <c r="GA726" s="53"/>
      <c r="GB726" s="53"/>
      <c r="GC726" s="53"/>
      <c r="GD726" s="53"/>
      <c r="GE726" s="53"/>
      <c r="GF726" s="53"/>
      <c r="GG726" s="53"/>
      <c r="GH726" s="53"/>
      <c r="GI726" s="53"/>
      <c r="GJ726" s="53"/>
      <c r="GK726" s="53"/>
      <c r="GL726" s="53"/>
      <c r="GM726" s="53"/>
      <c r="GN726" s="53"/>
      <c r="GO726" s="53"/>
      <c r="GP726" s="53"/>
      <c r="GQ726" s="53"/>
      <c r="GR726" s="53"/>
      <c r="GS726" s="53"/>
      <c r="GT726" s="53"/>
      <c r="GU726" s="53"/>
      <c r="GV726" s="53"/>
      <c r="GW726" s="53"/>
      <c r="GX726" s="53"/>
      <c r="GY726" s="53"/>
      <c r="GZ726" s="53"/>
      <c r="HA726" s="53"/>
      <c r="HB726" s="53"/>
      <c r="HC726" s="53"/>
      <c r="HD726" s="53"/>
      <c r="HE726" s="53"/>
      <c r="HF726" s="53"/>
      <c r="HG726" s="53"/>
      <c r="HH726" s="53"/>
      <c r="HI726" s="53"/>
      <c r="HJ726" s="53"/>
      <c r="HK726" s="53"/>
      <c r="HL726" s="53"/>
      <c r="HM726" s="53"/>
      <c r="HN726" s="53"/>
      <c r="HO726" s="53"/>
      <c r="HP726" s="53"/>
      <c r="HQ726" s="53"/>
      <c r="HR726" s="53"/>
      <c r="HS726" s="53"/>
      <c r="HT726" s="53"/>
      <c r="HU726" s="53"/>
      <c r="HV726" s="53"/>
      <c r="HW726" s="53"/>
      <c r="HX726" s="53"/>
      <c r="HY726" s="53"/>
      <c r="HZ726" s="53"/>
      <c r="IA726" s="53"/>
    </row>
    <row r="727" spans="1:235" ht="11.25">
      <c r="A727" s="1"/>
      <c r="B727" s="1"/>
      <c r="C727" s="1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104"/>
      <c r="O727" s="104"/>
      <c r="P727" s="104"/>
      <c r="Q727" s="53"/>
      <c r="R727" s="53"/>
      <c r="S727" s="53"/>
      <c r="T727" s="53"/>
      <c r="U727" s="53"/>
      <c r="V727" s="53"/>
      <c r="W727" s="53"/>
      <c r="X727" s="53"/>
      <c r="Y727" s="53"/>
      <c r="Z727" s="53"/>
      <c r="AA727" s="53"/>
      <c r="AB727" s="53"/>
      <c r="AC727" s="53"/>
      <c r="AD727" s="53"/>
      <c r="AE727" s="53"/>
      <c r="AF727" s="53"/>
      <c r="AG727" s="53"/>
      <c r="AH727" s="53"/>
      <c r="AI727" s="53"/>
      <c r="AJ727" s="53"/>
      <c r="AK727" s="53"/>
      <c r="AL727" s="53"/>
      <c r="AM727" s="53"/>
      <c r="AN727" s="53"/>
      <c r="AO727" s="53"/>
      <c r="AP727" s="53"/>
      <c r="AQ727" s="53"/>
      <c r="AR727" s="53"/>
      <c r="AS727" s="53"/>
      <c r="AT727" s="53"/>
      <c r="AU727" s="53"/>
      <c r="AV727" s="53"/>
      <c r="AW727" s="53"/>
      <c r="AX727" s="53"/>
      <c r="AY727" s="53"/>
      <c r="AZ727" s="53"/>
      <c r="BA727" s="53"/>
      <c r="BB727" s="53"/>
      <c r="BC727" s="53"/>
      <c r="BD727" s="53"/>
      <c r="BE727" s="53"/>
      <c r="BF727" s="53"/>
      <c r="BG727" s="53"/>
      <c r="BH727" s="53"/>
      <c r="BI727" s="53"/>
      <c r="BJ727" s="53"/>
      <c r="BK727" s="53"/>
      <c r="BL727" s="53"/>
      <c r="BM727" s="53"/>
      <c r="BN727" s="53"/>
      <c r="BO727" s="53"/>
      <c r="BP727" s="53"/>
      <c r="BQ727" s="53"/>
      <c r="BR727" s="53"/>
      <c r="BS727" s="53"/>
      <c r="BT727" s="53"/>
      <c r="BU727" s="53"/>
      <c r="BV727" s="53"/>
      <c r="BW727" s="53"/>
      <c r="BX727" s="53"/>
      <c r="BY727" s="53"/>
      <c r="BZ727" s="53"/>
      <c r="CA727" s="53"/>
      <c r="CB727" s="53"/>
      <c r="CC727" s="53"/>
      <c r="CD727" s="53"/>
      <c r="CE727" s="53"/>
      <c r="CF727" s="53"/>
      <c r="CG727" s="53"/>
      <c r="CH727" s="53"/>
      <c r="CI727" s="53"/>
      <c r="CJ727" s="53"/>
      <c r="CK727" s="53"/>
      <c r="CL727" s="53"/>
      <c r="CM727" s="53"/>
      <c r="CN727" s="53"/>
      <c r="CO727" s="53"/>
      <c r="CP727" s="53"/>
      <c r="CQ727" s="53"/>
      <c r="CR727" s="53"/>
      <c r="CS727" s="53"/>
      <c r="CT727" s="53"/>
      <c r="CU727" s="53"/>
      <c r="CV727" s="53"/>
      <c r="CW727" s="53"/>
      <c r="CX727" s="53"/>
      <c r="CY727" s="53"/>
      <c r="CZ727" s="53"/>
      <c r="DA727" s="53"/>
      <c r="DB727" s="53"/>
      <c r="DC727" s="53"/>
      <c r="DD727" s="53"/>
      <c r="DE727" s="53"/>
      <c r="DF727" s="53"/>
      <c r="DG727" s="53"/>
      <c r="DH727" s="53"/>
      <c r="DI727" s="53"/>
      <c r="DJ727" s="53"/>
      <c r="DK727" s="53"/>
      <c r="DL727" s="53"/>
      <c r="DM727" s="53"/>
      <c r="DN727" s="53"/>
      <c r="DO727" s="53"/>
      <c r="DP727" s="53"/>
      <c r="DQ727" s="53"/>
      <c r="DR727" s="53"/>
      <c r="DS727" s="53"/>
      <c r="DT727" s="53"/>
      <c r="DU727" s="53"/>
      <c r="DV727" s="53"/>
      <c r="DW727" s="53"/>
      <c r="DX727" s="53"/>
      <c r="DY727" s="53"/>
      <c r="DZ727" s="53"/>
      <c r="EA727" s="53"/>
      <c r="EB727" s="53"/>
      <c r="EC727" s="53"/>
      <c r="ED727" s="53"/>
      <c r="EE727" s="53"/>
      <c r="EF727" s="53"/>
      <c r="EG727" s="53"/>
      <c r="EH727" s="53"/>
      <c r="EI727" s="53"/>
      <c r="EJ727" s="53"/>
      <c r="EK727" s="53"/>
      <c r="EL727" s="53"/>
      <c r="EM727" s="53"/>
      <c r="EN727" s="53"/>
      <c r="EO727" s="53"/>
      <c r="EP727" s="53"/>
      <c r="EQ727" s="53"/>
      <c r="ER727" s="53"/>
      <c r="ES727" s="53"/>
      <c r="ET727" s="53"/>
      <c r="EU727" s="53"/>
      <c r="EV727" s="53"/>
      <c r="EW727" s="53"/>
      <c r="EX727" s="53"/>
      <c r="EY727" s="53"/>
      <c r="EZ727" s="53"/>
      <c r="FA727" s="53"/>
      <c r="FB727" s="53"/>
      <c r="FC727" s="53"/>
      <c r="FD727" s="53"/>
      <c r="FE727" s="53"/>
      <c r="FF727" s="53"/>
      <c r="FG727" s="53"/>
      <c r="FH727" s="53"/>
      <c r="FI727" s="53"/>
      <c r="FJ727" s="53"/>
      <c r="FK727" s="53"/>
      <c r="FL727" s="53"/>
      <c r="FM727" s="53"/>
      <c r="FN727" s="53"/>
      <c r="FO727" s="53"/>
      <c r="FP727" s="53"/>
      <c r="FQ727" s="53"/>
      <c r="FR727" s="53"/>
      <c r="FS727" s="53"/>
      <c r="FT727" s="53"/>
      <c r="FU727" s="53"/>
      <c r="FV727" s="53"/>
      <c r="FW727" s="53"/>
      <c r="FX727" s="53"/>
      <c r="FY727" s="53"/>
      <c r="FZ727" s="53"/>
      <c r="GA727" s="53"/>
      <c r="GB727" s="53"/>
      <c r="GC727" s="53"/>
      <c r="GD727" s="53"/>
      <c r="GE727" s="53"/>
      <c r="GF727" s="53"/>
      <c r="GG727" s="53"/>
      <c r="GH727" s="53"/>
      <c r="GI727" s="53"/>
      <c r="GJ727" s="53"/>
      <c r="GK727" s="53"/>
      <c r="GL727" s="53"/>
      <c r="GM727" s="53"/>
      <c r="GN727" s="53"/>
      <c r="GO727" s="53"/>
      <c r="GP727" s="53"/>
      <c r="GQ727" s="53"/>
      <c r="GR727" s="53"/>
      <c r="GS727" s="53"/>
      <c r="GT727" s="53"/>
      <c r="GU727" s="53"/>
      <c r="GV727" s="53"/>
      <c r="GW727" s="53"/>
      <c r="GX727" s="53"/>
      <c r="GY727" s="53"/>
      <c r="GZ727" s="53"/>
      <c r="HA727" s="53"/>
      <c r="HB727" s="53"/>
      <c r="HC727" s="53"/>
      <c r="HD727" s="53"/>
      <c r="HE727" s="53"/>
      <c r="HF727" s="53"/>
      <c r="HG727" s="53"/>
      <c r="HH727" s="53"/>
      <c r="HI727" s="53"/>
      <c r="HJ727" s="53"/>
      <c r="HK727" s="53"/>
      <c r="HL727" s="53"/>
      <c r="HM727" s="53"/>
      <c r="HN727" s="53"/>
      <c r="HO727" s="53"/>
      <c r="HP727" s="53"/>
      <c r="HQ727" s="53"/>
      <c r="HR727" s="53"/>
      <c r="HS727" s="53"/>
      <c r="HT727" s="53"/>
      <c r="HU727" s="53"/>
      <c r="HV727" s="53"/>
      <c r="HW727" s="53"/>
      <c r="HX727" s="53"/>
      <c r="HY727" s="53"/>
      <c r="HZ727" s="53"/>
      <c r="IA727" s="53"/>
    </row>
    <row r="728" spans="1:235" ht="11.25">
      <c r="A728" s="1"/>
      <c r="B728" s="1"/>
      <c r="C728" s="1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104"/>
      <c r="O728" s="104"/>
      <c r="P728" s="104"/>
      <c r="Q728" s="53"/>
      <c r="R728" s="53"/>
      <c r="S728" s="53"/>
      <c r="T728" s="53"/>
      <c r="U728" s="53"/>
      <c r="V728" s="53"/>
      <c r="W728" s="53"/>
      <c r="X728" s="53"/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  <c r="AI728" s="53"/>
      <c r="AJ728" s="53"/>
      <c r="AK728" s="53"/>
      <c r="AL728" s="53"/>
      <c r="AM728" s="53"/>
      <c r="AN728" s="53"/>
      <c r="AO728" s="53"/>
      <c r="AP728" s="53"/>
      <c r="AQ728" s="53"/>
      <c r="AR728" s="53"/>
      <c r="AS728" s="53"/>
      <c r="AT728" s="53"/>
      <c r="AU728" s="53"/>
      <c r="AV728" s="53"/>
      <c r="AW728" s="53"/>
      <c r="AX728" s="53"/>
      <c r="AY728" s="53"/>
      <c r="AZ728" s="53"/>
      <c r="BA728" s="53"/>
      <c r="BB728" s="53"/>
      <c r="BC728" s="53"/>
      <c r="BD728" s="53"/>
      <c r="BE728" s="53"/>
      <c r="BF728" s="53"/>
      <c r="BG728" s="53"/>
      <c r="BH728" s="53"/>
      <c r="BI728" s="53"/>
      <c r="BJ728" s="53"/>
      <c r="BK728" s="53"/>
      <c r="BL728" s="53"/>
      <c r="BM728" s="53"/>
      <c r="BN728" s="53"/>
      <c r="BO728" s="53"/>
      <c r="BP728" s="53"/>
      <c r="BQ728" s="53"/>
      <c r="BR728" s="53"/>
      <c r="BS728" s="53"/>
      <c r="BT728" s="53"/>
      <c r="BU728" s="53"/>
      <c r="BV728" s="53"/>
      <c r="BW728" s="53"/>
      <c r="BX728" s="53"/>
      <c r="BY728" s="53"/>
      <c r="BZ728" s="53"/>
      <c r="CA728" s="53"/>
      <c r="CB728" s="53"/>
      <c r="CC728" s="53"/>
      <c r="CD728" s="53"/>
      <c r="CE728" s="53"/>
      <c r="CF728" s="53"/>
      <c r="CG728" s="53"/>
      <c r="CH728" s="53"/>
      <c r="CI728" s="53"/>
      <c r="CJ728" s="53"/>
      <c r="CK728" s="53"/>
      <c r="CL728" s="53"/>
      <c r="CM728" s="53"/>
      <c r="CN728" s="53"/>
      <c r="CO728" s="53"/>
      <c r="CP728" s="53"/>
      <c r="CQ728" s="53"/>
      <c r="CR728" s="53"/>
      <c r="CS728" s="53"/>
      <c r="CT728" s="53"/>
      <c r="CU728" s="53"/>
      <c r="CV728" s="53"/>
      <c r="CW728" s="53"/>
      <c r="CX728" s="53"/>
      <c r="CY728" s="53"/>
      <c r="CZ728" s="53"/>
      <c r="DA728" s="53"/>
      <c r="DB728" s="53"/>
      <c r="DC728" s="53"/>
      <c r="DD728" s="53"/>
      <c r="DE728" s="53"/>
      <c r="DF728" s="53"/>
      <c r="DG728" s="53"/>
      <c r="DH728" s="53"/>
      <c r="DI728" s="53"/>
      <c r="DJ728" s="53"/>
      <c r="DK728" s="53"/>
      <c r="DL728" s="53"/>
      <c r="DM728" s="53"/>
      <c r="DN728" s="53"/>
      <c r="DO728" s="53"/>
      <c r="DP728" s="53"/>
      <c r="DQ728" s="53"/>
      <c r="DR728" s="53"/>
      <c r="DS728" s="53"/>
      <c r="DT728" s="53"/>
      <c r="DU728" s="53"/>
      <c r="DV728" s="53"/>
      <c r="DW728" s="53"/>
      <c r="DX728" s="53"/>
      <c r="DY728" s="53"/>
      <c r="DZ728" s="53"/>
      <c r="EA728" s="53"/>
      <c r="EB728" s="53"/>
      <c r="EC728" s="53"/>
      <c r="ED728" s="53"/>
      <c r="EE728" s="53"/>
      <c r="EF728" s="53"/>
      <c r="EG728" s="53"/>
      <c r="EH728" s="53"/>
      <c r="EI728" s="53"/>
      <c r="EJ728" s="53"/>
      <c r="EK728" s="53"/>
      <c r="EL728" s="53"/>
      <c r="EM728" s="53"/>
      <c r="EN728" s="53"/>
      <c r="EO728" s="53"/>
      <c r="EP728" s="53"/>
      <c r="EQ728" s="53"/>
      <c r="ER728" s="53"/>
      <c r="ES728" s="53"/>
      <c r="ET728" s="53"/>
      <c r="EU728" s="53"/>
      <c r="EV728" s="53"/>
      <c r="EW728" s="53"/>
      <c r="EX728" s="53"/>
      <c r="EY728" s="53"/>
      <c r="EZ728" s="53"/>
      <c r="FA728" s="53"/>
      <c r="FB728" s="53"/>
      <c r="FC728" s="53"/>
      <c r="FD728" s="53"/>
      <c r="FE728" s="53"/>
      <c r="FF728" s="53"/>
      <c r="FG728" s="53"/>
      <c r="FH728" s="53"/>
      <c r="FI728" s="53"/>
      <c r="FJ728" s="53"/>
      <c r="FK728" s="53"/>
      <c r="FL728" s="53"/>
      <c r="FM728" s="53"/>
      <c r="FN728" s="53"/>
      <c r="FO728" s="53"/>
      <c r="FP728" s="53"/>
      <c r="FQ728" s="53"/>
      <c r="FR728" s="53"/>
      <c r="FS728" s="53"/>
      <c r="FT728" s="53"/>
      <c r="FU728" s="53"/>
      <c r="FV728" s="53"/>
      <c r="FW728" s="53"/>
      <c r="FX728" s="53"/>
      <c r="FY728" s="53"/>
      <c r="FZ728" s="53"/>
      <c r="GA728" s="53"/>
      <c r="GB728" s="53"/>
      <c r="GC728" s="53"/>
      <c r="GD728" s="53"/>
      <c r="GE728" s="53"/>
      <c r="GF728" s="53"/>
      <c r="GG728" s="53"/>
      <c r="GH728" s="53"/>
      <c r="GI728" s="53"/>
      <c r="GJ728" s="53"/>
      <c r="GK728" s="53"/>
      <c r="GL728" s="53"/>
      <c r="GM728" s="53"/>
      <c r="GN728" s="53"/>
      <c r="GO728" s="53"/>
      <c r="GP728" s="53"/>
      <c r="GQ728" s="53"/>
      <c r="GR728" s="53"/>
      <c r="GS728" s="53"/>
      <c r="GT728" s="53"/>
      <c r="GU728" s="53"/>
      <c r="GV728" s="53"/>
      <c r="GW728" s="53"/>
      <c r="GX728" s="53"/>
      <c r="GY728" s="53"/>
      <c r="GZ728" s="53"/>
      <c r="HA728" s="53"/>
      <c r="HB728" s="53"/>
      <c r="HC728" s="53"/>
      <c r="HD728" s="53"/>
      <c r="HE728" s="53"/>
      <c r="HF728" s="53"/>
      <c r="HG728" s="53"/>
      <c r="HH728" s="53"/>
      <c r="HI728" s="53"/>
      <c r="HJ728" s="53"/>
      <c r="HK728" s="53"/>
      <c r="HL728" s="53"/>
      <c r="HM728" s="53"/>
      <c r="HN728" s="53"/>
      <c r="HO728" s="53"/>
      <c r="HP728" s="53"/>
      <c r="HQ728" s="53"/>
      <c r="HR728" s="53"/>
      <c r="HS728" s="53"/>
      <c r="HT728" s="53"/>
      <c r="HU728" s="53"/>
      <c r="HV728" s="53"/>
      <c r="HW728" s="53"/>
      <c r="HX728" s="53"/>
      <c r="HY728" s="53"/>
      <c r="HZ728" s="53"/>
      <c r="IA728" s="53"/>
    </row>
    <row r="729" spans="1:235" ht="11.25">
      <c r="A729" s="1"/>
      <c r="B729" s="1"/>
      <c r="C729" s="1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104"/>
      <c r="O729" s="104"/>
      <c r="P729" s="104"/>
      <c r="Q729" s="53"/>
      <c r="R729" s="53"/>
      <c r="S729" s="53"/>
      <c r="T729" s="53"/>
      <c r="U729" s="53"/>
      <c r="V729" s="53"/>
      <c r="W729" s="53"/>
      <c r="X729" s="53"/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  <c r="AI729" s="53"/>
      <c r="AJ729" s="53"/>
      <c r="AK729" s="53"/>
      <c r="AL729" s="53"/>
      <c r="AM729" s="53"/>
      <c r="AN729" s="53"/>
      <c r="AO729" s="53"/>
      <c r="AP729" s="53"/>
      <c r="AQ729" s="53"/>
      <c r="AR729" s="53"/>
      <c r="AS729" s="53"/>
      <c r="AT729" s="53"/>
      <c r="AU729" s="53"/>
      <c r="AV729" s="53"/>
      <c r="AW729" s="53"/>
      <c r="AX729" s="53"/>
      <c r="AY729" s="53"/>
      <c r="AZ729" s="53"/>
      <c r="BA729" s="53"/>
      <c r="BB729" s="53"/>
      <c r="BC729" s="53"/>
      <c r="BD729" s="53"/>
      <c r="BE729" s="53"/>
      <c r="BF729" s="53"/>
      <c r="BG729" s="53"/>
      <c r="BH729" s="53"/>
      <c r="BI729" s="53"/>
      <c r="BJ729" s="53"/>
      <c r="BK729" s="53"/>
      <c r="BL729" s="53"/>
      <c r="BM729" s="53"/>
      <c r="BN729" s="53"/>
      <c r="BO729" s="53"/>
      <c r="BP729" s="53"/>
      <c r="BQ729" s="53"/>
      <c r="BR729" s="53"/>
      <c r="BS729" s="53"/>
      <c r="BT729" s="53"/>
      <c r="BU729" s="53"/>
      <c r="BV729" s="53"/>
      <c r="BW729" s="53"/>
      <c r="BX729" s="53"/>
      <c r="BY729" s="53"/>
      <c r="BZ729" s="53"/>
      <c r="CA729" s="53"/>
      <c r="CB729" s="53"/>
      <c r="CC729" s="53"/>
      <c r="CD729" s="53"/>
      <c r="CE729" s="53"/>
      <c r="CF729" s="53"/>
      <c r="CG729" s="53"/>
      <c r="CH729" s="53"/>
      <c r="CI729" s="53"/>
      <c r="CJ729" s="53"/>
      <c r="CK729" s="53"/>
      <c r="CL729" s="53"/>
      <c r="CM729" s="53"/>
      <c r="CN729" s="53"/>
      <c r="CO729" s="53"/>
      <c r="CP729" s="53"/>
      <c r="CQ729" s="53"/>
      <c r="CR729" s="53"/>
      <c r="CS729" s="53"/>
      <c r="CT729" s="53"/>
      <c r="CU729" s="53"/>
      <c r="CV729" s="53"/>
      <c r="CW729" s="53"/>
      <c r="CX729" s="53"/>
      <c r="CY729" s="53"/>
      <c r="CZ729" s="53"/>
      <c r="DA729" s="53"/>
      <c r="DB729" s="53"/>
      <c r="DC729" s="53"/>
      <c r="DD729" s="53"/>
      <c r="DE729" s="53"/>
      <c r="DF729" s="53"/>
      <c r="DG729" s="53"/>
      <c r="DH729" s="53"/>
      <c r="DI729" s="53"/>
      <c r="DJ729" s="53"/>
      <c r="DK729" s="53"/>
      <c r="DL729" s="53"/>
      <c r="DM729" s="53"/>
      <c r="DN729" s="53"/>
      <c r="DO729" s="53"/>
      <c r="DP729" s="53"/>
      <c r="DQ729" s="53"/>
      <c r="DR729" s="53"/>
      <c r="DS729" s="53"/>
      <c r="DT729" s="53"/>
      <c r="DU729" s="53"/>
      <c r="DV729" s="53"/>
      <c r="DW729" s="53"/>
      <c r="DX729" s="53"/>
      <c r="DY729" s="53"/>
      <c r="DZ729" s="53"/>
      <c r="EA729" s="53"/>
      <c r="EB729" s="53"/>
      <c r="EC729" s="53"/>
      <c r="ED729" s="53"/>
      <c r="EE729" s="53"/>
      <c r="EF729" s="53"/>
      <c r="EG729" s="53"/>
      <c r="EH729" s="53"/>
      <c r="EI729" s="53"/>
      <c r="EJ729" s="53"/>
      <c r="EK729" s="53"/>
      <c r="EL729" s="53"/>
      <c r="EM729" s="53"/>
      <c r="EN729" s="53"/>
      <c r="EO729" s="53"/>
      <c r="EP729" s="53"/>
      <c r="EQ729" s="53"/>
      <c r="ER729" s="53"/>
      <c r="ES729" s="53"/>
      <c r="ET729" s="53"/>
      <c r="EU729" s="53"/>
      <c r="EV729" s="53"/>
      <c r="EW729" s="53"/>
      <c r="EX729" s="53"/>
      <c r="EY729" s="53"/>
      <c r="EZ729" s="53"/>
      <c r="FA729" s="53"/>
      <c r="FB729" s="53"/>
      <c r="FC729" s="53"/>
      <c r="FD729" s="53"/>
      <c r="FE729" s="53"/>
      <c r="FF729" s="53"/>
      <c r="FG729" s="53"/>
      <c r="FH729" s="53"/>
      <c r="FI729" s="53"/>
      <c r="FJ729" s="53"/>
      <c r="FK729" s="53"/>
      <c r="FL729" s="53"/>
      <c r="FM729" s="53"/>
      <c r="FN729" s="53"/>
      <c r="FO729" s="53"/>
      <c r="FP729" s="53"/>
      <c r="FQ729" s="53"/>
      <c r="FR729" s="53"/>
      <c r="FS729" s="53"/>
      <c r="FT729" s="53"/>
      <c r="FU729" s="53"/>
      <c r="FV729" s="53"/>
      <c r="FW729" s="53"/>
      <c r="FX729" s="53"/>
      <c r="FY729" s="53"/>
      <c r="FZ729" s="53"/>
      <c r="GA729" s="53"/>
      <c r="GB729" s="53"/>
      <c r="GC729" s="53"/>
      <c r="GD729" s="53"/>
      <c r="GE729" s="53"/>
      <c r="GF729" s="53"/>
      <c r="GG729" s="53"/>
      <c r="GH729" s="53"/>
      <c r="GI729" s="53"/>
      <c r="GJ729" s="53"/>
      <c r="GK729" s="53"/>
      <c r="GL729" s="53"/>
      <c r="GM729" s="53"/>
      <c r="GN729" s="53"/>
      <c r="GO729" s="53"/>
      <c r="GP729" s="53"/>
      <c r="GQ729" s="53"/>
      <c r="GR729" s="53"/>
      <c r="GS729" s="53"/>
      <c r="GT729" s="53"/>
      <c r="GU729" s="53"/>
      <c r="GV729" s="53"/>
      <c r="GW729" s="53"/>
      <c r="GX729" s="53"/>
      <c r="GY729" s="53"/>
      <c r="GZ729" s="53"/>
      <c r="HA729" s="53"/>
      <c r="HB729" s="53"/>
      <c r="HC729" s="53"/>
      <c r="HD729" s="53"/>
      <c r="HE729" s="53"/>
      <c r="HF729" s="53"/>
      <c r="HG729" s="53"/>
      <c r="HH729" s="53"/>
      <c r="HI729" s="53"/>
      <c r="HJ729" s="53"/>
      <c r="HK729" s="53"/>
      <c r="HL729" s="53"/>
      <c r="HM729" s="53"/>
      <c r="HN729" s="53"/>
      <c r="HO729" s="53"/>
      <c r="HP729" s="53"/>
      <c r="HQ729" s="53"/>
      <c r="HR729" s="53"/>
      <c r="HS729" s="53"/>
      <c r="HT729" s="53"/>
      <c r="HU729" s="53"/>
      <c r="HV729" s="53"/>
      <c r="HW729" s="53"/>
      <c r="HX729" s="53"/>
      <c r="HY729" s="53"/>
      <c r="HZ729" s="53"/>
      <c r="IA729" s="53"/>
    </row>
    <row r="730" spans="1:235" ht="11.25">
      <c r="A730" s="1"/>
      <c r="B730" s="1"/>
      <c r="C730" s="1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104"/>
      <c r="O730" s="104"/>
      <c r="P730" s="104"/>
      <c r="Q730" s="53"/>
      <c r="R730" s="53"/>
      <c r="S730" s="53"/>
      <c r="T730" s="53"/>
      <c r="U730" s="53"/>
      <c r="V730" s="53"/>
      <c r="W730" s="53"/>
      <c r="X730" s="53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  <c r="AI730" s="53"/>
      <c r="AJ730" s="53"/>
      <c r="AK730" s="53"/>
      <c r="AL730" s="53"/>
      <c r="AM730" s="53"/>
      <c r="AN730" s="53"/>
      <c r="AO730" s="53"/>
      <c r="AP730" s="53"/>
      <c r="AQ730" s="53"/>
      <c r="AR730" s="53"/>
      <c r="AS730" s="53"/>
      <c r="AT730" s="53"/>
      <c r="AU730" s="53"/>
      <c r="AV730" s="53"/>
      <c r="AW730" s="53"/>
      <c r="AX730" s="53"/>
      <c r="AY730" s="53"/>
      <c r="AZ730" s="53"/>
      <c r="BA730" s="53"/>
      <c r="BB730" s="53"/>
      <c r="BC730" s="53"/>
      <c r="BD730" s="53"/>
      <c r="BE730" s="53"/>
      <c r="BF730" s="53"/>
      <c r="BG730" s="53"/>
      <c r="BH730" s="53"/>
      <c r="BI730" s="53"/>
      <c r="BJ730" s="53"/>
      <c r="BK730" s="53"/>
      <c r="BL730" s="53"/>
      <c r="BM730" s="53"/>
      <c r="BN730" s="53"/>
      <c r="BO730" s="53"/>
      <c r="BP730" s="53"/>
      <c r="BQ730" s="53"/>
      <c r="BR730" s="53"/>
      <c r="BS730" s="53"/>
      <c r="BT730" s="53"/>
      <c r="BU730" s="53"/>
      <c r="BV730" s="53"/>
      <c r="BW730" s="53"/>
      <c r="BX730" s="53"/>
      <c r="BY730" s="53"/>
      <c r="BZ730" s="53"/>
      <c r="CA730" s="53"/>
      <c r="CB730" s="53"/>
      <c r="CC730" s="53"/>
      <c r="CD730" s="53"/>
      <c r="CE730" s="53"/>
      <c r="CF730" s="53"/>
      <c r="CG730" s="53"/>
      <c r="CH730" s="53"/>
      <c r="CI730" s="53"/>
      <c r="CJ730" s="53"/>
      <c r="CK730" s="53"/>
      <c r="CL730" s="53"/>
      <c r="CM730" s="53"/>
      <c r="CN730" s="53"/>
      <c r="CO730" s="53"/>
      <c r="CP730" s="53"/>
      <c r="CQ730" s="53"/>
      <c r="CR730" s="53"/>
      <c r="CS730" s="53"/>
      <c r="CT730" s="53"/>
      <c r="CU730" s="53"/>
      <c r="CV730" s="53"/>
      <c r="CW730" s="53"/>
      <c r="CX730" s="53"/>
      <c r="CY730" s="53"/>
      <c r="CZ730" s="53"/>
      <c r="DA730" s="53"/>
      <c r="DB730" s="53"/>
      <c r="DC730" s="53"/>
      <c r="DD730" s="53"/>
      <c r="DE730" s="53"/>
      <c r="DF730" s="53"/>
      <c r="DG730" s="53"/>
      <c r="DH730" s="53"/>
      <c r="DI730" s="53"/>
      <c r="DJ730" s="53"/>
      <c r="DK730" s="53"/>
      <c r="DL730" s="53"/>
      <c r="DM730" s="53"/>
      <c r="DN730" s="53"/>
      <c r="DO730" s="53"/>
      <c r="DP730" s="53"/>
      <c r="DQ730" s="53"/>
      <c r="DR730" s="53"/>
      <c r="DS730" s="53"/>
      <c r="DT730" s="53"/>
      <c r="DU730" s="53"/>
      <c r="DV730" s="53"/>
      <c r="DW730" s="53"/>
      <c r="DX730" s="53"/>
      <c r="DY730" s="53"/>
      <c r="DZ730" s="53"/>
      <c r="EA730" s="53"/>
      <c r="EB730" s="53"/>
      <c r="EC730" s="53"/>
      <c r="ED730" s="53"/>
      <c r="EE730" s="53"/>
      <c r="EF730" s="53"/>
      <c r="EG730" s="53"/>
      <c r="EH730" s="53"/>
      <c r="EI730" s="53"/>
      <c r="EJ730" s="53"/>
      <c r="EK730" s="53"/>
      <c r="EL730" s="53"/>
      <c r="EM730" s="53"/>
      <c r="EN730" s="53"/>
      <c r="EO730" s="53"/>
      <c r="EP730" s="53"/>
      <c r="EQ730" s="53"/>
      <c r="ER730" s="53"/>
      <c r="ES730" s="53"/>
      <c r="ET730" s="53"/>
      <c r="EU730" s="53"/>
      <c r="EV730" s="53"/>
      <c r="EW730" s="53"/>
      <c r="EX730" s="53"/>
      <c r="EY730" s="53"/>
      <c r="EZ730" s="53"/>
      <c r="FA730" s="53"/>
      <c r="FB730" s="53"/>
      <c r="FC730" s="53"/>
      <c r="FD730" s="53"/>
      <c r="FE730" s="53"/>
      <c r="FF730" s="53"/>
      <c r="FG730" s="53"/>
      <c r="FH730" s="53"/>
      <c r="FI730" s="53"/>
      <c r="FJ730" s="53"/>
      <c r="FK730" s="53"/>
      <c r="FL730" s="53"/>
      <c r="FM730" s="53"/>
      <c r="FN730" s="53"/>
      <c r="FO730" s="53"/>
      <c r="FP730" s="53"/>
      <c r="FQ730" s="53"/>
      <c r="FR730" s="53"/>
      <c r="FS730" s="53"/>
      <c r="FT730" s="53"/>
      <c r="FU730" s="53"/>
      <c r="FV730" s="53"/>
      <c r="FW730" s="53"/>
      <c r="FX730" s="53"/>
      <c r="FY730" s="53"/>
      <c r="FZ730" s="53"/>
      <c r="GA730" s="53"/>
      <c r="GB730" s="53"/>
      <c r="GC730" s="53"/>
      <c r="GD730" s="53"/>
      <c r="GE730" s="53"/>
      <c r="GF730" s="53"/>
      <c r="GG730" s="53"/>
      <c r="GH730" s="53"/>
      <c r="GI730" s="53"/>
      <c r="GJ730" s="53"/>
      <c r="GK730" s="53"/>
      <c r="GL730" s="53"/>
      <c r="GM730" s="53"/>
      <c r="GN730" s="53"/>
      <c r="GO730" s="53"/>
      <c r="GP730" s="53"/>
      <c r="GQ730" s="53"/>
      <c r="GR730" s="53"/>
      <c r="GS730" s="53"/>
      <c r="GT730" s="53"/>
      <c r="GU730" s="53"/>
      <c r="GV730" s="53"/>
      <c r="GW730" s="53"/>
      <c r="GX730" s="53"/>
      <c r="GY730" s="53"/>
      <c r="GZ730" s="53"/>
      <c r="HA730" s="53"/>
      <c r="HB730" s="53"/>
      <c r="HC730" s="53"/>
      <c r="HD730" s="53"/>
      <c r="HE730" s="53"/>
      <c r="HF730" s="53"/>
      <c r="HG730" s="53"/>
      <c r="HH730" s="53"/>
      <c r="HI730" s="53"/>
      <c r="HJ730" s="53"/>
      <c r="HK730" s="53"/>
      <c r="HL730" s="53"/>
      <c r="HM730" s="53"/>
      <c r="HN730" s="53"/>
      <c r="HO730" s="53"/>
      <c r="HP730" s="53"/>
      <c r="HQ730" s="53"/>
      <c r="HR730" s="53"/>
      <c r="HS730" s="53"/>
      <c r="HT730" s="53"/>
      <c r="HU730" s="53"/>
      <c r="HV730" s="53"/>
      <c r="HW730" s="53"/>
      <c r="HX730" s="53"/>
      <c r="HY730" s="53"/>
      <c r="HZ730" s="53"/>
      <c r="IA730" s="53"/>
    </row>
    <row r="731" spans="1:235" ht="11.25">
      <c r="A731" s="1"/>
      <c r="B731" s="1"/>
      <c r="C731" s="1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104"/>
      <c r="O731" s="104"/>
      <c r="P731" s="104"/>
      <c r="Q731" s="53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/>
      <c r="AL731" s="53"/>
      <c r="AM731" s="53"/>
      <c r="AN731" s="53"/>
      <c r="AO731" s="53"/>
      <c r="AP731" s="53"/>
      <c r="AQ731" s="53"/>
      <c r="AR731" s="53"/>
      <c r="AS731" s="53"/>
      <c r="AT731" s="53"/>
      <c r="AU731" s="53"/>
      <c r="AV731" s="53"/>
      <c r="AW731" s="53"/>
      <c r="AX731" s="53"/>
      <c r="AY731" s="53"/>
      <c r="AZ731" s="53"/>
      <c r="BA731" s="53"/>
      <c r="BB731" s="53"/>
      <c r="BC731" s="53"/>
      <c r="BD731" s="53"/>
      <c r="BE731" s="53"/>
      <c r="BF731" s="53"/>
      <c r="BG731" s="53"/>
      <c r="BH731" s="53"/>
      <c r="BI731" s="53"/>
      <c r="BJ731" s="53"/>
      <c r="BK731" s="53"/>
      <c r="BL731" s="53"/>
      <c r="BM731" s="53"/>
      <c r="BN731" s="53"/>
      <c r="BO731" s="53"/>
      <c r="BP731" s="53"/>
      <c r="BQ731" s="53"/>
      <c r="BR731" s="53"/>
      <c r="BS731" s="53"/>
      <c r="BT731" s="53"/>
      <c r="BU731" s="53"/>
      <c r="BV731" s="53"/>
      <c r="BW731" s="53"/>
      <c r="BX731" s="53"/>
      <c r="BY731" s="53"/>
      <c r="BZ731" s="53"/>
      <c r="CA731" s="53"/>
      <c r="CB731" s="53"/>
      <c r="CC731" s="53"/>
      <c r="CD731" s="53"/>
      <c r="CE731" s="53"/>
      <c r="CF731" s="53"/>
      <c r="CG731" s="53"/>
      <c r="CH731" s="53"/>
      <c r="CI731" s="53"/>
      <c r="CJ731" s="53"/>
      <c r="CK731" s="53"/>
      <c r="CL731" s="53"/>
      <c r="CM731" s="53"/>
      <c r="CN731" s="53"/>
      <c r="CO731" s="53"/>
      <c r="CP731" s="53"/>
      <c r="CQ731" s="53"/>
      <c r="CR731" s="53"/>
      <c r="CS731" s="53"/>
      <c r="CT731" s="53"/>
      <c r="CU731" s="53"/>
      <c r="CV731" s="53"/>
      <c r="CW731" s="53"/>
      <c r="CX731" s="53"/>
      <c r="CY731" s="53"/>
      <c r="CZ731" s="53"/>
      <c r="DA731" s="53"/>
      <c r="DB731" s="53"/>
      <c r="DC731" s="53"/>
      <c r="DD731" s="53"/>
      <c r="DE731" s="53"/>
      <c r="DF731" s="53"/>
      <c r="DG731" s="53"/>
      <c r="DH731" s="53"/>
      <c r="DI731" s="53"/>
      <c r="DJ731" s="53"/>
      <c r="DK731" s="53"/>
      <c r="DL731" s="53"/>
      <c r="DM731" s="53"/>
      <c r="DN731" s="53"/>
      <c r="DO731" s="53"/>
      <c r="DP731" s="53"/>
      <c r="DQ731" s="53"/>
      <c r="DR731" s="53"/>
      <c r="DS731" s="53"/>
      <c r="DT731" s="53"/>
      <c r="DU731" s="53"/>
      <c r="DV731" s="53"/>
      <c r="DW731" s="53"/>
      <c r="DX731" s="53"/>
      <c r="DY731" s="53"/>
      <c r="DZ731" s="53"/>
      <c r="EA731" s="53"/>
      <c r="EB731" s="53"/>
      <c r="EC731" s="53"/>
      <c r="ED731" s="53"/>
      <c r="EE731" s="53"/>
      <c r="EF731" s="53"/>
      <c r="EG731" s="53"/>
      <c r="EH731" s="53"/>
      <c r="EI731" s="53"/>
      <c r="EJ731" s="53"/>
      <c r="EK731" s="53"/>
      <c r="EL731" s="53"/>
      <c r="EM731" s="53"/>
      <c r="EN731" s="53"/>
      <c r="EO731" s="53"/>
      <c r="EP731" s="53"/>
      <c r="EQ731" s="53"/>
      <c r="ER731" s="53"/>
      <c r="ES731" s="53"/>
      <c r="ET731" s="53"/>
      <c r="EU731" s="53"/>
      <c r="EV731" s="53"/>
      <c r="EW731" s="53"/>
      <c r="EX731" s="53"/>
      <c r="EY731" s="53"/>
      <c r="EZ731" s="53"/>
      <c r="FA731" s="53"/>
      <c r="FB731" s="53"/>
      <c r="FC731" s="53"/>
      <c r="FD731" s="53"/>
      <c r="FE731" s="53"/>
      <c r="FF731" s="53"/>
      <c r="FG731" s="53"/>
      <c r="FH731" s="53"/>
      <c r="FI731" s="53"/>
      <c r="FJ731" s="53"/>
      <c r="FK731" s="53"/>
      <c r="FL731" s="53"/>
      <c r="FM731" s="53"/>
      <c r="FN731" s="53"/>
      <c r="FO731" s="53"/>
      <c r="FP731" s="53"/>
      <c r="FQ731" s="53"/>
      <c r="FR731" s="53"/>
      <c r="FS731" s="53"/>
      <c r="FT731" s="53"/>
      <c r="FU731" s="53"/>
      <c r="FV731" s="53"/>
      <c r="FW731" s="53"/>
      <c r="FX731" s="53"/>
      <c r="FY731" s="53"/>
      <c r="FZ731" s="53"/>
      <c r="GA731" s="53"/>
      <c r="GB731" s="53"/>
      <c r="GC731" s="53"/>
      <c r="GD731" s="53"/>
      <c r="GE731" s="53"/>
      <c r="GF731" s="53"/>
      <c r="GG731" s="53"/>
      <c r="GH731" s="53"/>
      <c r="GI731" s="53"/>
      <c r="GJ731" s="53"/>
      <c r="GK731" s="53"/>
      <c r="GL731" s="53"/>
      <c r="GM731" s="53"/>
      <c r="GN731" s="53"/>
      <c r="GO731" s="53"/>
      <c r="GP731" s="53"/>
      <c r="GQ731" s="53"/>
      <c r="GR731" s="53"/>
      <c r="GS731" s="53"/>
      <c r="GT731" s="53"/>
      <c r="GU731" s="53"/>
      <c r="GV731" s="53"/>
      <c r="GW731" s="53"/>
      <c r="GX731" s="53"/>
      <c r="GY731" s="53"/>
      <c r="GZ731" s="53"/>
      <c r="HA731" s="53"/>
      <c r="HB731" s="53"/>
      <c r="HC731" s="53"/>
      <c r="HD731" s="53"/>
      <c r="HE731" s="53"/>
      <c r="HF731" s="53"/>
      <c r="HG731" s="53"/>
      <c r="HH731" s="53"/>
      <c r="HI731" s="53"/>
      <c r="HJ731" s="53"/>
      <c r="HK731" s="53"/>
      <c r="HL731" s="53"/>
      <c r="HM731" s="53"/>
      <c r="HN731" s="53"/>
      <c r="HO731" s="53"/>
      <c r="HP731" s="53"/>
      <c r="HQ731" s="53"/>
      <c r="HR731" s="53"/>
      <c r="HS731" s="53"/>
      <c r="HT731" s="53"/>
      <c r="HU731" s="53"/>
      <c r="HV731" s="53"/>
      <c r="HW731" s="53"/>
      <c r="HX731" s="53"/>
      <c r="HY731" s="53"/>
      <c r="HZ731" s="53"/>
      <c r="IA731" s="53"/>
    </row>
    <row r="732" spans="1:235" ht="11.25">
      <c r="A732" s="1"/>
      <c r="B732" s="1"/>
      <c r="C732" s="1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104"/>
      <c r="O732" s="104"/>
      <c r="P732" s="104"/>
      <c r="Q732" s="53"/>
      <c r="R732" s="53"/>
      <c r="S732" s="53"/>
      <c r="T732" s="53"/>
      <c r="U732" s="53"/>
      <c r="V732" s="53"/>
      <c r="W732" s="53"/>
      <c r="X732" s="53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  <c r="AI732" s="53"/>
      <c r="AJ732" s="53"/>
      <c r="AK732" s="53"/>
      <c r="AL732" s="53"/>
      <c r="AM732" s="53"/>
      <c r="AN732" s="53"/>
      <c r="AO732" s="53"/>
      <c r="AP732" s="53"/>
      <c r="AQ732" s="53"/>
      <c r="AR732" s="53"/>
      <c r="AS732" s="53"/>
      <c r="AT732" s="53"/>
      <c r="AU732" s="53"/>
      <c r="AV732" s="53"/>
      <c r="AW732" s="53"/>
      <c r="AX732" s="53"/>
      <c r="AY732" s="53"/>
      <c r="AZ732" s="53"/>
      <c r="BA732" s="53"/>
      <c r="BB732" s="53"/>
      <c r="BC732" s="53"/>
      <c r="BD732" s="53"/>
      <c r="BE732" s="53"/>
      <c r="BF732" s="53"/>
      <c r="BG732" s="53"/>
      <c r="BH732" s="53"/>
      <c r="BI732" s="53"/>
      <c r="BJ732" s="53"/>
      <c r="BK732" s="53"/>
      <c r="BL732" s="53"/>
      <c r="BM732" s="53"/>
      <c r="BN732" s="53"/>
      <c r="BO732" s="53"/>
      <c r="BP732" s="53"/>
      <c r="BQ732" s="53"/>
      <c r="BR732" s="53"/>
      <c r="BS732" s="53"/>
      <c r="BT732" s="53"/>
      <c r="BU732" s="53"/>
      <c r="BV732" s="53"/>
      <c r="BW732" s="53"/>
      <c r="BX732" s="53"/>
      <c r="BY732" s="53"/>
      <c r="BZ732" s="53"/>
      <c r="CA732" s="53"/>
      <c r="CB732" s="53"/>
      <c r="CC732" s="53"/>
      <c r="CD732" s="53"/>
      <c r="CE732" s="53"/>
      <c r="CF732" s="53"/>
      <c r="CG732" s="53"/>
      <c r="CH732" s="53"/>
      <c r="CI732" s="53"/>
      <c r="CJ732" s="53"/>
      <c r="CK732" s="53"/>
      <c r="CL732" s="53"/>
      <c r="CM732" s="53"/>
      <c r="CN732" s="53"/>
      <c r="CO732" s="53"/>
      <c r="CP732" s="53"/>
      <c r="CQ732" s="53"/>
      <c r="CR732" s="53"/>
      <c r="CS732" s="53"/>
      <c r="CT732" s="53"/>
      <c r="CU732" s="53"/>
      <c r="CV732" s="53"/>
      <c r="CW732" s="53"/>
      <c r="CX732" s="53"/>
      <c r="CY732" s="53"/>
      <c r="CZ732" s="53"/>
      <c r="DA732" s="53"/>
      <c r="DB732" s="53"/>
      <c r="DC732" s="53"/>
      <c r="DD732" s="53"/>
      <c r="DE732" s="53"/>
      <c r="DF732" s="53"/>
      <c r="DG732" s="53"/>
      <c r="DH732" s="53"/>
      <c r="DI732" s="53"/>
      <c r="DJ732" s="53"/>
      <c r="DK732" s="53"/>
      <c r="DL732" s="53"/>
      <c r="DM732" s="53"/>
      <c r="DN732" s="53"/>
      <c r="DO732" s="53"/>
      <c r="DP732" s="53"/>
      <c r="DQ732" s="53"/>
      <c r="DR732" s="53"/>
      <c r="DS732" s="53"/>
      <c r="DT732" s="53"/>
      <c r="DU732" s="53"/>
      <c r="DV732" s="53"/>
      <c r="DW732" s="53"/>
      <c r="DX732" s="53"/>
      <c r="DY732" s="53"/>
      <c r="DZ732" s="53"/>
      <c r="EA732" s="53"/>
      <c r="EB732" s="53"/>
      <c r="EC732" s="53"/>
      <c r="ED732" s="53"/>
      <c r="EE732" s="53"/>
      <c r="EF732" s="53"/>
      <c r="EG732" s="53"/>
      <c r="EH732" s="53"/>
      <c r="EI732" s="53"/>
      <c r="EJ732" s="53"/>
      <c r="EK732" s="53"/>
      <c r="EL732" s="53"/>
      <c r="EM732" s="53"/>
      <c r="EN732" s="53"/>
      <c r="EO732" s="53"/>
      <c r="EP732" s="53"/>
      <c r="EQ732" s="53"/>
      <c r="ER732" s="53"/>
      <c r="ES732" s="53"/>
      <c r="ET732" s="53"/>
      <c r="EU732" s="53"/>
      <c r="EV732" s="53"/>
      <c r="EW732" s="53"/>
      <c r="EX732" s="53"/>
      <c r="EY732" s="53"/>
      <c r="EZ732" s="53"/>
      <c r="FA732" s="53"/>
      <c r="FB732" s="53"/>
      <c r="FC732" s="53"/>
      <c r="FD732" s="53"/>
      <c r="FE732" s="53"/>
      <c r="FF732" s="53"/>
      <c r="FG732" s="53"/>
      <c r="FH732" s="53"/>
      <c r="FI732" s="53"/>
      <c r="FJ732" s="53"/>
      <c r="FK732" s="53"/>
      <c r="FL732" s="53"/>
      <c r="FM732" s="53"/>
      <c r="FN732" s="53"/>
      <c r="FO732" s="53"/>
      <c r="FP732" s="53"/>
      <c r="FQ732" s="53"/>
      <c r="FR732" s="53"/>
      <c r="FS732" s="53"/>
      <c r="FT732" s="53"/>
      <c r="FU732" s="53"/>
      <c r="FV732" s="53"/>
      <c r="FW732" s="53"/>
      <c r="FX732" s="53"/>
      <c r="FY732" s="53"/>
      <c r="FZ732" s="53"/>
      <c r="GA732" s="53"/>
      <c r="GB732" s="53"/>
      <c r="GC732" s="53"/>
      <c r="GD732" s="53"/>
      <c r="GE732" s="53"/>
      <c r="GF732" s="53"/>
      <c r="GG732" s="53"/>
      <c r="GH732" s="53"/>
      <c r="GI732" s="53"/>
      <c r="GJ732" s="53"/>
      <c r="GK732" s="53"/>
      <c r="GL732" s="53"/>
      <c r="GM732" s="53"/>
      <c r="GN732" s="53"/>
      <c r="GO732" s="53"/>
      <c r="GP732" s="53"/>
      <c r="GQ732" s="53"/>
      <c r="GR732" s="53"/>
      <c r="GS732" s="53"/>
      <c r="GT732" s="53"/>
      <c r="GU732" s="53"/>
      <c r="GV732" s="53"/>
      <c r="GW732" s="53"/>
      <c r="GX732" s="53"/>
      <c r="GY732" s="53"/>
      <c r="GZ732" s="53"/>
      <c r="HA732" s="53"/>
      <c r="HB732" s="53"/>
      <c r="HC732" s="53"/>
      <c r="HD732" s="53"/>
      <c r="HE732" s="53"/>
      <c r="HF732" s="53"/>
      <c r="HG732" s="53"/>
      <c r="HH732" s="53"/>
      <c r="HI732" s="53"/>
      <c r="HJ732" s="53"/>
      <c r="HK732" s="53"/>
      <c r="HL732" s="53"/>
      <c r="HM732" s="53"/>
      <c r="HN732" s="53"/>
      <c r="HO732" s="53"/>
      <c r="HP732" s="53"/>
      <c r="HQ732" s="53"/>
      <c r="HR732" s="53"/>
      <c r="HS732" s="53"/>
      <c r="HT732" s="53"/>
      <c r="HU732" s="53"/>
      <c r="HV732" s="53"/>
      <c r="HW732" s="53"/>
      <c r="HX732" s="53"/>
      <c r="HY732" s="53"/>
      <c r="HZ732" s="53"/>
      <c r="IA732" s="53"/>
    </row>
    <row r="733" spans="1:235" ht="11.25">
      <c r="A733" s="1"/>
      <c r="B733" s="1"/>
      <c r="C733" s="1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104"/>
      <c r="O733" s="104"/>
      <c r="P733" s="104"/>
      <c r="Q733" s="53"/>
      <c r="R733" s="53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  <c r="AJ733" s="53"/>
      <c r="AK733" s="53"/>
      <c r="AL733" s="53"/>
      <c r="AM733" s="53"/>
      <c r="AN733" s="53"/>
      <c r="AO733" s="53"/>
      <c r="AP733" s="53"/>
      <c r="AQ733" s="53"/>
      <c r="AR733" s="53"/>
      <c r="AS733" s="53"/>
      <c r="AT733" s="53"/>
      <c r="AU733" s="53"/>
      <c r="AV733" s="53"/>
      <c r="AW733" s="53"/>
      <c r="AX733" s="53"/>
      <c r="AY733" s="53"/>
      <c r="AZ733" s="53"/>
      <c r="BA733" s="53"/>
      <c r="BB733" s="53"/>
      <c r="BC733" s="53"/>
      <c r="BD733" s="53"/>
      <c r="BE733" s="53"/>
      <c r="BF733" s="53"/>
      <c r="BG733" s="53"/>
      <c r="BH733" s="53"/>
      <c r="BI733" s="53"/>
      <c r="BJ733" s="53"/>
      <c r="BK733" s="53"/>
      <c r="BL733" s="53"/>
      <c r="BM733" s="53"/>
      <c r="BN733" s="53"/>
      <c r="BO733" s="53"/>
      <c r="BP733" s="53"/>
      <c r="BQ733" s="53"/>
      <c r="BR733" s="53"/>
      <c r="BS733" s="53"/>
      <c r="BT733" s="53"/>
      <c r="BU733" s="53"/>
      <c r="BV733" s="53"/>
      <c r="BW733" s="53"/>
      <c r="BX733" s="53"/>
      <c r="BY733" s="53"/>
      <c r="BZ733" s="53"/>
      <c r="CA733" s="53"/>
      <c r="CB733" s="53"/>
      <c r="CC733" s="53"/>
      <c r="CD733" s="53"/>
      <c r="CE733" s="53"/>
      <c r="CF733" s="53"/>
      <c r="CG733" s="53"/>
      <c r="CH733" s="53"/>
      <c r="CI733" s="53"/>
      <c r="CJ733" s="53"/>
      <c r="CK733" s="53"/>
      <c r="CL733" s="53"/>
      <c r="CM733" s="53"/>
      <c r="CN733" s="53"/>
      <c r="CO733" s="53"/>
      <c r="CP733" s="53"/>
      <c r="CQ733" s="53"/>
      <c r="CR733" s="53"/>
      <c r="CS733" s="53"/>
      <c r="CT733" s="53"/>
      <c r="CU733" s="53"/>
      <c r="CV733" s="53"/>
      <c r="CW733" s="53"/>
      <c r="CX733" s="53"/>
      <c r="CY733" s="53"/>
      <c r="CZ733" s="53"/>
      <c r="DA733" s="53"/>
      <c r="DB733" s="53"/>
      <c r="DC733" s="53"/>
      <c r="DD733" s="53"/>
      <c r="DE733" s="53"/>
      <c r="DF733" s="53"/>
      <c r="DG733" s="53"/>
      <c r="DH733" s="53"/>
      <c r="DI733" s="53"/>
      <c r="DJ733" s="53"/>
      <c r="DK733" s="53"/>
      <c r="DL733" s="53"/>
      <c r="DM733" s="53"/>
      <c r="DN733" s="53"/>
      <c r="DO733" s="53"/>
      <c r="DP733" s="53"/>
      <c r="DQ733" s="53"/>
      <c r="DR733" s="53"/>
      <c r="DS733" s="53"/>
      <c r="DT733" s="53"/>
      <c r="DU733" s="53"/>
      <c r="DV733" s="53"/>
      <c r="DW733" s="53"/>
      <c r="DX733" s="53"/>
      <c r="DY733" s="53"/>
      <c r="DZ733" s="53"/>
      <c r="EA733" s="53"/>
      <c r="EB733" s="53"/>
      <c r="EC733" s="53"/>
      <c r="ED733" s="53"/>
      <c r="EE733" s="53"/>
      <c r="EF733" s="53"/>
      <c r="EG733" s="53"/>
      <c r="EH733" s="53"/>
      <c r="EI733" s="53"/>
      <c r="EJ733" s="53"/>
      <c r="EK733" s="53"/>
      <c r="EL733" s="53"/>
      <c r="EM733" s="53"/>
      <c r="EN733" s="53"/>
      <c r="EO733" s="53"/>
      <c r="EP733" s="53"/>
      <c r="EQ733" s="53"/>
      <c r="ER733" s="53"/>
      <c r="ES733" s="53"/>
      <c r="ET733" s="53"/>
      <c r="EU733" s="53"/>
      <c r="EV733" s="53"/>
      <c r="EW733" s="53"/>
      <c r="EX733" s="53"/>
      <c r="EY733" s="53"/>
      <c r="EZ733" s="53"/>
      <c r="FA733" s="53"/>
      <c r="FB733" s="53"/>
      <c r="FC733" s="53"/>
      <c r="FD733" s="53"/>
      <c r="FE733" s="53"/>
      <c r="FF733" s="53"/>
      <c r="FG733" s="53"/>
      <c r="FH733" s="53"/>
      <c r="FI733" s="53"/>
      <c r="FJ733" s="53"/>
      <c r="FK733" s="53"/>
      <c r="FL733" s="53"/>
      <c r="FM733" s="53"/>
      <c r="FN733" s="53"/>
      <c r="FO733" s="53"/>
      <c r="FP733" s="53"/>
      <c r="FQ733" s="53"/>
      <c r="FR733" s="53"/>
      <c r="FS733" s="53"/>
      <c r="FT733" s="53"/>
      <c r="FU733" s="53"/>
      <c r="FV733" s="53"/>
      <c r="FW733" s="53"/>
      <c r="FX733" s="53"/>
      <c r="FY733" s="53"/>
      <c r="FZ733" s="53"/>
      <c r="GA733" s="53"/>
      <c r="GB733" s="53"/>
      <c r="GC733" s="53"/>
      <c r="GD733" s="53"/>
      <c r="GE733" s="53"/>
      <c r="GF733" s="53"/>
      <c r="GG733" s="53"/>
      <c r="GH733" s="53"/>
      <c r="GI733" s="53"/>
      <c r="GJ733" s="53"/>
      <c r="GK733" s="53"/>
      <c r="GL733" s="53"/>
      <c r="GM733" s="53"/>
      <c r="GN733" s="53"/>
      <c r="GO733" s="53"/>
      <c r="GP733" s="53"/>
      <c r="GQ733" s="53"/>
      <c r="GR733" s="53"/>
      <c r="GS733" s="53"/>
      <c r="GT733" s="53"/>
      <c r="GU733" s="53"/>
      <c r="GV733" s="53"/>
      <c r="GW733" s="53"/>
      <c r="GX733" s="53"/>
      <c r="GY733" s="53"/>
      <c r="GZ733" s="53"/>
      <c r="HA733" s="53"/>
      <c r="HB733" s="53"/>
      <c r="HC733" s="53"/>
      <c r="HD733" s="53"/>
      <c r="HE733" s="53"/>
      <c r="HF733" s="53"/>
      <c r="HG733" s="53"/>
      <c r="HH733" s="53"/>
      <c r="HI733" s="53"/>
      <c r="HJ733" s="53"/>
      <c r="HK733" s="53"/>
      <c r="HL733" s="53"/>
      <c r="HM733" s="53"/>
      <c r="HN733" s="53"/>
      <c r="HO733" s="53"/>
      <c r="HP733" s="53"/>
      <c r="HQ733" s="53"/>
      <c r="HR733" s="53"/>
      <c r="HS733" s="53"/>
      <c r="HT733" s="53"/>
      <c r="HU733" s="53"/>
      <c r="HV733" s="53"/>
      <c r="HW733" s="53"/>
      <c r="HX733" s="53"/>
      <c r="HY733" s="53"/>
      <c r="HZ733" s="53"/>
      <c r="IA733" s="53"/>
    </row>
    <row r="734" spans="1:235" ht="11.25">
      <c r="A734" s="1"/>
      <c r="B734" s="1"/>
      <c r="C734" s="1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104"/>
      <c r="O734" s="104"/>
      <c r="P734" s="104"/>
      <c r="Q734" s="53"/>
      <c r="R734" s="53"/>
      <c r="S734" s="53"/>
      <c r="T734" s="53"/>
      <c r="U734" s="53"/>
      <c r="V734" s="53"/>
      <c r="W734" s="53"/>
      <c r="X734" s="53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  <c r="AI734" s="53"/>
      <c r="AJ734" s="53"/>
      <c r="AK734" s="53"/>
      <c r="AL734" s="53"/>
      <c r="AM734" s="53"/>
      <c r="AN734" s="53"/>
      <c r="AO734" s="53"/>
      <c r="AP734" s="53"/>
      <c r="AQ734" s="53"/>
      <c r="AR734" s="53"/>
      <c r="AS734" s="53"/>
      <c r="AT734" s="53"/>
      <c r="AU734" s="53"/>
      <c r="AV734" s="53"/>
      <c r="AW734" s="53"/>
      <c r="AX734" s="53"/>
      <c r="AY734" s="53"/>
      <c r="AZ734" s="53"/>
      <c r="BA734" s="53"/>
      <c r="BB734" s="53"/>
      <c r="BC734" s="53"/>
      <c r="BD734" s="53"/>
      <c r="BE734" s="53"/>
      <c r="BF734" s="53"/>
      <c r="BG734" s="53"/>
      <c r="BH734" s="53"/>
      <c r="BI734" s="53"/>
      <c r="BJ734" s="53"/>
      <c r="BK734" s="53"/>
      <c r="BL734" s="53"/>
      <c r="BM734" s="53"/>
      <c r="BN734" s="53"/>
      <c r="BO734" s="53"/>
      <c r="BP734" s="53"/>
      <c r="BQ734" s="53"/>
      <c r="BR734" s="53"/>
      <c r="BS734" s="53"/>
      <c r="BT734" s="53"/>
      <c r="BU734" s="53"/>
      <c r="BV734" s="53"/>
      <c r="BW734" s="53"/>
      <c r="BX734" s="53"/>
      <c r="BY734" s="53"/>
      <c r="BZ734" s="53"/>
      <c r="CA734" s="53"/>
      <c r="CB734" s="53"/>
      <c r="CC734" s="53"/>
      <c r="CD734" s="53"/>
      <c r="CE734" s="53"/>
      <c r="CF734" s="53"/>
      <c r="CG734" s="53"/>
      <c r="CH734" s="53"/>
      <c r="CI734" s="53"/>
      <c r="CJ734" s="53"/>
      <c r="CK734" s="53"/>
      <c r="CL734" s="53"/>
      <c r="CM734" s="53"/>
      <c r="CN734" s="53"/>
      <c r="CO734" s="53"/>
      <c r="CP734" s="53"/>
      <c r="CQ734" s="53"/>
      <c r="CR734" s="53"/>
      <c r="CS734" s="53"/>
      <c r="CT734" s="53"/>
      <c r="CU734" s="53"/>
      <c r="CV734" s="53"/>
      <c r="CW734" s="53"/>
      <c r="CX734" s="53"/>
      <c r="CY734" s="53"/>
      <c r="CZ734" s="53"/>
      <c r="DA734" s="53"/>
      <c r="DB734" s="53"/>
      <c r="DC734" s="53"/>
      <c r="DD734" s="53"/>
      <c r="DE734" s="53"/>
      <c r="DF734" s="53"/>
      <c r="DG734" s="53"/>
      <c r="DH734" s="53"/>
      <c r="DI734" s="53"/>
      <c r="DJ734" s="53"/>
      <c r="DK734" s="53"/>
      <c r="DL734" s="53"/>
      <c r="DM734" s="53"/>
      <c r="DN734" s="53"/>
      <c r="DO734" s="53"/>
      <c r="DP734" s="53"/>
      <c r="DQ734" s="53"/>
      <c r="DR734" s="53"/>
      <c r="DS734" s="53"/>
      <c r="DT734" s="53"/>
      <c r="DU734" s="53"/>
      <c r="DV734" s="53"/>
      <c r="DW734" s="53"/>
      <c r="DX734" s="53"/>
      <c r="DY734" s="53"/>
      <c r="DZ734" s="53"/>
      <c r="EA734" s="53"/>
      <c r="EB734" s="53"/>
      <c r="EC734" s="53"/>
      <c r="ED734" s="53"/>
      <c r="EE734" s="53"/>
      <c r="EF734" s="53"/>
      <c r="EG734" s="53"/>
      <c r="EH734" s="53"/>
      <c r="EI734" s="53"/>
      <c r="EJ734" s="53"/>
      <c r="EK734" s="53"/>
      <c r="EL734" s="53"/>
      <c r="EM734" s="53"/>
      <c r="EN734" s="53"/>
      <c r="EO734" s="53"/>
      <c r="EP734" s="53"/>
      <c r="EQ734" s="53"/>
      <c r="ER734" s="53"/>
      <c r="ES734" s="53"/>
      <c r="ET734" s="53"/>
      <c r="EU734" s="53"/>
      <c r="EV734" s="53"/>
      <c r="EW734" s="53"/>
      <c r="EX734" s="53"/>
      <c r="EY734" s="53"/>
      <c r="EZ734" s="53"/>
      <c r="FA734" s="53"/>
      <c r="FB734" s="53"/>
      <c r="FC734" s="53"/>
      <c r="FD734" s="53"/>
      <c r="FE734" s="53"/>
      <c r="FF734" s="53"/>
      <c r="FG734" s="53"/>
      <c r="FH734" s="53"/>
      <c r="FI734" s="53"/>
      <c r="FJ734" s="53"/>
      <c r="FK734" s="53"/>
      <c r="FL734" s="53"/>
      <c r="FM734" s="53"/>
      <c r="FN734" s="53"/>
      <c r="FO734" s="53"/>
      <c r="FP734" s="53"/>
      <c r="FQ734" s="53"/>
      <c r="FR734" s="53"/>
      <c r="FS734" s="53"/>
      <c r="FT734" s="53"/>
      <c r="FU734" s="53"/>
      <c r="FV734" s="53"/>
      <c r="FW734" s="53"/>
      <c r="FX734" s="53"/>
      <c r="FY734" s="53"/>
      <c r="FZ734" s="53"/>
      <c r="GA734" s="53"/>
      <c r="GB734" s="53"/>
      <c r="GC734" s="53"/>
      <c r="GD734" s="53"/>
      <c r="GE734" s="53"/>
      <c r="GF734" s="53"/>
      <c r="GG734" s="53"/>
      <c r="GH734" s="53"/>
      <c r="GI734" s="53"/>
      <c r="GJ734" s="53"/>
      <c r="GK734" s="53"/>
      <c r="GL734" s="53"/>
      <c r="GM734" s="53"/>
      <c r="GN734" s="53"/>
      <c r="GO734" s="53"/>
      <c r="GP734" s="53"/>
      <c r="GQ734" s="53"/>
      <c r="GR734" s="53"/>
      <c r="GS734" s="53"/>
      <c r="GT734" s="53"/>
      <c r="GU734" s="53"/>
      <c r="GV734" s="53"/>
      <c r="GW734" s="53"/>
      <c r="GX734" s="53"/>
      <c r="GY734" s="53"/>
      <c r="GZ734" s="53"/>
      <c r="HA734" s="53"/>
      <c r="HB734" s="53"/>
      <c r="HC734" s="53"/>
      <c r="HD734" s="53"/>
      <c r="HE734" s="53"/>
      <c r="HF734" s="53"/>
      <c r="HG734" s="53"/>
      <c r="HH734" s="53"/>
      <c r="HI734" s="53"/>
      <c r="HJ734" s="53"/>
      <c r="HK734" s="53"/>
      <c r="HL734" s="53"/>
      <c r="HM734" s="53"/>
      <c r="HN734" s="53"/>
      <c r="HO734" s="53"/>
      <c r="HP734" s="53"/>
      <c r="HQ734" s="53"/>
      <c r="HR734" s="53"/>
      <c r="HS734" s="53"/>
      <c r="HT734" s="53"/>
      <c r="HU734" s="53"/>
      <c r="HV734" s="53"/>
      <c r="HW734" s="53"/>
      <c r="HX734" s="53"/>
      <c r="HY734" s="53"/>
      <c r="HZ734" s="53"/>
      <c r="IA734" s="53"/>
    </row>
    <row r="735" spans="1:235" ht="11.25">
      <c r="A735" s="1"/>
      <c r="B735" s="1"/>
      <c r="C735" s="1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104"/>
      <c r="O735" s="104"/>
      <c r="P735" s="104"/>
      <c r="Q735" s="53"/>
      <c r="R735" s="53"/>
      <c r="S735" s="53"/>
      <c r="T735" s="53"/>
      <c r="U735" s="53"/>
      <c r="V735" s="53"/>
      <c r="W735" s="53"/>
      <c r="X735" s="53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  <c r="AI735" s="53"/>
      <c r="AJ735" s="53"/>
      <c r="AK735" s="53"/>
      <c r="AL735" s="53"/>
      <c r="AM735" s="53"/>
      <c r="AN735" s="53"/>
      <c r="AO735" s="53"/>
      <c r="AP735" s="53"/>
      <c r="AQ735" s="53"/>
      <c r="AR735" s="53"/>
      <c r="AS735" s="53"/>
      <c r="AT735" s="53"/>
      <c r="AU735" s="53"/>
      <c r="AV735" s="53"/>
      <c r="AW735" s="53"/>
      <c r="AX735" s="53"/>
      <c r="AY735" s="53"/>
      <c r="AZ735" s="53"/>
      <c r="BA735" s="53"/>
      <c r="BB735" s="53"/>
      <c r="BC735" s="53"/>
      <c r="BD735" s="53"/>
      <c r="BE735" s="53"/>
      <c r="BF735" s="53"/>
      <c r="BG735" s="53"/>
      <c r="BH735" s="53"/>
      <c r="BI735" s="53"/>
      <c r="BJ735" s="53"/>
      <c r="BK735" s="53"/>
      <c r="BL735" s="53"/>
      <c r="BM735" s="53"/>
      <c r="BN735" s="53"/>
      <c r="BO735" s="53"/>
      <c r="BP735" s="53"/>
      <c r="BQ735" s="53"/>
      <c r="BR735" s="53"/>
      <c r="BS735" s="53"/>
      <c r="BT735" s="53"/>
      <c r="BU735" s="53"/>
      <c r="BV735" s="53"/>
      <c r="BW735" s="53"/>
      <c r="BX735" s="53"/>
      <c r="BY735" s="53"/>
      <c r="BZ735" s="53"/>
      <c r="CA735" s="53"/>
      <c r="CB735" s="53"/>
      <c r="CC735" s="53"/>
      <c r="CD735" s="53"/>
      <c r="CE735" s="53"/>
      <c r="CF735" s="53"/>
      <c r="CG735" s="53"/>
      <c r="CH735" s="53"/>
      <c r="CI735" s="53"/>
      <c r="CJ735" s="53"/>
      <c r="CK735" s="53"/>
      <c r="CL735" s="53"/>
      <c r="CM735" s="53"/>
      <c r="CN735" s="53"/>
      <c r="CO735" s="53"/>
      <c r="CP735" s="53"/>
      <c r="CQ735" s="53"/>
      <c r="CR735" s="53"/>
      <c r="CS735" s="53"/>
      <c r="CT735" s="53"/>
      <c r="CU735" s="53"/>
      <c r="CV735" s="53"/>
      <c r="CW735" s="53"/>
      <c r="CX735" s="53"/>
      <c r="CY735" s="53"/>
      <c r="CZ735" s="53"/>
      <c r="DA735" s="53"/>
      <c r="DB735" s="53"/>
      <c r="DC735" s="53"/>
      <c r="DD735" s="53"/>
      <c r="DE735" s="53"/>
      <c r="DF735" s="53"/>
      <c r="DG735" s="53"/>
      <c r="DH735" s="53"/>
      <c r="DI735" s="53"/>
      <c r="DJ735" s="53"/>
      <c r="DK735" s="53"/>
      <c r="DL735" s="53"/>
      <c r="DM735" s="53"/>
      <c r="DN735" s="53"/>
      <c r="DO735" s="53"/>
      <c r="DP735" s="53"/>
      <c r="DQ735" s="53"/>
      <c r="DR735" s="53"/>
      <c r="DS735" s="53"/>
      <c r="DT735" s="53"/>
      <c r="DU735" s="53"/>
      <c r="DV735" s="53"/>
      <c r="DW735" s="53"/>
      <c r="DX735" s="53"/>
      <c r="DY735" s="53"/>
      <c r="DZ735" s="53"/>
      <c r="EA735" s="53"/>
      <c r="EB735" s="53"/>
      <c r="EC735" s="53"/>
      <c r="ED735" s="53"/>
      <c r="EE735" s="53"/>
      <c r="EF735" s="53"/>
      <c r="EG735" s="53"/>
      <c r="EH735" s="53"/>
      <c r="EI735" s="53"/>
      <c r="EJ735" s="53"/>
      <c r="EK735" s="53"/>
      <c r="EL735" s="53"/>
      <c r="EM735" s="53"/>
      <c r="EN735" s="53"/>
      <c r="EO735" s="53"/>
      <c r="EP735" s="53"/>
      <c r="EQ735" s="53"/>
      <c r="ER735" s="53"/>
      <c r="ES735" s="53"/>
      <c r="ET735" s="53"/>
      <c r="EU735" s="53"/>
      <c r="EV735" s="53"/>
      <c r="EW735" s="53"/>
      <c r="EX735" s="53"/>
      <c r="EY735" s="53"/>
      <c r="EZ735" s="53"/>
      <c r="FA735" s="53"/>
      <c r="FB735" s="53"/>
      <c r="FC735" s="53"/>
      <c r="FD735" s="53"/>
      <c r="FE735" s="53"/>
      <c r="FF735" s="53"/>
      <c r="FG735" s="53"/>
      <c r="FH735" s="53"/>
      <c r="FI735" s="53"/>
      <c r="FJ735" s="53"/>
      <c r="FK735" s="53"/>
      <c r="FL735" s="53"/>
      <c r="FM735" s="53"/>
      <c r="FN735" s="53"/>
      <c r="FO735" s="53"/>
      <c r="FP735" s="53"/>
      <c r="FQ735" s="53"/>
      <c r="FR735" s="53"/>
      <c r="FS735" s="53"/>
      <c r="FT735" s="53"/>
      <c r="FU735" s="53"/>
      <c r="FV735" s="53"/>
      <c r="FW735" s="53"/>
      <c r="FX735" s="53"/>
      <c r="FY735" s="53"/>
      <c r="FZ735" s="53"/>
      <c r="GA735" s="53"/>
      <c r="GB735" s="53"/>
      <c r="GC735" s="53"/>
      <c r="GD735" s="53"/>
      <c r="GE735" s="53"/>
      <c r="GF735" s="53"/>
      <c r="GG735" s="53"/>
      <c r="GH735" s="53"/>
      <c r="GI735" s="53"/>
      <c r="GJ735" s="53"/>
      <c r="GK735" s="53"/>
      <c r="GL735" s="53"/>
      <c r="GM735" s="53"/>
      <c r="GN735" s="53"/>
      <c r="GO735" s="53"/>
      <c r="GP735" s="53"/>
      <c r="GQ735" s="53"/>
      <c r="GR735" s="53"/>
      <c r="GS735" s="53"/>
      <c r="GT735" s="53"/>
      <c r="GU735" s="53"/>
      <c r="GV735" s="53"/>
      <c r="GW735" s="53"/>
      <c r="GX735" s="53"/>
      <c r="GY735" s="53"/>
      <c r="GZ735" s="53"/>
      <c r="HA735" s="53"/>
      <c r="HB735" s="53"/>
      <c r="HC735" s="53"/>
      <c r="HD735" s="53"/>
      <c r="HE735" s="53"/>
      <c r="HF735" s="53"/>
      <c r="HG735" s="53"/>
      <c r="HH735" s="53"/>
      <c r="HI735" s="53"/>
      <c r="HJ735" s="53"/>
      <c r="HK735" s="53"/>
      <c r="HL735" s="53"/>
      <c r="HM735" s="53"/>
      <c r="HN735" s="53"/>
      <c r="HO735" s="53"/>
      <c r="HP735" s="53"/>
      <c r="HQ735" s="53"/>
      <c r="HR735" s="53"/>
      <c r="HS735" s="53"/>
      <c r="HT735" s="53"/>
      <c r="HU735" s="53"/>
      <c r="HV735" s="53"/>
      <c r="HW735" s="53"/>
      <c r="HX735" s="53"/>
      <c r="HY735" s="53"/>
      <c r="HZ735" s="53"/>
      <c r="IA735" s="53"/>
    </row>
    <row r="736" spans="1:235" ht="11.25">
      <c r="A736" s="1"/>
      <c r="B736" s="1"/>
      <c r="C736" s="1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104"/>
      <c r="O736" s="104"/>
      <c r="P736" s="104"/>
      <c r="Q736" s="53"/>
      <c r="R736" s="53"/>
      <c r="S736" s="53"/>
      <c r="T736" s="53"/>
      <c r="U736" s="53"/>
      <c r="V736" s="53"/>
      <c r="W736" s="53"/>
      <c r="X736" s="53"/>
      <c r="Y736" s="53"/>
      <c r="Z736" s="53"/>
      <c r="AA736" s="53"/>
      <c r="AB736" s="53"/>
      <c r="AC736" s="53"/>
      <c r="AD736" s="53"/>
      <c r="AE736" s="53"/>
      <c r="AF736" s="53"/>
      <c r="AG736" s="53"/>
      <c r="AH736" s="53"/>
      <c r="AI736" s="53"/>
      <c r="AJ736" s="53"/>
      <c r="AK736" s="53"/>
      <c r="AL736" s="53"/>
      <c r="AM736" s="53"/>
      <c r="AN736" s="53"/>
      <c r="AO736" s="53"/>
      <c r="AP736" s="53"/>
      <c r="AQ736" s="53"/>
      <c r="AR736" s="53"/>
      <c r="AS736" s="53"/>
      <c r="AT736" s="53"/>
      <c r="AU736" s="53"/>
      <c r="AV736" s="53"/>
      <c r="AW736" s="53"/>
      <c r="AX736" s="53"/>
      <c r="AY736" s="53"/>
      <c r="AZ736" s="53"/>
      <c r="BA736" s="53"/>
      <c r="BB736" s="53"/>
      <c r="BC736" s="53"/>
      <c r="BD736" s="53"/>
      <c r="BE736" s="53"/>
      <c r="BF736" s="53"/>
      <c r="BG736" s="53"/>
      <c r="BH736" s="53"/>
      <c r="BI736" s="53"/>
      <c r="BJ736" s="53"/>
      <c r="BK736" s="53"/>
      <c r="BL736" s="53"/>
      <c r="BM736" s="53"/>
      <c r="BN736" s="53"/>
      <c r="BO736" s="53"/>
      <c r="BP736" s="53"/>
      <c r="BQ736" s="53"/>
      <c r="BR736" s="53"/>
      <c r="BS736" s="53"/>
      <c r="BT736" s="53"/>
      <c r="BU736" s="53"/>
      <c r="BV736" s="53"/>
      <c r="BW736" s="53"/>
      <c r="BX736" s="53"/>
      <c r="BY736" s="53"/>
      <c r="BZ736" s="53"/>
      <c r="CA736" s="53"/>
      <c r="CB736" s="53"/>
      <c r="CC736" s="53"/>
      <c r="CD736" s="53"/>
      <c r="CE736" s="53"/>
      <c r="CF736" s="53"/>
      <c r="CG736" s="53"/>
      <c r="CH736" s="53"/>
      <c r="CI736" s="53"/>
      <c r="CJ736" s="53"/>
      <c r="CK736" s="53"/>
      <c r="CL736" s="53"/>
      <c r="CM736" s="53"/>
      <c r="CN736" s="53"/>
      <c r="CO736" s="53"/>
      <c r="CP736" s="53"/>
      <c r="CQ736" s="53"/>
      <c r="CR736" s="53"/>
      <c r="CS736" s="53"/>
      <c r="CT736" s="53"/>
      <c r="CU736" s="53"/>
      <c r="CV736" s="53"/>
      <c r="CW736" s="53"/>
      <c r="CX736" s="53"/>
      <c r="CY736" s="53"/>
      <c r="CZ736" s="53"/>
      <c r="DA736" s="53"/>
      <c r="DB736" s="53"/>
      <c r="DC736" s="53"/>
      <c r="DD736" s="53"/>
      <c r="DE736" s="53"/>
      <c r="DF736" s="53"/>
      <c r="DG736" s="53"/>
      <c r="DH736" s="53"/>
      <c r="DI736" s="53"/>
      <c r="DJ736" s="53"/>
      <c r="DK736" s="53"/>
      <c r="DL736" s="53"/>
      <c r="DM736" s="53"/>
      <c r="DN736" s="53"/>
      <c r="DO736" s="53"/>
      <c r="DP736" s="53"/>
      <c r="DQ736" s="53"/>
      <c r="DR736" s="53"/>
      <c r="DS736" s="53"/>
      <c r="DT736" s="53"/>
      <c r="DU736" s="53"/>
      <c r="DV736" s="53"/>
      <c r="DW736" s="53"/>
      <c r="DX736" s="53"/>
      <c r="DY736" s="53"/>
      <c r="DZ736" s="53"/>
      <c r="EA736" s="53"/>
      <c r="EB736" s="53"/>
      <c r="EC736" s="53"/>
      <c r="ED736" s="53"/>
      <c r="EE736" s="53"/>
      <c r="EF736" s="53"/>
      <c r="EG736" s="53"/>
      <c r="EH736" s="53"/>
      <c r="EI736" s="53"/>
      <c r="EJ736" s="53"/>
      <c r="EK736" s="53"/>
      <c r="EL736" s="53"/>
      <c r="EM736" s="53"/>
      <c r="EN736" s="53"/>
      <c r="EO736" s="53"/>
      <c r="EP736" s="53"/>
      <c r="EQ736" s="53"/>
      <c r="ER736" s="53"/>
      <c r="ES736" s="53"/>
      <c r="ET736" s="53"/>
      <c r="EU736" s="53"/>
      <c r="EV736" s="53"/>
      <c r="EW736" s="53"/>
      <c r="EX736" s="53"/>
      <c r="EY736" s="53"/>
      <c r="EZ736" s="53"/>
      <c r="FA736" s="53"/>
      <c r="FB736" s="53"/>
      <c r="FC736" s="53"/>
      <c r="FD736" s="53"/>
      <c r="FE736" s="53"/>
      <c r="FF736" s="53"/>
      <c r="FG736" s="53"/>
      <c r="FH736" s="53"/>
      <c r="FI736" s="53"/>
      <c r="FJ736" s="53"/>
      <c r="FK736" s="53"/>
      <c r="FL736" s="53"/>
      <c r="FM736" s="53"/>
      <c r="FN736" s="53"/>
      <c r="FO736" s="53"/>
      <c r="FP736" s="53"/>
      <c r="FQ736" s="53"/>
      <c r="FR736" s="53"/>
      <c r="FS736" s="53"/>
      <c r="FT736" s="53"/>
      <c r="FU736" s="53"/>
      <c r="FV736" s="53"/>
      <c r="FW736" s="53"/>
      <c r="FX736" s="53"/>
      <c r="FY736" s="53"/>
      <c r="FZ736" s="53"/>
      <c r="GA736" s="53"/>
      <c r="GB736" s="53"/>
      <c r="GC736" s="53"/>
      <c r="GD736" s="53"/>
      <c r="GE736" s="53"/>
      <c r="GF736" s="53"/>
      <c r="GG736" s="53"/>
      <c r="GH736" s="53"/>
      <c r="GI736" s="53"/>
      <c r="GJ736" s="53"/>
      <c r="GK736" s="53"/>
      <c r="GL736" s="53"/>
      <c r="GM736" s="53"/>
      <c r="GN736" s="53"/>
      <c r="GO736" s="53"/>
      <c r="GP736" s="53"/>
      <c r="GQ736" s="53"/>
      <c r="GR736" s="53"/>
      <c r="GS736" s="53"/>
      <c r="GT736" s="53"/>
      <c r="GU736" s="53"/>
      <c r="GV736" s="53"/>
      <c r="GW736" s="53"/>
      <c r="GX736" s="53"/>
      <c r="GY736" s="53"/>
      <c r="GZ736" s="53"/>
      <c r="HA736" s="53"/>
      <c r="HB736" s="53"/>
      <c r="HC736" s="53"/>
      <c r="HD736" s="53"/>
      <c r="HE736" s="53"/>
      <c r="HF736" s="53"/>
      <c r="HG736" s="53"/>
      <c r="HH736" s="53"/>
      <c r="HI736" s="53"/>
      <c r="HJ736" s="53"/>
      <c r="HK736" s="53"/>
      <c r="HL736" s="53"/>
      <c r="HM736" s="53"/>
      <c r="HN736" s="53"/>
      <c r="HO736" s="53"/>
      <c r="HP736" s="53"/>
      <c r="HQ736" s="53"/>
      <c r="HR736" s="53"/>
      <c r="HS736" s="53"/>
      <c r="HT736" s="53"/>
      <c r="HU736" s="53"/>
      <c r="HV736" s="53"/>
      <c r="HW736" s="53"/>
      <c r="HX736" s="53"/>
      <c r="HY736" s="53"/>
      <c r="HZ736" s="53"/>
      <c r="IA736" s="53"/>
    </row>
    <row r="737" spans="1:235" ht="11.25">
      <c r="A737" s="1"/>
      <c r="B737" s="1"/>
      <c r="C737" s="1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104"/>
      <c r="O737" s="104"/>
      <c r="P737" s="104"/>
      <c r="Q737" s="53"/>
      <c r="R737" s="53"/>
      <c r="S737" s="53"/>
      <c r="T737" s="53"/>
      <c r="U737" s="53"/>
      <c r="V737" s="53"/>
      <c r="W737" s="53"/>
      <c r="X737" s="53"/>
      <c r="Y737" s="53"/>
      <c r="Z737" s="53"/>
      <c r="AA737" s="53"/>
      <c r="AB737" s="53"/>
      <c r="AC737" s="53"/>
      <c r="AD737" s="53"/>
      <c r="AE737" s="53"/>
      <c r="AF737" s="53"/>
      <c r="AG737" s="53"/>
      <c r="AH737" s="53"/>
      <c r="AI737" s="53"/>
      <c r="AJ737" s="53"/>
      <c r="AK737" s="53"/>
      <c r="AL737" s="53"/>
      <c r="AM737" s="53"/>
      <c r="AN737" s="53"/>
      <c r="AO737" s="53"/>
      <c r="AP737" s="53"/>
      <c r="AQ737" s="53"/>
      <c r="AR737" s="53"/>
      <c r="AS737" s="53"/>
      <c r="AT737" s="53"/>
      <c r="AU737" s="53"/>
      <c r="AV737" s="53"/>
      <c r="AW737" s="53"/>
      <c r="AX737" s="53"/>
      <c r="AY737" s="53"/>
      <c r="AZ737" s="53"/>
      <c r="BA737" s="53"/>
      <c r="BB737" s="53"/>
      <c r="BC737" s="53"/>
      <c r="BD737" s="53"/>
      <c r="BE737" s="53"/>
      <c r="BF737" s="53"/>
      <c r="BG737" s="53"/>
      <c r="BH737" s="53"/>
      <c r="BI737" s="53"/>
      <c r="BJ737" s="53"/>
      <c r="BK737" s="53"/>
      <c r="BL737" s="53"/>
      <c r="BM737" s="53"/>
      <c r="BN737" s="53"/>
      <c r="BO737" s="53"/>
      <c r="BP737" s="53"/>
      <c r="BQ737" s="53"/>
      <c r="BR737" s="53"/>
      <c r="BS737" s="53"/>
      <c r="BT737" s="53"/>
      <c r="BU737" s="53"/>
      <c r="BV737" s="53"/>
      <c r="BW737" s="53"/>
      <c r="BX737" s="53"/>
      <c r="BY737" s="53"/>
      <c r="BZ737" s="53"/>
      <c r="CA737" s="53"/>
      <c r="CB737" s="53"/>
      <c r="CC737" s="53"/>
      <c r="CD737" s="53"/>
      <c r="CE737" s="53"/>
      <c r="CF737" s="53"/>
      <c r="CG737" s="53"/>
      <c r="CH737" s="53"/>
      <c r="CI737" s="53"/>
      <c r="CJ737" s="53"/>
      <c r="CK737" s="53"/>
      <c r="CL737" s="53"/>
      <c r="CM737" s="53"/>
      <c r="CN737" s="53"/>
      <c r="CO737" s="53"/>
      <c r="CP737" s="53"/>
      <c r="CQ737" s="53"/>
      <c r="CR737" s="53"/>
      <c r="CS737" s="53"/>
      <c r="CT737" s="53"/>
      <c r="CU737" s="53"/>
      <c r="CV737" s="53"/>
      <c r="CW737" s="53"/>
      <c r="CX737" s="53"/>
      <c r="CY737" s="53"/>
      <c r="CZ737" s="53"/>
      <c r="DA737" s="53"/>
      <c r="DB737" s="53"/>
      <c r="DC737" s="53"/>
      <c r="DD737" s="53"/>
      <c r="DE737" s="53"/>
      <c r="DF737" s="53"/>
      <c r="DG737" s="53"/>
      <c r="DH737" s="53"/>
      <c r="DI737" s="53"/>
      <c r="DJ737" s="53"/>
      <c r="DK737" s="53"/>
      <c r="DL737" s="53"/>
      <c r="DM737" s="53"/>
      <c r="DN737" s="53"/>
      <c r="DO737" s="53"/>
      <c r="DP737" s="53"/>
      <c r="DQ737" s="53"/>
      <c r="DR737" s="53"/>
      <c r="DS737" s="53"/>
      <c r="DT737" s="53"/>
      <c r="DU737" s="53"/>
      <c r="DV737" s="53"/>
      <c r="DW737" s="53"/>
      <c r="DX737" s="53"/>
      <c r="DY737" s="53"/>
      <c r="DZ737" s="53"/>
      <c r="EA737" s="53"/>
      <c r="EB737" s="53"/>
      <c r="EC737" s="53"/>
      <c r="ED737" s="53"/>
      <c r="EE737" s="53"/>
      <c r="EF737" s="53"/>
      <c r="EG737" s="53"/>
      <c r="EH737" s="53"/>
      <c r="EI737" s="53"/>
      <c r="EJ737" s="53"/>
      <c r="EK737" s="53"/>
      <c r="EL737" s="53"/>
      <c r="EM737" s="53"/>
      <c r="EN737" s="53"/>
      <c r="EO737" s="53"/>
      <c r="EP737" s="53"/>
      <c r="EQ737" s="53"/>
      <c r="ER737" s="53"/>
      <c r="ES737" s="53"/>
      <c r="ET737" s="53"/>
      <c r="EU737" s="53"/>
      <c r="EV737" s="53"/>
      <c r="EW737" s="53"/>
      <c r="EX737" s="53"/>
      <c r="EY737" s="53"/>
      <c r="EZ737" s="53"/>
      <c r="FA737" s="53"/>
      <c r="FB737" s="53"/>
      <c r="FC737" s="53"/>
      <c r="FD737" s="53"/>
      <c r="FE737" s="53"/>
      <c r="FF737" s="53"/>
      <c r="FG737" s="53"/>
      <c r="FH737" s="53"/>
      <c r="FI737" s="53"/>
      <c r="FJ737" s="53"/>
      <c r="FK737" s="53"/>
      <c r="FL737" s="53"/>
      <c r="FM737" s="53"/>
      <c r="FN737" s="53"/>
      <c r="FO737" s="53"/>
      <c r="FP737" s="53"/>
      <c r="FQ737" s="53"/>
      <c r="FR737" s="53"/>
      <c r="FS737" s="53"/>
      <c r="FT737" s="53"/>
      <c r="FU737" s="53"/>
      <c r="FV737" s="53"/>
      <c r="FW737" s="53"/>
      <c r="FX737" s="53"/>
      <c r="FY737" s="53"/>
      <c r="FZ737" s="53"/>
      <c r="GA737" s="53"/>
      <c r="GB737" s="53"/>
      <c r="GC737" s="53"/>
      <c r="GD737" s="53"/>
      <c r="GE737" s="53"/>
      <c r="GF737" s="53"/>
      <c r="GG737" s="53"/>
      <c r="GH737" s="53"/>
      <c r="GI737" s="53"/>
      <c r="GJ737" s="53"/>
      <c r="GK737" s="53"/>
      <c r="GL737" s="53"/>
      <c r="GM737" s="53"/>
      <c r="GN737" s="53"/>
      <c r="GO737" s="53"/>
      <c r="GP737" s="53"/>
      <c r="GQ737" s="53"/>
      <c r="GR737" s="53"/>
      <c r="GS737" s="53"/>
      <c r="GT737" s="53"/>
      <c r="GU737" s="53"/>
      <c r="GV737" s="53"/>
      <c r="GW737" s="53"/>
      <c r="GX737" s="53"/>
      <c r="GY737" s="53"/>
      <c r="GZ737" s="53"/>
      <c r="HA737" s="53"/>
      <c r="HB737" s="53"/>
      <c r="HC737" s="53"/>
      <c r="HD737" s="53"/>
      <c r="HE737" s="53"/>
      <c r="HF737" s="53"/>
      <c r="HG737" s="53"/>
      <c r="HH737" s="53"/>
      <c r="HI737" s="53"/>
      <c r="HJ737" s="53"/>
      <c r="HK737" s="53"/>
      <c r="HL737" s="53"/>
      <c r="HM737" s="53"/>
      <c r="HN737" s="53"/>
      <c r="HO737" s="53"/>
      <c r="HP737" s="53"/>
      <c r="HQ737" s="53"/>
      <c r="HR737" s="53"/>
      <c r="HS737" s="53"/>
      <c r="HT737" s="53"/>
      <c r="HU737" s="53"/>
      <c r="HV737" s="53"/>
      <c r="HW737" s="53"/>
      <c r="HX737" s="53"/>
      <c r="HY737" s="53"/>
      <c r="HZ737" s="53"/>
      <c r="IA737" s="53"/>
    </row>
    <row r="738" spans="1:235" ht="11.25">
      <c r="A738" s="1"/>
      <c r="B738" s="1"/>
      <c r="C738" s="1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104"/>
      <c r="O738" s="104"/>
      <c r="P738" s="104"/>
      <c r="Q738" s="53"/>
      <c r="R738" s="53"/>
      <c r="S738" s="53"/>
      <c r="T738" s="53"/>
      <c r="U738" s="53"/>
      <c r="V738" s="53"/>
      <c r="W738" s="53"/>
      <c r="X738" s="53"/>
      <c r="Y738" s="53"/>
      <c r="Z738" s="53"/>
      <c r="AA738" s="53"/>
      <c r="AB738" s="53"/>
      <c r="AC738" s="53"/>
      <c r="AD738" s="53"/>
      <c r="AE738" s="53"/>
      <c r="AF738" s="53"/>
      <c r="AG738" s="53"/>
      <c r="AH738" s="53"/>
      <c r="AI738" s="53"/>
      <c r="AJ738" s="53"/>
      <c r="AK738" s="53"/>
      <c r="AL738" s="53"/>
      <c r="AM738" s="53"/>
      <c r="AN738" s="53"/>
      <c r="AO738" s="53"/>
      <c r="AP738" s="53"/>
      <c r="AQ738" s="53"/>
      <c r="AR738" s="53"/>
      <c r="AS738" s="53"/>
      <c r="AT738" s="53"/>
      <c r="AU738" s="53"/>
      <c r="AV738" s="53"/>
      <c r="AW738" s="53"/>
      <c r="AX738" s="53"/>
      <c r="AY738" s="53"/>
      <c r="AZ738" s="53"/>
      <c r="BA738" s="53"/>
      <c r="BB738" s="53"/>
      <c r="BC738" s="53"/>
      <c r="BD738" s="53"/>
      <c r="BE738" s="53"/>
      <c r="BF738" s="53"/>
      <c r="BG738" s="53"/>
      <c r="BH738" s="53"/>
      <c r="BI738" s="53"/>
      <c r="BJ738" s="53"/>
      <c r="BK738" s="53"/>
      <c r="BL738" s="53"/>
      <c r="BM738" s="53"/>
      <c r="BN738" s="53"/>
      <c r="BO738" s="53"/>
      <c r="BP738" s="53"/>
      <c r="BQ738" s="53"/>
      <c r="BR738" s="53"/>
      <c r="BS738" s="53"/>
      <c r="BT738" s="53"/>
      <c r="BU738" s="53"/>
      <c r="BV738" s="53"/>
      <c r="BW738" s="53"/>
      <c r="BX738" s="53"/>
      <c r="BY738" s="53"/>
      <c r="BZ738" s="53"/>
      <c r="CA738" s="53"/>
      <c r="CB738" s="53"/>
      <c r="CC738" s="53"/>
      <c r="CD738" s="53"/>
      <c r="CE738" s="53"/>
      <c r="CF738" s="53"/>
      <c r="CG738" s="53"/>
      <c r="CH738" s="53"/>
      <c r="CI738" s="53"/>
      <c r="CJ738" s="53"/>
      <c r="CK738" s="53"/>
      <c r="CL738" s="53"/>
      <c r="CM738" s="53"/>
      <c r="CN738" s="53"/>
      <c r="CO738" s="53"/>
      <c r="CP738" s="53"/>
      <c r="CQ738" s="53"/>
      <c r="CR738" s="53"/>
      <c r="CS738" s="53"/>
      <c r="CT738" s="53"/>
      <c r="CU738" s="53"/>
      <c r="CV738" s="53"/>
      <c r="CW738" s="53"/>
      <c r="CX738" s="53"/>
      <c r="CY738" s="53"/>
      <c r="CZ738" s="53"/>
      <c r="DA738" s="53"/>
      <c r="DB738" s="53"/>
      <c r="DC738" s="53"/>
      <c r="DD738" s="53"/>
      <c r="DE738" s="53"/>
      <c r="DF738" s="53"/>
      <c r="DG738" s="53"/>
      <c r="DH738" s="53"/>
      <c r="DI738" s="53"/>
      <c r="DJ738" s="53"/>
      <c r="DK738" s="53"/>
      <c r="DL738" s="53"/>
      <c r="DM738" s="53"/>
      <c r="DN738" s="53"/>
      <c r="DO738" s="53"/>
      <c r="DP738" s="53"/>
      <c r="DQ738" s="53"/>
      <c r="DR738" s="53"/>
      <c r="DS738" s="53"/>
      <c r="DT738" s="53"/>
      <c r="DU738" s="53"/>
      <c r="DV738" s="53"/>
      <c r="DW738" s="53"/>
      <c r="DX738" s="53"/>
      <c r="DY738" s="53"/>
      <c r="DZ738" s="53"/>
      <c r="EA738" s="53"/>
      <c r="EB738" s="53"/>
      <c r="EC738" s="53"/>
      <c r="ED738" s="53"/>
      <c r="EE738" s="53"/>
      <c r="EF738" s="53"/>
      <c r="EG738" s="53"/>
      <c r="EH738" s="53"/>
      <c r="EI738" s="53"/>
      <c r="EJ738" s="53"/>
      <c r="EK738" s="53"/>
      <c r="EL738" s="53"/>
      <c r="EM738" s="53"/>
      <c r="EN738" s="53"/>
      <c r="EO738" s="53"/>
      <c r="EP738" s="53"/>
      <c r="EQ738" s="53"/>
      <c r="ER738" s="53"/>
      <c r="ES738" s="53"/>
      <c r="ET738" s="53"/>
      <c r="EU738" s="53"/>
      <c r="EV738" s="53"/>
      <c r="EW738" s="53"/>
      <c r="EX738" s="53"/>
      <c r="EY738" s="53"/>
      <c r="EZ738" s="53"/>
      <c r="FA738" s="53"/>
      <c r="FB738" s="53"/>
      <c r="FC738" s="53"/>
      <c r="FD738" s="53"/>
      <c r="FE738" s="53"/>
      <c r="FF738" s="53"/>
      <c r="FG738" s="53"/>
      <c r="FH738" s="53"/>
      <c r="FI738" s="53"/>
      <c r="FJ738" s="53"/>
      <c r="FK738" s="53"/>
      <c r="FL738" s="53"/>
      <c r="FM738" s="53"/>
      <c r="FN738" s="53"/>
      <c r="FO738" s="53"/>
      <c r="FP738" s="53"/>
      <c r="FQ738" s="53"/>
      <c r="FR738" s="53"/>
      <c r="FS738" s="53"/>
      <c r="FT738" s="53"/>
      <c r="FU738" s="53"/>
      <c r="FV738" s="53"/>
      <c r="FW738" s="53"/>
      <c r="FX738" s="53"/>
      <c r="FY738" s="53"/>
      <c r="FZ738" s="53"/>
      <c r="GA738" s="53"/>
      <c r="GB738" s="53"/>
      <c r="GC738" s="53"/>
      <c r="GD738" s="53"/>
      <c r="GE738" s="53"/>
      <c r="GF738" s="53"/>
      <c r="GG738" s="53"/>
      <c r="GH738" s="53"/>
      <c r="GI738" s="53"/>
      <c r="GJ738" s="53"/>
      <c r="GK738" s="53"/>
      <c r="GL738" s="53"/>
      <c r="GM738" s="53"/>
      <c r="GN738" s="53"/>
      <c r="GO738" s="53"/>
      <c r="GP738" s="53"/>
      <c r="GQ738" s="53"/>
      <c r="GR738" s="53"/>
      <c r="GS738" s="53"/>
      <c r="GT738" s="53"/>
      <c r="GU738" s="53"/>
      <c r="GV738" s="53"/>
      <c r="GW738" s="53"/>
      <c r="GX738" s="53"/>
      <c r="GY738" s="53"/>
      <c r="GZ738" s="53"/>
      <c r="HA738" s="53"/>
      <c r="HB738" s="53"/>
      <c r="HC738" s="53"/>
      <c r="HD738" s="53"/>
      <c r="HE738" s="53"/>
      <c r="HF738" s="53"/>
      <c r="HG738" s="53"/>
      <c r="HH738" s="53"/>
      <c r="HI738" s="53"/>
      <c r="HJ738" s="53"/>
      <c r="HK738" s="53"/>
      <c r="HL738" s="53"/>
      <c r="HM738" s="53"/>
      <c r="HN738" s="53"/>
      <c r="HO738" s="53"/>
      <c r="HP738" s="53"/>
      <c r="HQ738" s="53"/>
      <c r="HR738" s="53"/>
      <c r="HS738" s="53"/>
      <c r="HT738" s="53"/>
      <c r="HU738" s="53"/>
      <c r="HV738" s="53"/>
      <c r="HW738" s="53"/>
      <c r="HX738" s="53"/>
      <c r="HY738" s="53"/>
      <c r="HZ738" s="53"/>
      <c r="IA738" s="53"/>
    </row>
    <row r="739" spans="1:235" ht="11.25">
      <c r="A739" s="1"/>
      <c r="B739" s="1"/>
      <c r="C739" s="1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104"/>
      <c r="O739" s="104"/>
      <c r="P739" s="104"/>
      <c r="Q739" s="53"/>
      <c r="R739" s="53"/>
      <c r="S739" s="53"/>
      <c r="T739" s="53"/>
      <c r="U739" s="53"/>
      <c r="V739" s="53"/>
      <c r="W739" s="53"/>
      <c r="X739" s="53"/>
      <c r="Y739" s="53"/>
      <c r="Z739" s="53"/>
      <c r="AA739" s="53"/>
      <c r="AB739" s="53"/>
      <c r="AC739" s="53"/>
      <c r="AD739" s="53"/>
      <c r="AE739" s="53"/>
      <c r="AF739" s="53"/>
      <c r="AG739" s="53"/>
      <c r="AH739" s="53"/>
      <c r="AI739" s="53"/>
      <c r="AJ739" s="53"/>
      <c r="AK739" s="53"/>
      <c r="AL739" s="53"/>
      <c r="AM739" s="53"/>
      <c r="AN739" s="53"/>
      <c r="AO739" s="53"/>
      <c r="AP739" s="53"/>
      <c r="AQ739" s="53"/>
      <c r="AR739" s="53"/>
      <c r="AS739" s="53"/>
      <c r="AT739" s="53"/>
      <c r="AU739" s="53"/>
      <c r="AV739" s="53"/>
      <c r="AW739" s="53"/>
      <c r="AX739" s="53"/>
      <c r="AY739" s="53"/>
      <c r="AZ739" s="53"/>
      <c r="BA739" s="53"/>
      <c r="BB739" s="53"/>
      <c r="BC739" s="53"/>
      <c r="BD739" s="53"/>
      <c r="BE739" s="53"/>
      <c r="BF739" s="53"/>
      <c r="BG739" s="53"/>
      <c r="BH739" s="53"/>
      <c r="BI739" s="53"/>
      <c r="BJ739" s="53"/>
      <c r="BK739" s="53"/>
      <c r="BL739" s="53"/>
      <c r="BM739" s="53"/>
      <c r="BN739" s="53"/>
      <c r="BO739" s="53"/>
      <c r="BP739" s="53"/>
      <c r="BQ739" s="53"/>
      <c r="BR739" s="53"/>
      <c r="BS739" s="53"/>
      <c r="BT739" s="53"/>
      <c r="BU739" s="53"/>
      <c r="BV739" s="53"/>
      <c r="BW739" s="53"/>
      <c r="BX739" s="53"/>
      <c r="BY739" s="53"/>
      <c r="BZ739" s="53"/>
      <c r="CA739" s="53"/>
      <c r="CB739" s="53"/>
      <c r="CC739" s="53"/>
      <c r="CD739" s="53"/>
      <c r="CE739" s="53"/>
      <c r="CF739" s="53"/>
      <c r="CG739" s="53"/>
      <c r="CH739" s="53"/>
      <c r="CI739" s="53"/>
      <c r="CJ739" s="53"/>
      <c r="CK739" s="53"/>
      <c r="CL739" s="53"/>
      <c r="CM739" s="53"/>
      <c r="CN739" s="53"/>
      <c r="CO739" s="53"/>
      <c r="CP739" s="53"/>
      <c r="CQ739" s="53"/>
      <c r="CR739" s="53"/>
      <c r="CS739" s="53"/>
      <c r="CT739" s="53"/>
      <c r="CU739" s="53"/>
      <c r="CV739" s="53"/>
      <c r="CW739" s="53"/>
      <c r="CX739" s="53"/>
      <c r="CY739" s="53"/>
      <c r="CZ739" s="53"/>
      <c r="DA739" s="53"/>
      <c r="DB739" s="53"/>
      <c r="DC739" s="53"/>
      <c r="DD739" s="53"/>
      <c r="DE739" s="53"/>
      <c r="DF739" s="53"/>
      <c r="DG739" s="53"/>
      <c r="DH739" s="53"/>
      <c r="DI739" s="53"/>
      <c r="DJ739" s="53"/>
      <c r="DK739" s="53"/>
      <c r="DL739" s="53"/>
      <c r="DM739" s="53"/>
      <c r="DN739" s="53"/>
      <c r="DO739" s="53"/>
      <c r="DP739" s="53"/>
      <c r="DQ739" s="53"/>
      <c r="DR739" s="53"/>
      <c r="DS739" s="53"/>
      <c r="DT739" s="53"/>
      <c r="DU739" s="53"/>
      <c r="DV739" s="53"/>
      <c r="DW739" s="53"/>
      <c r="DX739" s="53"/>
      <c r="DY739" s="53"/>
      <c r="DZ739" s="53"/>
      <c r="EA739" s="53"/>
      <c r="EB739" s="53"/>
      <c r="EC739" s="53"/>
      <c r="ED739" s="53"/>
      <c r="EE739" s="53"/>
      <c r="EF739" s="53"/>
      <c r="EG739" s="53"/>
      <c r="EH739" s="53"/>
      <c r="EI739" s="53"/>
      <c r="EJ739" s="53"/>
      <c r="EK739" s="53"/>
      <c r="EL739" s="53"/>
      <c r="EM739" s="53"/>
      <c r="EN739" s="53"/>
      <c r="EO739" s="53"/>
      <c r="EP739" s="53"/>
      <c r="EQ739" s="53"/>
      <c r="ER739" s="53"/>
      <c r="ES739" s="53"/>
      <c r="ET739" s="53"/>
      <c r="EU739" s="53"/>
      <c r="EV739" s="53"/>
      <c r="EW739" s="53"/>
      <c r="EX739" s="53"/>
      <c r="EY739" s="53"/>
      <c r="EZ739" s="53"/>
      <c r="FA739" s="53"/>
      <c r="FB739" s="53"/>
      <c r="FC739" s="53"/>
      <c r="FD739" s="53"/>
      <c r="FE739" s="53"/>
      <c r="FF739" s="53"/>
      <c r="FG739" s="53"/>
      <c r="FH739" s="53"/>
      <c r="FI739" s="53"/>
      <c r="FJ739" s="53"/>
      <c r="FK739" s="53"/>
      <c r="FL739" s="53"/>
      <c r="FM739" s="53"/>
      <c r="FN739" s="53"/>
      <c r="FO739" s="53"/>
      <c r="FP739" s="53"/>
      <c r="FQ739" s="53"/>
      <c r="FR739" s="53"/>
      <c r="FS739" s="53"/>
      <c r="FT739" s="53"/>
      <c r="FU739" s="53"/>
      <c r="FV739" s="53"/>
      <c r="FW739" s="53"/>
      <c r="FX739" s="53"/>
      <c r="FY739" s="53"/>
      <c r="FZ739" s="53"/>
      <c r="GA739" s="53"/>
      <c r="GB739" s="53"/>
      <c r="GC739" s="53"/>
      <c r="GD739" s="53"/>
      <c r="GE739" s="53"/>
      <c r="GF739" s="53"/>
      <c r="GG739" s="53"/>
      <c r="GH739" s="53"/>
      <c r="GI739" s="53"/>
      <c r="GJ739" s="53"/>
      <c r="GK739" s="53"/>
      <c r="GL739" s="53"/>
      <c r="GM739" s="53"/>
      <c r="GN739" s="53"/>
      <c r="GO739" s="53"/>
      <c r="GP739" s="53"/>
      <c r="GQ739" s="53"/>
      <c r="GR739" s="53"/>
      <c r="GS739" s="53"/>
      <c r="GT739" s="53"/>
      <c r="GU739" s="53"/>
      <c r="GV739" s="53"/>
      <c r="GW739" s="53"/>
      <c r="GX739" s="53"/>
      <c r="GY739" s="53"/>
      <c r="GZ739" s="53"/>
      <c r="HA739" s="53"/>
      <c r="HB739" s="53"/>
      <c r="HC739" s="53"/>
      <c r="HD739" s="53"/>
      <c r="HE739" s="53"/>
      <c r="HF739" s="53"/>
      <c r="HG739" s="53"/>
      <c r="HH739" s="53"/>
      <c r="HI739" s="53"/>
      <c r="HJ739" s="53"/>
      <c r="HK739" s="53"/>
      <c r="HL739" s="53"/>
      <c r="HM739" s="53"/>
      <c r="HN739" s="53"/>
      <c r="HO739" s="53"/>
      <c r="HP739" s="53"/>
      <c r="HQ739" s="53"/>
      <c r="HR739" s="53"/>
      <c r="HS739" s="53"/>
      <c r="HT739" s="53"/>
      <c r="HU739" s="53"/>
      <c r="HV739" s="53"/>
      <c r="HW739" s="53"/>
      <c r="HX739" s="53"/>
      <c r="HY739" s="53"/>
      <c r="HZ739" s="53"/>
      <c r="IA739" s="53"/>
    </row>
    <row r="740" spans="1:235" ht="11.25">
      <c r="A740" s="1"/>
      <c r="B740" s="1"/>
      <c r="C740" s="1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104"/>
      <c r="O740" s="104"/>
      <c r="P740" s="104"/>
      <c r="Q740" s="53"/>
      <c r="R740" s="53"/>
      <c r="S740" s="53"/>
      <c r="T740" s="53"/>
      <c r="U740" s="53"/>
      <c r="V740" s="53"/>
      <c r="W740" s="53"/>
      <c r="X740" s="53"/>
      <c r="Y740" s="53"/>
      <c r="Z740" s="53"/>
      <c r="AA740" s="53"/>
      <c r="AB740" s="53"/>
      <c r="AC740" s="53"/>
      <c r="AD740" s="53"/>
      <c r="AE740" s="53"/>
      <c r="AF740" s="53"/>
      <c r="AG740" s="53"/>
      <c r="AH740" s="53"/>
      <c r="AI740" s="53"/>
      <c r="AJ740" s="53"/>
      <c r="AK740" s="53"/>
      <c r="AL740" s="53"/>
      <c r="AM740" s="53"/>
      <c r="AN740" s="53"/>
      <c r="AO740" s="53"/>
      <c r="AP740" s="53"/>
      <c r="AQ740" s="53"/>
      <c r="AR740" s="53"/>
      <c r="AS740" s="53"/>
      <c r="AT740" s="53"/>
      <c r="AU740" s="53"/>
      <c r="AV740" s="53"/>
      <c r="AW740" s="53"/>
      <c r="AX740" s="53"/>
      <c r="AY740" s="53"/>
      <c r="AZ740" s="53"/>
      <c r="BA740" s="53"/>
      <c r="BB740" s="53"/>
      <c r="BC740" s="53"/>
      <c r="BD740" s="53"/>
      <c r="BE740" s="53"/>
      <c r="BF740" s="53"/>
      <c r="BG740" s="53"/>
      <c r="BH740" s="53"/>
      <c r="BI740" s="53"/>
      <c r="BJ740" s="53"/>
      <c r="BK740" s="53"/>
      <c r="BL740" s="53"/>
      <c r="BM740" s="53"/>
      <c r="BN740" s="53"/>
      <c r="BO740" s="53"/>
      <c r="BP740" s="53"/>
      <c r="BQ740" s="53"/>
      <c r="BR740" s="53"/>
      <c r="BS740" s="53"/>
      <c r="BT740" s="53"/>
      <c r="BU740" s="53"/>
      <c r="BV740" s="53"/>
      <c r="BW740" s="53"/>
      <c r="BX740" s="53"/>
      <c r="BY740" s="53"/>
      <c r="BZ740" s="53"/>
      <c r="CA740" s="53"/>
      <c r="CB740" s="53"/>
      <c r="CC740" s="53"/>
      <c r="CD740" s="53"/>
      <c r="CE740" s="53"/>
      <c r="CF740" s="53"/>
      <c r="CG740" s="53"/>
      <c r="CH740" s="53"/>
      <c r="CI740" s="53"/>
      <c r="CJ740" s="53"/>
      <c r="CK740" s="53"/>
      <c r="CL740" s="53"/>
      <c r="CM740" s="53"/>
      <c r="CN740" s="53"/>
      <c r="CO740" s="53"/>
      <c r="CP740" s="53"/>
      <c r="CQ740" s="53"/>
      <c r="CR740" s="53"/>
      <c r="CS740" s="53"/>
      <c r="CT740" s="53"/>
      <c r="CU740" s="53"/>
      <c r="CV740" s="53"/>
      <c r="CW740" s="53"/>
      <c r="CX740" s="53"/>
      <c r="CY740" s="53"/>
      <c r="CZ740" s="53"/>
      <c r="DA740" s="53"/>
      <c r="DB740" s="53"/>
      <c r="DC740" s="53"/>
      <c r="DD740" s="53"/>
      <c r="DE740" s="53"/>
      <c r="DF740" s="53"/>
      <c r="DG740" s="53"/>
      <c r="DH740" s="53"/>
      <c r="DI740" s="53"/>
      <c r="DJ740" s="53"/>
      <c r="DK740" s="53"/>
      <c r="DL740" s="53"/>
      <c r="DM740" s="53"/>
      <c r="DN740" s="53"/>
      <c r="DO740" s="53"/>
      <c r="DP740" s="53"/>
      <c r="DQ740" s="53"/>
      <c r="DR740" s="53"/>
      <c r="DS740" s="53"/>
      <c r="DT740" s="53"/>
      <c r="DU740" s="53"/>
      <c r="DV740" s="53"/>
      <c r="DW740" s="53"/>
      <c r="DX740" s="53"/>
      <c r="DY740" s="53"/>
      <c r="DZ740" s="53"/>
      <c r="EA740" s="53"/>
      <c r="EB740" s="53"/>
      <c r="EC740" s="53"/>
      <c r="ED740" s="53"/>
      <c r="EE740" s="53"/>
      <c r="EF740" s="53"/>
      <c r="EG740" s="53"/>
      <c r="EH740" s="53"/>
      <c r="EI740" s="53"/>
      <c r="EJ740" s="53"/>
      <c r="EK740" s="53"/>
      <c r="EL740" s="53"/>
      <c r="EM740" s="53"/>
      <c r="EN740" s="53"/>
      <c r="EO740" s="53"/>
      <c r="EP740" s="53"/>
      <c r="EQ740" s="53"/>
      <c r="ER740" s="53"/>
      <c r="ES740" s="53"/>
      <c r="ET740" s="53"/>
      <c r="EU740" s="53"/>
      <c r="EV740" s="53"/>
      <c r="EW740" s="53"/>
      <c r="EX740" s="53"/>
      <c r="EY740" s="53"/>
      <c r="EZ740" s="53"/>
      <c r="FA740" s="53"/>
      <c r="FB740" s="53"/>
      <c r="FC740" s="53"/>
      <c r="FD740" s="53"/>
      <c r="FE740" s="53"/>
      <c r="FF740" s="53"/>
      <c r="FG740" s="53"/>
      <c r="FH740" s="53"/>
      <c r="FI740" s="53"/>
      <c r="FJ740" s="53"/>
      <c r="FK740" s="53"/>
      <c r="FL740" s="53"/>
      <c r="FM740" s="53"/>
      <c r="FN740" s="53"/>
      <c r="FO740" s="53"/>
      <c r="FP740" s="53"/>
      <c r="FQ740" s="53"/>
      <c r="FR740" s="53"/>
      <c r="FS740" s="53"/>
      <c r="FT740" s="53"/>
      <c r="FU740" s="53"/>
      <c r="FV740" s="53"/>
      <c r="FW740" s="53"/>
      <c r="FX740" s="53"/>
      <c r="FY740" s="53"/>
      <c r="FZ740" s="53"/>
      <c r="GA740" s="53"/>
      <c r="GB740" s="53"/>
      <c r="GC740" s="53"/>
      <c r="GD740" s="53"/>
      <c r="GE740" s="53"/>
      <c r="GF740" s="53"/>
      <c r="GG740" s="53"/>
      <c r="GH740" s="53"/>
      <c r="GI740" s="53"/>
      <c r="GJ740" s="53"/>
      <c r="GK740" s="53"/>
      <c r="GL740" s="53"/>
      <c r="GM740" s="53"/>
      <c r="GN740" s="53"/>
      <c r="GO740" s="53"/>
      <c r="GP740" s="53"/>
      <c r="GQ740" s="53"/>
      <c r="GR740" s="53"/>
      <c r="GS740" s="53"/>
      <c r="GT740" s="53"/>
      <c r="GU740" s="53"/>
      <c r="GV740" s="53"/>
      <c r="GW740" s="53"/>
      <c r="GX740" s="53"/>
      <c r="GY740" s="53"/>
      <c r="GZ740" s="53"/>
      <c r="HA740" s="53"/>
      <c r="HB740" s="53"/>
      <c r="HC740" s="53"/>
      <c r="HD740" s="53"/>
      <c r="HE740" s="53"/>
      <c r="HF740" s="53"/>
      <c r="HG740" s="53"/>
      <c r="HH740" s="53"/>
      <c r="HI740" s="53"/>
      <c r="HJ740" s="53"/>
      <c r="HK740" s="53"/>
      <c r="HL740" s="53"/>
      <c r="HM740" s="53"/>
      <c r="HN740" s="53"/>
      <c r="HO740" s="53"/>
      <c r="HP740" s="53"/>
      <c r="HQ740" s="53"/>
      <c r="HR740" s="53"/>
      <c r="HS740" s="53"/>
      <c r="HT740" s="53"/>
      <c r="HU740" s="53"/>
      <c r="HV740" s="53"/>
      <c r="HW740" s="53"/>
      <c r="HX740" s="53"/>
      <c r="HY740" s="53"/>
      <c r="HZ740" s="53"/>
      <c r="IA740" s="53"/>
    </row>
  </sheetData>
  <sheetProtection/>
  <mergeCells count="20">
    <mergeCell ref="J9:P9"/>
    <mergeCell ref="F14:G14"/>
    <mergeCell ref="J3:L3"/>
    <mergeCell ref="A13:P13"/>
    <mergeCell ref="O639:P639"/>
    <mergeCell ref="N15:P15"/>
    <mergeCell ref="N16:O16"/>
    <mergeCell ref="P16:P17"/>
    <mergeCell ref="J16:J17"/>
    <mergeCell ref="K16:M16"/>
    <mergeCell ref="A15:A17"/>
    <mergeCell ref="B15:B17"/>
    <mergeCell ref="C15:C17"/>
    <mergeCell ref="D16:E16"/>
    <mergeCell ref="G15:J15"/>
    <mergeCell ref="A642:B642"/>
    <mergeCell ref="A639:C639"/>
    <mergeCell ref="F16:F17"/>
    <mergeCell ref="D15:F15"/>
    <mergeCell ref="G16:I16"/>
  </mergeCells>
  <printOptions horizontalCentered="1"/>
  <pageMargins left="0.7874015748031497" right="0.7874015748031497" top="1.1811023622047245" bottom="0.3937007874015748" header="0" footer="0"/>
  <pageSetup fitToHeight="0" fitToWidth="1" horizontalDpi="600" verticalDpi="600" orientation="landscape" paperSize="9" scale="74" r:id="rId1"/>
  <rowBreaks count="1" manualBreakCount="1">
    <brk id="60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Eremenko</cp:lastModifiedBy>
  <cp:lastPrinted>2018-09-25T07:11:15Z</cp:lastPrinted>
  <dcterms:created xsi:type="dcterms:W3CDTF">2014-04-22T08:24:49Z</dcterms:created>
  <dcterms:modified xsi:type="dcterms:W3CDTF">2018-09-25T07:28:31Z</dcterms:modified>
  <cp:category/>
  <cp:version/>
  <cp:contentType/>
  <cp:contentStatus/>
</cp:coreProperties>
</file>