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320" windowHeight="8520" tabRatio="933" activeTab="3"/>
  </bookViews>
  <sheets>
    <sheet name="дод 1.1     1" sheetId="8" r:id="rId1"/>
    <sheet name="дод 1.1 зміни  5" sheetId="21" r:id="rId2"/>
    <sheet name="дод 1.12 Вода    2" sheetId="4" r:id="rId3"/>
    <sheet name="дод 1.18 Буд-во,рекстр рест  3" sheetId="6" r:id="rId4"/>
  </sheets>
  <externalReferences>
    <externalReference r:id="rId5"/>
  </externalReferences>
  <definedNames>
    <definedName name="_xlnm.Print_Area" localSheetId="0">'дод 1.1     1'!$B$1:$V$41</definedName>
    <definedName name="_xlnm.Print_Area" localSheetId="1">'дод 1.1 зміни  5'!$B$1:$F$28</definedName>
    <definedName name="_xlnm.Print_Area" localSheetId="3">'дод 1.18 Буд-во,рекстр рест  3'!$A$1:$K$54</definedName>
  </definedNames>
  <calcPr calcId="145621" calcMode="manual"/>
</workbook>
</file>

<file path=xl/calcChain.xml><?xml version="1.0" encoding="utf-8"?>
<calcChain xmlns="http://schemas.openxmlformats.org/spreadsheetml/2006/main">
  <c r="D27" i="4" l="1"/>
  <c r="E27" i="4"/>
  <c r="L21" i="8"/>
  <c r="H21" i="8" s="1"/>
  <c r="D21" i="8" s="1"/>
  <c r="F18" i="21" l="1"/>
  <c r="E18" i="21"/>
  <c r="L27" i="8" l="1"/>
  <c r="H27" i="8" l="1"/>
  <c r="D27" i="8" l="1"/>
  <c r="E16" i="6"/>
  <c r="D18" i="6"/>
  <c r="D29" i="4"/>
  <c r="E29" i="4"/>
  <c r="D39" i="6" l="1"/>
  <c r="D40" i="6"/>
  <c r="D38" i="6"/>
  <c r="L14" i="8" l="1"/>
  <c r="L13" i="8"/>
  <c r="J31" i="8"/>
  <c r="L22" i="8"/>
  <c r="L19" i="8" l="1"/>
  <c r="H19" i="8" s="1"/>
  <c r="F29" i="4" l="1"/>
  <c r="E22" i="4"/>
  <c r="D22" i="4" s="1"/>
  <c r="L11" i="8"/>
  <c r="H11" i="8" l="1"/>
  <c r="L26" i="8" l="1"/>
  <c r="M31" i="8"/>
  <c r="O31" i="8"/>
  <c r="P31" i="8"/>
  <c r="R31" i="8"/>
  <c r="T31" i="8"/>
  <c r="V31" i="8"/>
  <c r="H30" i="8"/>
  <c r="D30" i="8" s="1"/>
  <c r="L20" i="8"/>
  <c r="H13" i="8"/>
  <c r="G29" i="4"/>
  <c r="H29" i="4"/>
  <c r="I29" i="4"/>
  <c r="E18" i="4"/>
  <c r="G46" i="6"/>
  <c r="H46" i="6"/>
  <c r="I46" i="6"/>
  <c r="D27" i="6"/>
  <c r="D26" i="6"/>
  <c r="D25" i="6"/>
  <c r="J16" i="6"/>
  <c r="J46" i="6" s="1"/>
  <c r="F16" i="6"/>
  <c r="F46" i="6" l="1"/>
  <c r="D16" i="6"/>
  <c r="D46" i="6" s="1"/>
  <c r="E18" i="6"/>
  <c r="E46" i="6" s="1"/>
  <c r="L12" i="8"/>
  <c r="K31" i="8" l="1"/>
  <c r="H29" i="8"/>
  <c r="D29" i="8" s="1"/>
  <c r="L28" i="8"/>
  <c r="H28" i="8" s="1"/>
  <c r="D28" i="8" s="1"/>
  <c r="H26" i="8"/>
  <c r="H25" i="8"/>
  <c r="D25" i="8" s="1"/>
  <c r="L24" i="8"/>
  <c r="H24" i="8" s="1"/>
  <c r="D24" i="8" s="1"/>
  <c r="H23" i="8"/>
  <c r="D23" i="8" s="1"/>
  <c r="H22" i="8"/>
  <c r="E21" i="8"/>
  <c r="H20" i="8"/>
  <c r="E20" i="8" s="1"/>
  <c r="G19" i="8"/>
  <c r="D19" i="8" s="1"/>
  <c r="S18" i="8"/>
  <c r="S31" i="8" s="1"/>
  <c r="H18" i="8"/>
  <c r="D18" i="8" s="1"/>
  <c r="U17" i="8"/>
  <c r="U31" i="8" s="1"/>
  <c r="Q17" i="8"/>
  <c r="Q31" i="8" s="1"/>
  <c r="L17" i="8"/>
  <c r="L31" i="8" s="1"/>
  <c r="H16" i="8"/>
  <c r="E16" i="8" s="1"/>
  <c r="H15" i="8"/>
  <c r="E15" i="8" s="1"/>
  <c r="I14" i="8"/>
  <c r="H14" i="8"/>
  <c r="I13" i="8"/>
  <c r="I31" i="8" s="1"/>
  <c r="G13" i="8"/>
  <c r="H12" i="8"/>
  <c r="F12" i="8"/>
  <c r="B12" i="8"/>
  <c r="B13" i="8" s="1"/>
  <c r="B14" i="8" s="1"/>
  <c r="B15" i="8" s="1"/>
  <c r="B16" i="8" s="1"/>
  <c r="B17" i="8" s="1"/>
  <c r="B18" i="8" s="1"/>
  <c r="B19" i="8" s="1"/>
  <c r="B20" i="8" s="1"/>
  <c r="N11" i="8"/>
  <c r="N31" i="8" s="1"/>
  <c r="F11" i="8"/>
  <c r="D24" i="6"/>
  <c r="D23" i="6"/>
  <c r="D22" i="6"/>
  <c r="D21" i="6"/>
  <c r="D20" i="6"/>
  <c r="D19" i="6"/>
  <c r="D28" i="6"/>
  <c r="D17" i="6"/>
  <c r="D24" i="4"/>
  <c r="D23" i="4"/>
  <c r="J21" i="4"/>
  <c r="J29" i="4" s="1"/>
  <c r="D20" i="4"/>
  <c r="D19" i="4"/>
  <c r="D18" i="4"/>
  <c r="D17" i="4"/>
  <c r="D16" i="8" l="1"/>
  <c r="E14" i="8"/>
  <c r="E22" i="8"/>
  <c r="F31" i="8"/>
  <c r="D11" i="8"/>
  <c r="E18" i="8"/>
  <c r="D15" i="8"/>
  <c r="D26" i="8"/>
  <c r="D21" i="4"/>
  <c r="E12" i="8"/>
  <c r="G31" i="8"/>
  <c r="E19" i="8"/>
  <c r="D12" i="8"/>
  <c r="E13" i="8"/>
  <c r="D13" i="8"/>
  <c r="D14" i="8"/>
  <c r="H17" i="8"/>
  <c r="H31" i="8" s="1"/>
  <c r="D31" i="8" s="1"/>
  <c r="D22" i="8"/>
  <c r="D20" i="8"/>
  <c r="E11" i="8"/>
  <c r="E17" i="8" l="1"/>
  <c r="E31" i="8" s="1"/>
  <c r="D17" i="8"/>
</calcChain>
</file>

<file path=xl/sharedStrings.xml><?xml version="1.0" encoding="utf-8"?>
<sst xmlns="http://schemas.openxmlformats.org/spreadsheetml/2006/main" count="286" uniqueCount="143">
  <si>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</si>
  <si>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</si>
  <si>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</si>
  <si>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Комплексної цільової програми  реформування і </t>
  </si>
  <si>
    <t>комунального господарства міста Суми</t>
  </si>
  <si>
    <t>розвитку житлово-комунального господарства</t>
  </si>
  <si>
    <t>м.Суми на 2011 - 2014 роки (зі змінами)"</t>
  </si>
  <si>
    <t>№ п/п</t>
  </si>
  <si>
    <t>Найменування заходу</t>
  </si>
  <si>
    <t>Джерела фінансування</t>
  </si>
  <si>
    <t>Загальні витрати тис. грн.</t>
  </si>
  <si>
    <t>У тому числі за роками</t>
  </si>
  <si>
    <t>Відповідальний за виконання заходу</t>
  </si>
  <si>
    <t>2008 рік</t>
  </si>
  <si>
    <t>2009 рік</t>
  </si>
  <si>
    <t>2010 рік</t>
  </si>
  <si>
    <t>Міський бюджет</t>
  </si>
  <si>
    <t>Державний бюджет</t>
  </si>
  <si>
    <t>Департамент інфраструктури міста Сумської міської ради та інші суб'єкти господарювання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</si>
  <si>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</si>
  <si>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</si>
  <si>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Всього:</t>
  </si>
  <si>
    <t>___________________</t>
  </si>
  <si>
    <t>від ____________2012 року №                   -МР</t>
  </si>
  <si>
    <t>О.М.Лисенко</t>
  </si>
  <si>
    <t>Забезпечення функціонування водопровідно-каналізаційного господарства міста Суми на період до 2020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</si>
  <si>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</si>
  <si>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</t>
  </si>
  <si>
    <t>Заміна пожежних гідрантів та оновлення покажчиків пожежних гідрантів по місту</t>
  </si>
  <si>
    <t>Виконання геофізичного дослідження свердловин</t>
  </si>
  <si>
    <t>Проведення капітального та поточного ремонту колекторів, каналізаційних та водопровідних мереж</t>
  </si>
  <si>
    <t>Капітальний ремонт по підключенню будинків №103-Б та №105 по вул. Харківській до мереж міської каналізації</t>
  </si>
  <si>
    <t>Заходи з будівництва, реставрації та реконструкції на період до 2020 року</t>
  </si>
  <si>
    <t>Реставрація споруди "Альтанка" в м.Суми</t>
  </si>
  <si>
    <t>Реставрація покрівлі та фасаду житлового будинку по вул. Соборна, 32 в м.Суми</t>
  </si>
  <si>
    <t>1.1</t>
  </si>
  <si>
    <t>1.2</t>
  </si>
  <si>
    <t>1.3</t>
  </si>
  <si>
    <t xml:space="preserve">Реконструкція (санація) самотічного каналізаційного колектора Д 400-600 мм  від вул. Харківська, 30/1 по вул. Прокоф’єва до КНС-6 </t>
  </si>
  <si>
    <t>1.4</t>
  </si>
  <si>
    <t>1.5</t>
  </si>
  <si>
    <t>1.6</t>
  </si>
  <si>
    <t>1.7</t>
  </si>
  <si>
    <t>1.8</t>
  </si>
  <si>
    <t>1.9</t>
  </si>
  <si>
    <t xml:space="preserve">Будівництво зливної каналізації по вул.Косівщинській, вул.Кавалерідзе, вул.Нахімова, вул. Дарвіна, вул.Жуковського, вул.Макаренка </t>
  </si>
  <si>
    <t>1.10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</si>
  <si>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2020 року </t>
  </si>
  <si>
    <t xml:space="preserve">Основні завдання Програми </t>
  </si>
  <si>
    <t>Обсяг ресурсів всього, тис.грн.</t>
  </si>
  <si>
    <t>в тому числі</t>
  </si>
  <si>
    <t>державний бюджет</t>
  </si>
  <si>
    <t>обласний бюджет</t>
  </si>
  <si>
    <t>міський бюджет</t>
  </si>
  <si>
    <t>інші джерела</t>
  </si>
  <si>
    <t>2013 рік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</si>
  <si>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</si>
  <si>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</si>
  <si>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</si>
  <si>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</si>
  <si>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</si>
  <si>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</si>
  <si>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 об'єктів та елементів благоустрою </t>
  </si>
  <si>
    <t>Капітальний ремонт об'єктів житлового господарства міста Суми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</si>
  <si>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</si>
  <si>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</si>
  <si>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 xml:space="preserve">Забезпечення функціонування об'єктів житлово-комунального господарства міста Суми </t>
  </si>
  <si>
    <t>Впровадження енергозберігаючих заходів</t>
  </si>
  <si>
    <t xml:space="preserve">Забезпечення зміцнення матеріально-технічної бази підприємств комунальної форми власності міста Суми </t>
  </si>
  <si>
    <t>Створення сприятливих умов проживання населення та забезпечення надання життєво необхідних послуг</t>
  </si>
  <si>
    <t>Повернення бюджетних позичок на поворотній основі</t>
  </si>
  <si>
    <t>Надання бюджетних позичок на поворотній основі</t>
  </si>
  <si>
    <t xml:space="preserve">Проведення ремонту  та утримання об'єктів транспортної інфраструктури  </t>
  </si>
  <si>
    <t>1.11</t>
  </si>
  <si>
    <t>Залишок субвенції на реконструкцію багатофункціонального спортивного майданчика вул. Новомістенська, 4</t>
  </si>
  <si>
    <t>1.12</t>
  </si>
  <si>
    <t>1.13</t>
  </si>
  <si>
    <t>Додаток 5</t>
  </si>
  <si>
    <t>Додаток 1</t>
  </si>
  <si>
    <t>Будівництво, реконструкція, та реставрація,  в т.ч:</t>
  </si>
  <si>
    <t>Реконструкція (санація) самотічного каналізаційного колектора Д 600-800 мм  від вул. Харківська, 32 по вул. Сумсько-Київських  дивізій  до КНС-6 ,</t>
  </si>
  <si>
    <t xml:space="preserve">Реконструкція (санація) самотічного каналізаційного колектора Д 400-500 мм від вул. Романа Атаманюка по  вул. Генерала Чибісова, Новорічній до вул. Київської </t>
  </si>
  <si>
    <t>Будівництво кабельної лінії електроживлення (резервний кабель) каналізаційно – насосної станції по вул. Привокзальна, 4/13</t>
  </si>
  <si>
    <t>Будівництво свердловини №15 на нижню крейду з розширеним контуром на Лепехівському водозаборі м.Суми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</si>
  <si>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</si>
  <si>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Реконструкція каналізаційного залізобетонного самотічного колектора Д=600-1000мм, який проходить по вул. Пушкіна, Садова, Засумська, Ярослава Мудрого (Пролетарська) до КНС2 від вул. Степана Бандери (Баумана) до вул.Лугової (коригування)</t>
  </si>
  <si>
    <t>Реконструкція хлорного господарства на очисних спорудах м. Суми з переведенням на гіпохлорит натрію</t>
  </si>
  <si>
    <t>1.14</t>
  </si>
  <si>
    <t xml:space="preserve">Реконструкція  аварійного  самотічного колектора Д-400 по вул. Білопільський шлях  від КНС -7 до району Тепличного </t>
  </si>
  <si>
    <t>1.15</t>
  </si>
  <si>
    <t xml:space="preserve">Будівництво  пандусів до житлових будинків </t>
  </si>
  <si>
    <t>1.16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</si>
  <si>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</si>
  <si>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 xml:space="preserve"> Сумський міський голова </t>
  </si>
  <si>
    <t>Сумський міський голова</t>
  </si>
  <si>
    <t>Капітальний ремонт  діючого  каналізаційного самотічного колектора Д 500 мм по вул.Ремісничій в м. Суми</t>
  </si>
  <si>
    <t>Охорона КНС за адресою вул.Привокзальна,4/13</t>
  </si>
  <si>
    <t>Фінансова підтримка (оплата заборгованності за електроенергію)</t>
  </si>
  <si>
    <t>Департамент інфраструктури міста Сумської міської ради, КП "Міськводоканал" СМР</t>
  </si>
  <si>
    <t>Здійснення заходів  із землеустрою  міста Суми</t>
  </si>
  <si>
    <t>Утримання та ефективна експлуатація об’єктів житлово-комунального господарства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</si>
  <si>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</si>
  <si>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системи електрозабезпечення 48-квартирного будинку по вулиці Холодногірська, 30/1 м. Суми</t>
  </si>
  <si>
    <t>1.17</t>
  </si>
  <si>
    <t>1.18</t>
  </si>
  <si>
    <t>"Про внесення змін до Комплексної цільової</t>
  </si>
  <si>
    <t xml:space="preserve"> програми  реформування і розвитку житлово-</t>
  </si>
  <si>
    <t>Заходи з будівництва, реставрації та реконструкції</t>
  </si>
  <si>
    <t>Було в програмі</t>
  </si>
  <si>
    <t>Стало в програмі</t>
  </si>
  <si>
    <t>Внесено зміни в програму</t>
  </si>
  <si>
    <t>на 2018- 2020  роки", затвердженої рішенням Сумської</t>
  </si>
  <si>
    <t>додаток 2 "Про внесення змін до Комплексної цільової  програми  реформування і розвитку житлово-комунального господарства міста Суми на 2018- 2020  роки", затвердженої рішенням Сумської міської ради від 21 грудня   2017 року №  2913-МР, зі змінами від 28 лютого 2018 року № 3093-МР</t>
  </si>
  <si>
    <r>
      <rPr>
        <sz val="14"/>
        <rFont val="Times New Roman"/>
        <family val="1"/>
        <charset val="204"/>
      </rPr>
      <t>Порівняльна таблиця змін до  "</t>
    </r>
    <r>
      <rPr>
        <b/>
        <sz val="14"/>
        <rFont val="Times New Roman"/>
        <family val="1"/>
        <charset val="204"/>
      </rPr>
      <t>Комплексної цільової програми реформування і розвитку житлово-комунального господарства міста Суми на 2018-2020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роки"</t>
    </r>
    <r>
      <rPr>
        <sz val="14"/>
        <rFont val="Times New Roman"/>
        <family val="1"/>
        <charset val="204"/>
      </rPr>
      <t xml:space="preserve">, затвердженої рішенням Сумської міської ради від 21 грудня 2017 року № 2913-МР м.Суми. </t>
    </r>
  </si>
  <si>
    <t xml:space="preserve">Реконструкція (санація) самотічного каналізаційного колектора Д 500 мм по вул. Замостянській від перехрестя  вул. Харківська та  вул. Сумсько-Київських дивізій до перехрестя вул. Черкаська та вул. Лінійна  в м. Суми </t>
  </si>
  <si>
    <t>1.19</t>
  </si>
  <si>
    <t>1.20</t>
  </si>
  <si>
    <t>1.21</t>
  </si>
  <si>
    <t>Будівництво міського пляжу в парку ім. І.М. Кожедуба</t>
  </si>
  <si>
    <t>Будівництво скейт-парку в парку ім. І.М. Кожедуба</t>
  </si>
  <si>
    <t>Міні-скейт парк на Роменсьеій</t>
  </si>
  <si>
    <t>1.22</t>
  </si>
  <si>
    <t>Будівництво напірного каналізаційного колектору від КНС-9 до пр.Михайла Лушпи в м.Суми з переврізкою в збудований напірний колектор</t>
  </si>
  <si>
    <t>1.23</t>
  </si>
  <si>
    <t>Будівництво напірного каналізаційного колектору від КНС-6 до вул.Прокоф'єва в м.Суми з переврізкою в збудований напірний колектор</t>
  </si>
  <si>
    <t>1.24</t>
  </si>
  <si>
    <t>Реконструкція каналізаційного самопливного колектору Д-1000 мм по вул.1-ша Набережна р.Стрілка</t>
  </si>
  <si>
    <t>1.25</t>
  </si>
  <si>
    <t>Реконструкція полігону для складування твердих побутових відходів на території В.Бобрицької сільської ради Краснопільського району Сумської області</t>
  </si>
  <si>
    <t>1.26</t>
  </si>
  <si>
    <t>Реконструкція дитячого парку "Казка"</t>
  </si>
  <si>
    <t>Послуги з технічного обслуговування електрообладнання каналізаційно-насосної станції за адресою м.Суми вул.Привокзальна ,4/13</t>
  </si>
  <si>
    <t xml:space="preserve">Розробка схеми оптимізації роботи системи централізованого водопостачання та водовідведення міста Суми </t>
  </si>
  <si>
    <t>Додаток 2</t>
  </si>
  <si>
    <t>Додаток 3</t>
  </si>
  <si>
    <t xml:space="preserve"> КПКВК 1216013
- послуги з технічного обслуговування електрообладнання каналізаційно-насосної станції за адресою: м.Суми,  вул. Привокзальна, 4/13    35,0 тис.грн.;                                                                                  
- забезпечення діяльності водопровідно-каналізаційного господарства - 2000,0 тис.грн.
</t>
  </si>
  <si>
    <t>Виконавець: Яременко Г.І.</t>
  </si>
  <si>
    <t>до проекту рішення Сумської міської ради</t>
  </si>
  <si>
    <t>міської ради від 21 грудня   2017 року №  2913-МР зі змінами,</t>
  </si>
  <si>
    <t xml:space="preserve">до проекту рішення Сумської міської ради 
"Про внесення змін до Комплексної цільової  програми  реформування і розвитку житлово- комунального господарства міста Суми на 2018- 2020  роки", затвердженої рішенням Сумської міської ради від 21 грудня   2017 року №  2913-МР" зі змінами,
від                      №   
</t>
  </si>
  <si>
    <t xml:space="preserve">від                     № </t>
  </si>
  <si>
    <t xml:space="preserve">від                 № </t>
  </si>
  <si>
    <t xml:space="preserve">від                 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</si>
</sst>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00"/>
    <numFmt numFmtId="167" formatCode="_(* #,##0.000_);_(* \(#,##0.000\);_(* &quot;-&quot;??_);_(@_)"/>
  </numFmts>
  <fonts count="1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Font="1"/>
    <xf numFmtId="0" fontId="4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1" fillId="0" borderId="0" xfId="1" applyBorder="1" applyAlignment="1"/>
    <xf numFmtId="0" fontId="7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/>
    <xf numFmtId="0" fontId="8" fillId="0" borderId="0" xfId="1" applyFont="1" applyBorder="1" applyAlignment="1"/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64" fontId="1" fillId="0" borderId="0" xfId="1" applyNumberFormat="1"/>
    <xf numFmtId="0" fontId="3" fillId="2" borderId="3" xfId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Fill="1"/>
    <xf numFmtId="4" fontId="4" fillId="2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5" fontId="4" fillId="0" borderId="3" xfId="2" applyFont="1" applyBorder="1" applyAlignment="1">
      <alignment horizontal="center" vertical="center" wrapText="1"/>
    </xf>
    <xf numFmtId="165" fontId="3" fillId="2" borderId="5" xfId="2" applyFont="1" applyFill="1" applyBorder="1" applyAlignment="1">
      <alignment horizontal="center" vertical="center" wrapText="1"/>
    </xf>
    <xf numFmtId="165" fontId="3" fillId="0" borderId="5" xfId="2" applyFont="1" applyFill="1" applyBorder="1" applyAlignment="1">
      <alignment horizontal="center" vertical="center" wrapText="1"/>
    </xf>
    <xf numFmtId="165" fontId="3" fillId="0" borderId="5" xfId="2" applyFont="1" applyBorder="1" applyAlignment="1">
      <alignment horizontal="center" vertical="center" wrapText="1"/>
    </xf>
    <xf numFmtId="165" fontId="5" fillId="0" borderId="5" xfId="2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165" fontId="3" fillId="0" borderId="3" xfId="2" applyFont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1" fillId="2" borderId="3" xfId="1" applyFill="1" applyBorder="1"/>
    <xf numFmtId="164" fontId="1" fillId="2" borderId="0" xfId="1" applyNumberFormat="1" applyFill="1"/>
    <xf numFmtId="165" fontId="3" fillId="2" borderId="3" xfId="2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2" fontId="1" fillId="2" borderId="0" xfId="1" applyNumberFormat="1" applyFill="1"/>
    <xf numFmtId="0" fontId="7" fillId="2" borderId="0" xfId="1" applyFont="1" applyFill="1" applyBorder="1" applyAlignment="1">
      <alignment horizontal="center" vertical="center" wrapText="1"/>
    </xf>
    <xf numFmtId="2" fontId="7" fillId="2" borderId="0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6" fontId="10" fillId="2" borderId="0" xfId="1" applyNumberFormat="1" applyFont="1" applyFill="1"/>
    <xf numFmtId="2" fontId="3" fillId="2" borderId="0" xfId="1" applyNumberFormat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1" fillId="2" borderId="0" xfId="1" applyFont="1" applyFill="1"/>
    <xf numFmtId="164" fontId="7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/>
    </xf>
    <xf numFmtId="165" fontId="7" fillId="2" borderId="0" xfId="2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/>
    <xf numFmtId="0" fontId="2" fillId="2" borderId="0" xfId="1" applyFont="1" applyFill="1" applyAlignment="1"/>
    <xf numFmtId="4" fontId="1" fillId="2" borderId="0" xfId="1" applyNumberFormat="1" applyFill="1"/>
    <xf numFmtId="0" fontId="1" fillId="2" borderId="0" xfId="1" applyFill="1" applyAlignment="1">
      <alignment horizontal="left"/>
    </xf>
    <xf numFmtId="14" fontId="11" fillId="2" borderId="0" xfId="1" applyNumberFormat="1" applyFont="1" applyFill="1" applyAlignment="1">
      <alignment horizontal="left"/>
    </xf>
    <xf numFmtId="0" fontId="11" fillId="0" borderId="0" xfId="1" applyFont="1"/>
    <xf numFmtId="0" fontId="3" fillId="0" borderId="0" xfId="1" applyFont="1"/>
    <xf numFmtId="4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165" fontId="3" fillId="0" borderId="3" xfId="2" applyFont="1" applyFill="1" applyBorder="1" applyAlignment="1">
      <alignment horizontal="center" vertical="center" wrapText="1"/>
    </xf>
    <xf numFmtId="165" fontId="5" fillId="0" borderId="5" xfId="2" applyFont="1" applyFill="1" applyBorder="1" applyAlignment="1">
      <alignment horizontal="center" vertical="center" wrapText="1"/>
    </xf>
    <xf numFmtId="0" fontId="1" fillId="0" borderId="0" xfId="1" applyFill="1"/>
    <xf numFmtId="0" fontId="12" fillId="0" borderId="0" xfId="1" applyFont="1" applyFill="1" applyAlignment="1">
      <alignment vertical="center"/>
    </xf>
    <xf numFmtId="166" fontId="4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ill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7" fontId="3" fillId="0" borderId="3" xfId="2" applyNumberFormat="1" applyFont="1" applyBorder="1" applyAlignment="1">
      <alignment horizontal="center" vertical="center" wrapText="1"/>
    </xf>
    <xf numFmtId="167" fontId="4" fillId="0" borderId="3" xfId="2" applyNumberFormat="1" applyFont="1" applyBorder="1" applyAlignment="1">
      <alignment horizontal="center" vertical="center" wrapText="1"/>
    </xf>
    <xf numFmtId="165" fontId="4" fillId="2" borderId="5" xfId="2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9" fontId="3" fillId="2" borderId="3" xfId="1" applyNumberFormat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4" fontId="3" fillId="0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4" fontId="11" fillId="2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/>
    </xf>
    <xf numFmtId="166" fontId="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3" fillId="2" borderId="0" xfId="1" applyFont="1" applyFill="1" applyAlignment="1">
      <alignment horizontal="left"/>
    </xf>
    <xf numFmtId="0" fontId="4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49" fontId="3" fillId="0" borderId="5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 wrapText="1"/>
    </xf>
    <xf numFmtId="0" fontId="17" fillId="0" borderId="0" xfId="1" applyFont="1"/>
    <xf numFmtId="0" fontId="16" fillId="0" borderId="0" xfId="1" applyFont="1" applyAlignment="1">
      <alignment horizontal="center"/>
    </xf>
    <xf numFmtId="0" fontId="15" fillId="2" borderId="0" xfId="1" applyFont="1" applyFill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 wrapText="1"/>
    </xf>
    <xf numFmtId="0" fontId="17" fillId="2" borderId="0" xfId="1" applyFont="1" applyFill="1"/>
    <xf numFmtId="2" fontId="17" fillId="2" borderId="0" xfId="1" applyNumberFormat="1" applyFont="1" applyFill="1"/>
    <xf numFmtId="167" fontId="16" fillId="2" borderId="0" xfId="2" applyNumberFormat="1" applyFont="1" applyFill="1" applyBorder="1" applyAlignment="1">
      <alignment horizontal="center" vertical="center"/>
    </xf>
    <xf numFmtId="164" fontId="16" fillId="2" borderId="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center"/>
    </xf>
    <xf numFmtId="0" fontId="3" fillId="2" borderId="3" xfId="1" applyFont="1" applyFill="1" applyBorder="1"/>
    <xf numFmtId="0" fontId="3" fillId="0" borderId="3" xfId="1" applyFont="1" applyBorder="1"/>
    <xf numFmtId="0" fontId="15" fillId="0" borderId="0" xfId="1" applyFont="1" applyAlignment="1">
      <alignment vertical="center" wrapText="1"/>
    </xf>
    <xf numFmtId="0" fontId="3" fillId="0" borderId="0" xfId="1" applyFont="1" applyAlignment="1">
      <alignment horizontal="right"/>
    </xf>
    <xf numFmtId="0" fontId="3" fillId="0" borderId="3" xfId="1" applyFont="1" applyBorder="1" applyAlignment="1"/>
    <xf numFmtId="0" fontId="13" fillId="2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65" fontId="15" fillId="0" borderId="0" xfId="1" applyNumberFormat="1" applyFont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167" fontId="4" fillId="0" borderId="0" xfId="2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49" fontId="3" fillId="2" borderId="3" xfId="1" applyNumberFormat="1" applyFont="1" applyFill="1" applyBorder="1" applyAlignment="1">
      <alignment horizontal="center" vertical="center"/>
    </xf>
    <xf numFmtId="165" fontId="3" fillId="2" borderId="3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167" fontId="3" fillId="0" borderId="3" xfId="2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165" fontId="3" fillId="2" borderId="1" xfId="2" applyFont="1" applyFill="1" applyBorder="1" applyAlignment="1">
      <alignment horizontal="center" vertical="center" wrapText="1"/>
    </xf>
    <xf numFmtId="165" fontId="3" fillId="2" borderId="4" xfId="2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65" fontId="3" fillId="0" borderId="1" xfId="2" applyFont="1" applyBorder="1" applyAlignment="1">
      <alignment horizontal="center" vertical="center" wrapText="1"/>
    </xf>
    <xf numFmtId="165" fontId="3" fillId="0" borderId="4" xfId="2" applyFont="1" applyFill="1" applyBorder="1" applyAlignment="1">
      <alignment horizontal="center" vertical="center" wrapText="1"/>
    </xf>
    <xf numFmtId="165" fontId="3" fillId="0" borderId="4" xfId="2" applyFont="1" applyBorder="1" applyAlignment="1">
      <alignment horizontal="center" vertical="center" wrapText="1"/>
    </xf>
    <xf numFmtId="165" fontId="5" fillId="0" borderId="4" xfId="2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165" fontId="5" fillId="0" borderId="3" xfId="2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2" fillId="2" borderId="8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emenko\Downloads\Users\eco1\Desktop\&#1087;&#1088;&#1086;&#1075;&#1088;&#1072;&#1084;&#1072;%20&#1046;&#1050;&#1043;%202018-2020\&#1076;&#1086;&#1076;&#1072;&#1090;&#1082;&#1080;%201.1-1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1.1"/>
      <sheetName val="дод 1.2 Трансп"/>
      <sheetName val="дод 1.3 Свет"/>
      <sheetName val="дод 1.4  озеленення"/>
      <sheetName val="дод 1.5 Кладовща"/>
      <sheetName val="дод 1.6 сан очис"/>
      <sheetName val="дод 1.7  Пот Благуостр"/>
      <sheetName val="дод. 1.8 Тварини"/>
      <sheetName val="дод 1.9 Кап Благоустр"/>
      <sheetName val="дод  1.10 кап житло"/>
      <sheetName val="дод 1.11 Святкові "/>
      <sheetName val="дод 1.12 Вода"/>
      <sheetName val="дод 1.13 Утриман"/>
      <sheetName val="дод 1.14 Енргозбер"/>
      <sheetName val="дод 1.15 статут"/>
      <sheetName val="дод 1.16 Субвенц Краснопіл"/>
      <sheetName val="дод 1.17 паспорт дом "/>
      <sheetName val="дод 1.18 Буд-во,рекстр рест"/>
      <sheetName val="дод 1.19 Поверн  бюдж позичок"/>
      <sheetName val="дод 1.20 Надан бюдж позич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E17">
            <v>1000</v>
          </cell>
          <cell r="F17">
            <v>1200</v>
          </cell>
          <cell r="J17">
            <v>1400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79"/>
  <sheetViews>
    <sheetView topLeftCell="B1" zoomScale="48" zoomScaleNormal="48" workbookViewId="0">
      <selection activeCell="Q4" sqref="Q4"/>
    </sheetView>
  </sheetViews>
  <sheetFormatPr defaultColWidth="9.140625" defaultRowHeight="12.75" outlineLevelRow="1" x14ac:dyDescent="0.2"/>
  <cols>
    <col min="1" max="1" width="9.140625" style="43" hidden="1" customWidth="1"/>
    <col min="2" max="2" width="5" style="43" customWidth="1"/>
    <col min="3" max="3" width="64.140625" style="43" customWidth="1"/>
    <col min="4" max="4" width="21.5703125" style="43" customWidth="1"/>
    <col min="5" max="5" width="13.42578125" style="43" hidden="1" customWidth="1"/>
    <col min="6" max="6" width="14.7109375" style="43" customWidth="1"/>
    <col min="7" max="7" width="12.85546875" style="43" customWidth="1"/>
    <col min="8" max="8" width="20.7109375" style="43" customWidth="1"/>
    <col min="9" max="9" width="16" style="43" customWidth="1"/>
    <col min="10" max="10" width="15.28515625" style="43" customWidth="1"/>
    <col min="11" max="11" width="15.7109375" style="43" customWidth="1"/>
    <col min="12" max="12" width="16" style="43" customWidth="1"/>
    <col min="13" max="13" width="14.140625" style="43" customWidth="1"/>
    <col min="14" max="14" width="12.42578125" style="43" hidden="1" customWidth="1"/>
    <col min="15" max="15" width="14.85546875" style="43" customWidth="1"/>
    <col min="16" max="16" width="14.28515625" style="43" customWidth="1"/>
    <col min="17" max="17" width="27.7109375" style="43" customWidth="1"/>
    <col min="18" max="18" width="19.140625" style="43" customWidth="1"/>
    <col min="19" max="19" width="15.140625" style="43" customWidth="1"/>
    <col min="20" max="20" width="14.140625" style="43" customWidth="1"/>
    <col min="21" max="21" width="17.28515625" style="43" customWidth="1"/>
    <col min="22" max="22" width="13.85546875" style="43" customWidth="1"/>
    <col min="23" max="23" width="10.7109375" style="43" bestFit="1" customWidth="1"/>
    <col min="24" max="16384" width="9.140625" style="43"/>
  </cols>
  <sheetData>
    <row r="1" spans="2:23" ht="18.75" customHeight="1" x14ac:dyDescent="0.3">
      <c r="B1" s="41"/>
      <c r="C1" s="41"/>
      <c r="D1" s="41"/>
      <c r="E1" s="41"/>
      <c r="F1" s="41"/>
      <c r="G1" s="41"/>
      <c r="H1" s="41"/>
      <c r="I1" s="41"/>
      <c r="J1" s="42"/>
      <c r="K1" s="42"/>
      <c r="L1" s="42"/>
      <c r="M1" s="42"/>
      <c r="N1" s="42"/>
      <c r="O1" s="42"/>
      <c r="Q1" s="45" t="s">
        <v>78</v>
      </c>
      <c r="R1" s="123"/>
      <c r="S1" s="123"/>
      <c r="T1" s="123"/>
      <c r="U1" s="123"/>
      <c r="V1" s="123"/>
    </row>
    <row r="2" spans="2:23" ht="158.25" customHeight="1" outlineLevel="1" x14ac:dyDescent="0.25"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Q2" s="193" t="s">
        <v>139</v>
      </c>
      <c r="R2" s="193"/>
      <c r="S2" s="193"/>
      <c r="T2" s="124"/>
      <c r="U2" s="124"/>
      <c r="V2" s="124"/>
    </row>
    <row r="3" spans="2:23" ht="18.75" customHeight="1" x14ac:dyDescent="0.3">
      <c r="B3" s="41"/>
      <c r="C3" s="41"/>
      <c r="D3" s="41"/>
      <c r="E3" s="41"/>
      <c r="F3" s="41"/>
      <c r="G3" s="41"/>
      <c r="H3" s="41"/>
      <c r="I3" s="41"/>
      <c r="J3" s="42"/>
      <c r="K3" s="42"/>
      <c r="L3" s="42"/>
      <c r="M3" s="42"/>
      <c r="N3" s="42"/>
      <c r="O3" s="42"/>
      <c r="P3" s="107"/>
      <c r="Q3" s="193"/>
      <c r="R3" s="193"/>
      <c r="S3" s="193"/>
      <c r="T3" s="119"/>
      <c r="U3" s="119"/>
    </row>
    <row r="4" spans="2:23" ht="18.75" customHeight="1" x14ac:dyDescent="0.3">
      <c r="B4" s="41"/>
      <c r="C4" s="41"/>
      <c r="D4" s="41"/>
      <c r="E4" s="41"/>
      <c r="F4" s="41"/>
      <c r="G4" s="41"/>
      <c r="H4" s="41"/>
      <c r="I4" s="41"/>
      <c r="J4" s="42"/>
      <c r="K4" s="42"/>
      <c r="L4" s="42"/>
      <c r="M4" s="42"/>
      <c r="N4" s="42"/>
      <c r="O4" s="42"/>
      <c r="P4" s="192"/>
      <c r="Q4" s="190"/>
      <c r="R4" s="190"/>
      <c r="S4" s="190"/>
      <c r="T4" s="191"/>
      <c r="U4" s="191"/>
    </row>
    <row r="5" spans="2:23" ht="18.75" customHeight="1" x14ac:dyDescent="0.3">
      <c r="B5" s="41"/>
      <c r="C5" s="41"/>
      <c r="D5" s="41"/>
      <c r="E5" s="41"/>
      <c r="F5" s="41"/>
      <c r="G5" s="41"/>
      <c r="H5" s="41"/>
      <c r="I5" s="41"/>
      <c r="J5" s="42"/>
      <c r="K5" s="42"/>
      <c r="L5" s="42"/>
      <c r="M5" s="42"/>
      <c r="N5" s="42"/>
      <c r="O5" s="42"/>
      <c r="P5" s="122"/>
      <c r="Q5" s="124"/>
      <c r="R5" s="124"/>
      <c r="S5" s="124"/>
      <c r="T5" s="119"/>
      <c r="U5" s="119"/>
    </row>
    <row r="6" spans="2:23" ht="18" customHeight="1" x14ac:dyDescent="0.2">
      <c r="B6" s="197" t="s">
        <v>47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</row>
    <row r="7" spans="2:23" ht="15.75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98"/>
      <c r="O7" s="198"/>
      <c r="P7" s="198"/>
      <c r="Q7" s="198"/>
      <c r="R7" s="198"/>
      <c r="S7" s="198"/>
      <c r="T7" s="198"/>
      <c r="U7" s="198"/>
    </row>
    <row r="8" spans="2:23" ht="19.5" customHeight="1" x14ac:dyDescent="0.2">
      <c r="B8" s="199" t="s">
        <v>7</v>
      </c>
      <c r="C8" s="199" t="s">
        <v>48</v>
      </c>
      <c r="D8" s="202" t="s">
        <v>49</v>
      </c>
      <c r="E8" s="46"/>
      <c r="F8" s="194" t="s">
        <v>50</v>
      </c>
      <c r="G8" s="195"/>
      <c r="H8" s="195"/>
      <c r="I8" s="196"/>
      <c r="J8" s="194" t="s">
        <v>11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6"/>
    </row>
    <row r="9" spans="2:23" ht="21" customHeight="1" x14ac:dyDescent="0.2">
      <c r="B9" s="200"/>
      <c r="C9" s="200"/>
      <c r="D9" s="202"/>
      <c r="E9" s="47"/>
      <c r="F9" s="199" t="s">
        <v>51</v>
      </c>
      <c r="G9" s="199" t="s">
        <v>52</v>
      </c>
      <c r="H9" s="199" t="s">
        <v>53</v>
      </c>
      <c r="I9" s="199" t="s">
        <v>54</v>
      </c>
      <c r="J9" s="194">
        <v>2018</v>
      </c>
      <c r="K9" s="195"/>
      <c r="L9" s="195"/>
      <c r="M9" s="196"/>
      <c r="N9" s="194" t="s">
        <v>55</v>
      </c>
      <c r="O9" s="202">
        <v>2019</v>
      </c>
      <c r="P9" s="202"/>
      <c r="Q9" s="202"/>
      <c r="R9" s="202"/>
      <c r="S9" s="194">
        <v>2020</v>
      </c>
      <c r="T9" s="195"/>
      <c r="U9" s="195"/>
      <c r="V9" s="196"/>
    </row>
    <row r="10" spans="2:23" ht="63.75" customHeight="1" x14ac:dyDescent="0.2">
      <c r="B10" s="201"/>
      <c r="C10" s="201"/>
      <c r="D10" s="199"/>
      <c r="E10" s="48"/>
      <c r="F10" s="201"/>
      <c r="G10" s="201"/>
      <c r="H10" s="201"/>
      <c r="I10" s="201"/>
      <c r="J10" s="49" t="s">
        <v>51</v>
      </c>
      <c r="K10" s="49" t="s">
        <v>52</v>
      </c>
      <c r="L10" s="49" t="s">
        <v>53</v>
      </c>
      <c r="M10" s="49" t="s">
        <v>54</v>
      </c>
      <c r="N10" s="194"/>
      <c r="O10" s="49" t="s">
        <v>51</v>
      </c>
      <c r="P10" s="49" t="s">
        <v>52</v>
      </c>
      <c r="Q10" s="49" t="s">
        <v>53</v>
      </c>
      <c r="R10" s="49" t="s">
        <v>54</v>
      </c>
      <c r="S10" s="49" t="s">
        <v>51</v>
      </c>
      <c r="T10" s="49" t="s">
        <v>52</v>
      </c>
      <c r="U10" s="49" t="s">
        <v>53</v>
      </c>
      <c r="V10" s="49" t="s">
        <v>54</v>
      </c>
    </row>
    <row r="11" spans="2:23" ht="43.5" customHeight="1" x14ac:dyDescent="0.2">
      <c r="B11" s="24">
        <v>1</v>
      </c>
      <c r="C11" s="27" t="s">
        <v>72</v>
      </c>
      <c r="D11" s="31">
        <f>F11+G11+H11+I11</f>
        <v>1069480.8999999999</v>
      </c>
      <c r="E11" s="31">
        <f>F11+G11+H11</f>
        <v>1069480.8999999999</v>
      </c>
      <c r="F11" s="31">
        <f>J11+O11+S11</f>
        <v>0</v>
      </c>
      <c r="G11" s="31"/>
      <c r="H11" s="31">
        <f>L11+Q11+U11</f>
        <v>1069480.8999999999</v>
      </c>
      <c r="I11" s="31"/>
      <c r="J11" s="40">
        <v>0</v>
      </c>
      <c r="K11" s="40"/>
      <c r="L11" s="40">
        <f>324400+2000+73.4+100</f>
        <v>326573.40000000002</v>
      </c>
      <c r="M11" s="50"/>
      <c r="N11" s="40" t="e">
        <f>#REF!</f>
        <v>#REF!</v>
      </c>
      <c r="O11" s="40"/>
      <c r="P11" s="40"/>
      <c r="Q11" s="40">
        <v>359992</v>
      </c>
      <c r="R11" s="40"/>
      <c r="S11" s="40">
        <v>0</v>
      </c>
      <c r="T11" s="40"/>
      <c r="U11" s="40">
        <v>382915.5</v>
      </c>
      <c r="V11" s="51"/>
      <c r="W11" s="52"/>
    </row>
    <row r="12" spans="2:23" ht="37.5" customHeight="1" x14ac:dyDescent="0.2">
      <c r="B12" s="24">
        <f>B11+1</f>
        <v>2</v>
      </c>
      <c r="C12" s="27" t="s">
        <v>56</v>
      </c>
      <c r="D12" s="31">
        <f>F12+G12+H12+I12</f>
        <v>186750</v>
      </c>
      <c r="E12" s="31">
        <f t="shared" ref="E12:E22" si="0">F12+G12+H12</f>
        <v>186750</v>
      </c>
      <c r="F12" s="31">
        <f>J12+O12+S12</f>
        <v>0</v>
      </c>
      <c r="G12" s="31"/>
      <c r="H12" s="31">
        <f t="shared" ref="H12:H30" si="1">L12+Q12+U12</f>
        <v>186750</v>
      </c>
      <c r="I12" s="31"/>
      <c r="J12" s="40"/>
      <c r="K12" s="40"/>
      <c r="L12" s="40">
        <f>55000+750</f>
        <v>55750</v>
      </c>
      <c r="M12" s="51"/>
      <c r="N12" s="40">
        <v>4760</v>
      </c>
      <c r="O12" s="40">
        <v>0</v>
      </c>
      <c r="P12" s="40">
        <v>0</v>
      </c>
      <c r="Q12" s="40">
        <v>62000</v>
      </c>
      <c r="R12" s="40"/>
      <c r="S12" s="40"/>
      <c r="T12" s="40">
        <v>0</v>
      </c>
      <c r="U12" s="40">
        <v>69000</v>
      </c>
      <c r="V12" s="51"/>
    </row>
    <row r="13" spans="2:23" ht="70.5" customHeight="1" x14ac:dyDescent="0.2">
      <c r="B13" s="24">
        <f t="shared" ref="B13:B20" si="2">B12+1</f>
        <v>3</v>
      </c>
      <c r="C13" s="27" t="s">
        <v>57</v>
      </c>
      <c r="D13" s="31">
        <f>F13+G13+H13+I13</f>
        <v>132796.33299999998</v>
      </c>
      <c r="E13" s="31">
        <f t="shared" si="0"/>
        <v>131096.33299999998</v>
      </c>
      <c r="F13" s="31"/>
      <c r="G13" s="31">
        <f>K13+P13+T13</f>
        <v>0</v>
      </c>
      <c r="H13" s="31">
        <f>L13+Q13+U13</f>
        <v>131096.33299999998</v>
      </c>
      <c r="I13" s="31">
        <f>M13+R13+V13</f>
        <v>1700</v>
      </c>
      <c r="J13" s="40"/>
      <c r="K13" s="40"/>
      <c r="L13" s="99">
        <f>42867+500+138.333-540</f>
        <v>42965.332999999999</v>
      </c>
      <c r="M13" s="53">
        <v>540</v>
      </c>
      <c r="N13" s="40">
        <v>13299.9</v>
      </c>
      <c r="O13" s="40"/>
      <c r="P13" s="40">
        <v>0</v>
      </c>
      <c r="Q13" s="40">
        <v>43416</v>
      </c>
      <c r="R13" s="40">
        <v>560</v>
      </c>
      <c r="S13" s="40"/>
      <c r="T13" s="40"/>
      <c r="U13" s="40">
        <v>44715</v>
      </c>
      <c r="V13" s="53">
        <v>600</v>
      </c>
    </row>
    <row r="14" spans="2:23" ht="84.75" customHeight="1" x14ac:dyDescent="0.2">
      <c r="B14" s="24">
        <f t="shared" si="2"/>
        <v>4</v>
      </c>
      <c r="C14" s="27" t="s">
        <v>58</v>
      </c>
      <c r="D14" s="31">
        <f t="shared" ref="D14:D29" si="3">F14+G14+H14+I14</f>
        <v>67884.2</v>
      </c>
      <c r="E14" s="31">
        <f t="shared" si="0"/>
        <v>67523.199999999997</v>
      </c>
      <c r="F14" s="31"/>
      <c r="G14" s="31"/>
      <c r="H14" s="31">
        <f t="shared" si="1"/>
        <v>67523.199999999997</v>
      </c>
      <c r="I14" s="31">
        <f>M14+R14+V14</f>
        <v>361</v>
      </c>
      <c r="J14" s="40"/>
      <c r="K14" s="40"/>
      <c r="L14" s="99">
        <f>21696.7-116</f>
        <v>21580.7</v>
      </c>
      <c r="M14" s="53">
        <v>116</v>
      </c>
      <c r="N14" s="40">
        <v>117795.5</v>
      </c>
      <c r="O14" s="40"/>
      <c r="P14" s="40"/>
      <c r="Q14" s="40">
        <v>22613.5</v>
      </c>
      <c r="R14" s="40">
        <v>120</v>
      </c>
      <c r="S14" s="40"/>
      <c r="T14" s="40"/>
      <c r="U14" s="40">
        <v>23329</v>
      </c>
      <c r="V14" s="53">
        <v>125</v>
      </c>
    </row>
    <row r="15" spans="2:23" ht="27" customHeight="1" x14ac:dyDescent="0.2">
      <c r="B15" s="24">
        <f t="shared" si="2"/>
        <v>5</v>
      </c>
      <c r="C15" s="27" t="s">
        <v>59</v>
      </c>
      <c r="D15" s="31">
        <f t="shared" si="3"/>
        <v>16581.400000000001</v>
      </c>
      <c r="E15" s="31">
        <f t="shared" si="0"/>
        <v>16581.400000000001</v>
      </c>
      <c r="F15" s="31"/>
      <c r="G15" s="31"/>
      <c r="H15" s="31">
        <f t="shared" si="1"/>
        <v>16581.400000000001</v>
      </c>
      <c r="I15" s="31"/>
      <c r="J15" s="40"/>
      <c r="K15" s="40"/>
      <c r="L15" s="99">
        <v>5421.4</v>
      </c>
      <c r="M15" s="51"/>
      <c r="N15" s="40">
        <v>7405.3</v>
      </c>
      <c r="O15" s="40"/>
      <c r="P15" s="40"/>
      <c r="Q15" s="40">
        <v>5500</v>
      </c>
      <c r="R15" s="40"/>
      <c r="S15" s="40"/>
      <c r="T15" s="40"/>
      <c r="U15" s="40">
        <v>5660</v>
      </c>
      <c r="V15" s="51"/>
    </row>
    <row r="16" spans="2:23" ht="51" customHeight="1" x14ac:dyDescent="0.2">
      <c r="B16" s="24">
        <f t="shared" si="2"/>
        <v>6</v>
      </c>
      <c r="C16" s="27" t="s">
        <v>60</v>
      </c>
      <c r="D16" s="31">
        <f t="shared" si="3"/>
        <v>61905</v>
      </c>
      <c r="E16" s="31">
        <f t="shared" si="0"/>
        <v>61905</v>
      </c>
      <c r="F16" s="31"/>
      <c r="G16" s="31"/>
      <c r="H16" s="31">
        <f t="shared" si="1"/>
        <v>61905</v>
      </c>
      <c r="I16" s="31"/>
      <c r="J16" s="40"/>
      <c r="K16" s="40"/>
      <c r="L16" s="99">
        <v>20075</v>
      </c>
      <c r="M16" s="51"/>
      <c r="N16" s="40">
        <v>22035.5</v>
      </c>
      <c r="O16" s="40"/>
      <c r="P16" s="40"/>
      <c r="Q16" s="40">
        <v>20255</v>
      </c>
      <c r="R16" s="40"/>
      <c r="S16" s="40"/>
      <c r="T16" s="40"/>
      <c r="U16" s="40">
        <v>21575</v>
      </c>
      <c r="V16" s="51"/>
    </row>
    <row r="17" spans="2:25" ht="56.25" customHeight="1" x14ac:dyDescent="0.2">
      <c r="B17" s="24">
        <f t="shared" si="2"/>
        <v>7</v>
      </c>
      <c r="C17" s="27" t="s">
        <v>61</v>
      </c>
      <c r="D17" s="31">
        <f t="shared" si="3"/>
        <v>3600</v>
      </c>
      <c r="E17" s="31">
        <f t="shared" si="0"/>
        <v>3600</v>
      </c>
      <c r="F17" s="31"/>
      <c r="G17" s="31"/>
      <c r="H17" s="31">
        <f t="shared" si="1"/>
        <v>3600</v>
      </c>
      <c r="I17" s="31"/>
      <c r="J17" s="40"/>
      <c r="K17" s="40"/>
      <c r="L17" s="99">
        <f>'[1]дод. 1.8 Тварини'!E17</f>
        <v>1000</v>
      </c>
      <c r="M17" s="51"/>
      <c r="N17" s="40">
        <v>13568.2</v>
      </c>
      <c r="O17" s="40"/>
      <c r="P17" s="40"/>
      <c r="Q17" s="40">
        <f>'[1]дод. 1.8 Тварини'!F17</f>
        <v>1200</v>
      </c>
      <c r="R17" s="40"/>
      <c r="S17" s="40"/>
      <c r="T17" s="40"/>
      <c r="U17" s="40">
        <f>'[1]дод. 1.8 Тварини'!J17</f>
        <v>1400</v>
      </c>
      <c r="V17" s="51"/>
    </row>
    <row r="18" spans="2:25" ht="50.25" customHeight="1" x14ac:dyDescent="0.2">
      <c r="B18" s="24">
        <f t="shared" si="2"/>
        <v>8</v>
      </c>
      <c r="C18" s="27" t="s">
        <v>62</v>
      </c>
      <c r="D18" s="31">
        <f t="shared" si="3"/>
        <v>35880</v>
      </c>
      <c r="E18" s="31">
        <f t="shared" si="0"/>
        <v>35880</v>
      </c>
      <c r="F18" s="31"/>
      <c r="G18" s="31"/>
      <c r="H18" s="31">
        <f t="shared" si="1"/>
        <v>35880</v>
      </c>
      <c r="I18" s="31"/>
      <c r="J18" s="40"/>
      <c r="K18" s="40"/>
      <c r="L18" s="99">
        <v>11780</v>
      </c>
      <c r="M18" s="51"/>
      <c r="N18" s="40">
        <v>2008.9</v>
      </c>
      <c r="O18" s="40"/>
      <c r="P18" s="40"/>
      <c r="Q18" s="40">
        <v>12000</v>
      </c>
      <c r="R18" s="40"/>
      <c r="S18" s="40">
        <f>575-575</f>
        <v>0</v>
      </c>
      <c r="T18" s="40"/>
      <c r="U18" s="40">
        <v>12100</v>
      </c>
      <c r="V18" s="51"/>
    </row>
    <row r="19" spans="2:25" ht="52.5" customHeight="1" x14ac:dyDescent="0.2">
      <c r="B19" s="24">
        <f t="shared" si="2"/>
        <v>9</v>
      </c>
      <c r="C19" s="27" t="s">
        <v>63</v>
      </c>
      <c r="D19" s="31">
        <f>F19+G19+H19+I19</f>
        <v>203960</v>
      </c>
      <c r="E19" s="31">
        <f t="shared" si="0"/>
        <v>203960</v>
      </c>
      <c r="F19" s="31">
        <v>160</v>
      </c>
      <c r="G19" s="31">
        <f>K19+P19+T19</f>
        <v>0</v>
      </c>
      <c r="H19" s="86">
        <f t="shared" si="1"/>
        <v>203800</v>
      </c>
      <c r="I19" s="31"/>
      <c r="J19" s="40">
        <v>160</v>
      </c>
      <c r="K19" s="40"/>
      <c r="L19" s="99">
        <f>65000+800</f>
        <v>65800</v>
      </c>
      <c r="M19" s="51"/>
      <c r="N19" s="40">
        <v>882.7</v>
      </c>
      <c r="O19" s="40"/>
      <c r="P19" s="40"/>
      <c r="Q19" s="40">
        <v>68000</v>
      </c>
      <c r="R19" s="40"/>
      <c r="S19" s="40"/>
      <c r="T19" s="40"/>
      <c r="U19" s="40">
        <v>70000</v>
      </c>
      <c r="V19" s="51"/>
    </row>
    <row r="20" spans="2:25" ht="72" customHeight="1" x14ac:dyDescent="0.2">
      <c r="B20" s="24">
        <f t="shared" si="2"/>
        <v>10</v>
      </c>
      <c r="C20" s="27" t="s">
        <v>64</v>
      </c>
      <c r="D20" s="86">
        <f t="shared" si="3"/>
        <v>13138.127</v>
      </c>
      <c r="E20" s="86">
        <f t="shared" si="0"/>
        <v>13138.127</v>
      </c>
      <c r="F20" s="86"/>
      <c r="G20" s="86"/>
      <c r="H20" s="86">
        <f t="shared" si="1"/>
        <v>13138.127</v>
      </c>
      <c r="I20" s="86"/>
      <c r="J20" s="54"/>
      <c r="K20" s="54"/>
      <c r="L20" s="113">
        <f>4152.22+1+150</f>
        <v>4303.22</v>
      </c>
      <c r="M20" s="87"/>
      <c r="N20" s="54">
        <v>1969.3</v>
      </c>
      <c r="O20" s="54"/>
      <c r="P20" s="54"/>
      <c r="Q20" s="54">
        <v>4304.8549999999996</v>
      </c>
      <c r="R20" s="54"/>
      <c r="S20" s="54"/>
      <c r="T20" s="54"/>
      <c r="U20" s="54">
        <v>4530.0519999999997</v>
      </c>
      <c r="V20" s="51"/>
    </row>
    <row r="21" spans="2:25" ht="45.75" customHeight="1" x14ac:dyDescent="0.2">
      <c r="B21" s="24">
        <v>11</v>
      </c>
      <c r="C21" s="27" t="s">
        <v>65</v>
      </c>
      <c r="D21" s="31">
        <f>F21+G21+H21+I21</f>
        <v>32525.4</v>
      </c>
      <c r="E21" s="31">
        <f t="shared" si="0"/>
        <v>32525.4</v>
      </c>
      <c r="F21" s="31"/>
      <c r="G21" s="31"/>
      <c r="H21" s="31">
        <f>L21+Q21+U21</f>
        <v>32525.4</v>
      </c>
      <c r="I21" s="31"/>
      <c r="J21" s="40"/>
      <c r="K21" s="40"/>
      <c r="L21" s="99">
        <f>7720.4+2240+3000-1400+700+35+2000</f>
        <v>14295.4</v>
      </c>
      <c r="M21" s="51"/>
      <c r="N21" s="40"/>
      <c r="O21" s="40"/>
      <c r="P21" s="40"/>
      <c r="Q21" s="40">
        <v>8580</v>
      </c>
      <c r="R21" s="40"/>
      <c r="S21" s="40"/>
      <c r="T21" s="40"/>
      <c r="U21" s="40">
        <v>9650</v>
      </c>
      <c r="V21" s="51"/>
    </row>
    <row r="22" spans="2:25" ht="39" customHeight="1" x14ac:dyDescent="0.2">
      <c r="B22" s="24">
        <v>12</v>
      </c>
      <c r="C22" s="27" t="s">
        <v>66</v>
      </c>
      <c r="D22" s="31">
        <f t="shared" si="3"/>
        <v>10874.7</v>
      </c>
      <c r="E22" s="31">
        <f t="shared" si="0"/>
        <v>10874.7</v>
      </c>
      <c r="F22" s="31"/>
      <c r="G22" s="31"/>
      <c r="H22" s="31">
        <f t="shared" si="1"/>
        <v>10874.7</v>
      </c>
      <c r="I22" s="31"/>
      <c r="J22" s="40">
        <v>13705</v>
      </c>
      <c r="K22" s="40"/>
      <c r="L22" s="99">
        <f>1521.7+6103</f>
        <v>7624.7</v>
      </c>
      <c r="M22" s="51"/>
      <c r="N22" s="40"/>
      <c r="O22" s="40"/>
      <c r="P22" s="40"/>
      <c r="Q22" s="40">
        <v>1600</v>
      </c>
      <c r="R22" s="40"/>
      <c r="S22" s="40"/>
      <c r="T22" s="40"/>
      <c r="U22" s="40">
        <v>1650</v>
      </c>
      <c r="V22" s="51"/>
    </row>
    <row r="23" spans="2:25" ht="37.5" customHeight="1" x14ac:dyDescent="0.2">
      <c r="B23" s="24">
        <v>13</v>
      </c>
      <c r="C23" s="27" t="s">
        <v>67</v>
      </c>
      <c r="D23" s="31">
        <f t="shared" si="3"/>
        <v>4500</v>
      </c>
      <c r="E23" s="31"/>
      <c r="F23" s="31"/>
      <c r="G23" s="31"/>
      <c r="H23" s="31">
        <f t="shared" si="1"/>
        <v>4500</v>
      </c>
      <c r="I23" s="31"/>
      <c r="J23" s="40"/>
      <c r="K23" s="40"/>
      <c r="L23" s="99">
        <v>1500</v>
      </c>
      <c r="M23" s="51"/>
      <c r="N23" s="40"/>
      <c r="O23" s="40"/>
      <c r="P23" s="40"/>
      <c r="Q23" s="40">
        <v>1500</v>
      </c>
      <c r="R23" s="40"/>
      <c r="S23" s="40"/>
      <c r="T23" s="40"/>
      <c r="U23" s="40">
        <v>1500</v>
      </c>
      <c r="V23" s="51"/>
    </row>
    <row r="24" spans="2:25" ht="65.25" customHeight="1" x14ac:dyDescent="0.2">
      <c r="B24" s="24">
        <v>14</v>
      </c>
      <c r="C24" s="27" t="s">
        <v>68</v>
      </c>
      <c r="D24" s="31">
        <f t="shared" si="3"/>
        <v>127784.3</v>
      </c>
      <c r="E24" s="31"/>
      <c r="F24" s="31"/>
      <c r="G24" s="31"/>
      <c r="H24" s="31">
        <f t="shared" si="1"/>
        <v>127784.3</v>
      </c>
      <c r="I24" s="31"/>
      <c r="J24" s="40"/>
      <c r="K24" s="40"/>
      <c r="L24" s="99">
        <f>127284.3+500</f>
        <v>127784.3</v>
      </c>
      <c r="M24" s="51"/>
      <c r="N24" s="40"/>
      <c r="O24" s="40"/>
      <c r="P24" s="40"/>
      <c r="Q24" s="54"/>
      <c r="R24" s="40"/>
      <c r="S24" s="40"/>
      <c r="T24" s="40"/>
      <c r="U24" s="54"/>
      <c r="V24" s="51"/>
    </row>
    <row r="25" spans="2:25" ht="48.75" customHeight="1" x14ac:dyDescent="0.2">
      <c r="B25" s="24">
        <v>15</v>
      </c>
      <c r="C25" s="27" t="s">
        <v>69</v>
      </c>
      <c r="D25" s="31">
        <f t="shared" si="3"/>
        <v>5940</v>
      </c>
      <c r="E25" s="31"/>
      <c r="F25" s="31"/>
      <c r="G25" s="31"/>
      <c r="H25" s="31">
        <f t="shared" si="1"/>
        <v>5940</v>
      </c>
      <c r="I25" s="31"/>
      <c r="J25" s="40"/>
      <c r="K25" s="40"/>
      <c r="L25" s="99">
        <v>1980</v>
      </c>
      <c r="M25" s="51"/>
      <c r="N25" s="40"/>
      <c r="O25" s="40"/>
      <c r="P25" s="40"/>
      <c r="Q25" s="40">
        <v>1980</v>
      </c>
      <c r="R25" s="40"/>
      <c r="S25" s="40"/>
      <c r="T25" s="40"/>
      <c r="U25" s="40">
        <v>1980</v>
      </c>
      <c r="V25" s="51"/>
    </row>
    <row r="26" spans="2:25" ht="46.5" customHeight="1" x14ac:dyDescent="0.2">
      <c r="B26" s="24">
        <v>16</v>
      </c>
      <c r="C26" s="27" t="s">
        <v>100</v>
      </c>
      <c r="D26" s="31">
        <f t="shared" si="3"/>
        <v>5178</v>
      </c>
      <c r="E26" s="31"/>
      <c r="F26" s="31"/>
      <c r="G26" s="31"/>
      <c r="H26" s="31">
        <f t="shared" si="1"/>
        <v>5178</v>
      </c>
      <c r="I26" s="31"/>
      <c r="J26" s="40"/>
      <c r="K26" s="40"/>
      <c r="L26" s="99">
        <f>3000+2178</f>
        <v>5178</v>
      </c>
      <c r="M26" s="51"/>
      <c r="N26" s="40"/>
      <c r="O26" s="40"/>
      <c r="P26" s="40"/>
      <c r="Q26" s="40"/>
      <c r="R26" s="40"/>
      <c r="S26" s="40"/>
      <c r="T26" s="40"/>
      <c r="U26" s="40"/>
      <c r="V26" s="51"/>
      <c r="Y26" s="55"/>
    </row>
    <row r="27" spans="2:25" ht="18.75" x14ac:dyDescent="0.2">
      <c r="B27" s="24">
        <v>17</v>
      </c>
      <c r="C27" s="27" t="s">
        <v>107</v>
      </c>
      <c r="D27" s="31">
        <f>F27+G27+H27+I27</f>
        <v>276845.92200000002</v>
      </c>
      <c r="E27" s="31"/>
      <c r="F27" s="86">
        <v>1845.922</v>
      </c>
      <c r="G27" s="31"/>
      <c r="H27" s="31">
        <f>L27+Q27+U27</f>
        <v>275000</v>
      </c>
      <c r="I27" s="31"/>
      <c r="J27" s="54">
        <v>1845.922</v>
      </c>
      <c r="K27" s="40"/>
      <c r="L27" s="40">
        <f>88000</f>
        <v>88000</v>
      </c>
      <c r="M27" s="51"/>
      <c r="N27" s="40"/>
      <c r="O27" s="40"/>
      <c r="P27" s="40"/>
      <c r="Q27" s="40">
        <v>92000</v>
      </c>
      <c r="R27" s="40"/>
      <c r="S27" s="40"/>
      <c r="T27" s="40"/>
      <c r="U27" s="40">
        <v>95000</v>
      </c>
      <c r="V27" s="51"/>
      <c r="Y27" s="55"/>
    </row>
    <row r="28" spans="2:25" ht="40.5" customHeight="1" x14ac:dyDescent="0.2">
      <c r="B28" s="24">
        <v>18</v>
      </c>
      <c r="C28" s="27" t="s">
        <v>70</v>
      </c>
      <c r="D28" s="31">
        <f t="shared" si="3"/>
        <v>-2074.09</v>
      </c>
      <c r="E28" s="31"/>
      <c r="F28" s="31"/>
      <c r="G28" s="31"/>
      <c r="H28" s="31">
        <f t="shared" si="1"/>
        <v>-2074.09</v>
      </c>
      <c r="I28" s="31"/>
      <c r="J28" s="40"/>
      <c r="K28" s="40"/>
      <c r="L28" s="40">
        <f>-2079.09+5</f>
        <v>-2074.09</v>
      </c>
      <c r="M28" s="51"/>
      <c r="N28" s="40"/>
      <c r="O28" s="40"/>
      <c r="P28" s="40"/>
      <c r="Q28" s="40"/>
      <c r="R28" s="40"/>
      <c r="S28" s="40"/>
      <c r="T28" s="40"/>
      <c r="U28" s="54"/>
      <c r="V28" s="51"/>
      <c r="Y28" s="55"/>
    </row>
    <row r="29" spans="2:25" ht="39.75" customHeight="1" x14ac:dyDescent="0.2">
      <c r="B29" s="24">
        <v>19</v>
      </c>
      <c r="C29" s="27" t="s">
        <v>71</v>
      </c>
      <c r="D29" s="31">
        <f t="shared" si="3"/>
        <v>74070.2</v>
      </c>
      <c r="E29" s="31"/>
      <c r="F29" s="31"/>
      <c r="G29" s="31"/>
      <c r="H29" s="31">
        <f t="shared" si="1"/>
        <v>74070.2</v>
      </c>
      <c r="I29" s="31"/>
      <c r="J29" s="40"/>
      <c r="K29" s="40"/>
      <c r="L29" s="40">
        <v>74070.2</v>
      </c>
      <c r="M29" s="40"/>
      <c r="N29" s="40"/>
      <c r="O29" s="40"/>
      <c r="P29" s="40"/>
      <c r="Q29" s="40"/>
      <c r="R29" s="40"/>
      <c r="S29" s="40"/>
      <c r="T29" s="40"/>
      <c r="U29" s="54"/>
      <c r="V29" s="51"/>
      <c r="Y29" s="55"/>
    </row>
    <row r="30" spans="2:25" ht="39.75" customHeight="1" x14ac:dyDescent="0.2">
      <c r="B30" s="24">
        <v>20</v>
      </c>
      <c r="C30" s="27" t="s">
        <v>99</v>
      </c>
      <c r="D30" s="31">
        <f>F30+G30+H30+I30</f>
        <v>490.67</v>
      </c>
      <c r="E30" s="31"/>
      <c r="F30" s="31"/>
      <c r="G30" s="31"/>
      <c r="H30" s="31">
        <f t="shared" si="1"/>
        <v>490.67</v>
      </c>
      <c r="I30" s="31"/>
      <c r="J30" s="40"/>
      <c r="K30" s="40"/>
      <c r="L30" s="40">
        <v>490.67</v>
      </c>
      <c r="M30" s="40"/>
      <c r="N30" s="40"/>
      <c r="O30" s="40"/>
      <c r="P30" s="40"/>
      <c r="Q30" s="40"/>
      <c r="R30" s="40"/>
      <c r="S30" s="40"/>
      <c r="T30" s="40"/>
      <c r="U30" s="54"/>
      <c r="V30" s="51"/>
      <c r="Y30" s="55"/>
    </row>
    <row r="31" spans="2:25" ht="18.75" x14ac:dyDescent="0.2">
      <c r="B31" s="202" t="s">
        <v>21</v>
      </c>
      <c r="C31" s="202"/>
      <c r="D31" s="31">
        <f>F31+G31+H31+I31</f>
        <v>2328111.0619999999</v>
      </c>
      <c r="E31" s="31">
        <f>E11+E12+E13+E14+E15+E16+E17+E18+E19+E20+E21+E22+E23+E24+E25+E26+E27+E28</f>
        <v>1833315.0599999998</v>
      </c>
      <c r="F31" s="31">
        <f>F11+F12+F13+F14+F15+F16+F17+F18+F19+F20+F21+F22+F23+F24+F25+F26+F27+F28</f>
        <v>2005.922</v>
      </c>
      <c r="G31" s="31">
        <f>G11+G12+G13+G14+G15+G16+G17+G18+G19+G20+G21+G22+G23+G24+G25+G26+G27+G28</f>
        <v>0</v>
      </c>
      <c r="H31" s="31">
        <f>H11+H12+H13+H14+H15+H16+H17+H18+H19+H20+H21+H22+H23+H24+H25+H26+H27+H28+H29+H30</f>
        <v>2324044.14</v>
      </c>
      <c r="I31" s="31">
        <f>I11+I12+I13+I14+I15+I16+I17+I18+I19+I20+I21+I22+I23+I24+I25+I26+I27+I28+I29</f>
        <v>2061</v>
      </c>
      <c r="J31" s="31">
        <f>J11+J12+J13+J14+J15+J16+J17+J18+J19+J20+J21+J22+J23+J24+J25+J26+J27+J28+J29</f>
        <v>15710.922</v>
      </c>
      <c r="K31" s="31">
        <f>K11+K12+K13+K14+K15+K16+K17+K18+K19+K20+K21+K22+K23+K24+K25+K26+K27+K28+K29</f>
        <v>0</v>
      </c>
      <c r="L31" s="31">
        <f>L11+L12+L13+L14+L15+L16+L17+L18+L19+L20+L21+L22+L23+L24+L25+L26+L27+L28+L29+L30</f>
        <v>874098.23300000012</v>
      </c>
      <c r="M31" s="31">
        <f t="shared" ref="M31:V31" si="4">M11+M12+M13+M14+M15+M16+M17+M18+M19+M20+M21+M22+M23+M24+M25+M26+M27+M28+M29+M30</f>
        <v>656</v>
      </c>
      <c r="N31" s="31" t="e">
        <f t="shared" si="4"/>
        <v>#REF!</v>
      </c>
      <c r="O31" s="31">
        <f t="shared" si="4"/>
        <v>0</v>
      </c>
      <c r="P31" s="31">
        <f t="shared" si="4"/>
        <v>0</v>
      </c>
      <c r="Q31" s="31">
        <f t="shared" si="4"/>
        <v>704941.35499999998</v>
      </c>
      <c r="R31" s="31">
        <f t="shared" si="4"/>
        <v>680</v>
      </c>
      <c r="S31" s="31">
        <f t="shared" si="4"/>
        <v>0</v>
      </c>
      <c r="T31" s="31">
        <f t="shared" si="4"/>
        <v>0</v>
      </c>
      <c r="U31" s="31">
        <f t="shared" si="4"/>
        <v>745004.55200000003</v>
      </c>
      <c r="V31" s="31">
        <f t="shared" si="4"/>
        <v>725</v>
      </c>
    </row>
    <row r="32" spans="2:25" ht="15.75" x14ac:dyDescent="0.2"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2:23" ht="20.25" x14ac:dyDescent="0.2">
      <c r="B33" s="56"/>
      <c r="C33" s="56"/>
      <c r="D33" s="57"/>
      <c r="E33" s="57"/>
      <c r="F33" s="57"/>
      <c r="G33" s="57"/>
      <c r="H33" s="57"/>
      <c r="I33" s="57"/>
      <c r="J33" s="109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2:23" ht="15.75" x14ac:dyDescent="0.2">
      <c r="B34" s="56"/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2:23" ht="16.5" customHeight="1" x14ac:dyDescent="0.2">
      <c r="B35" s="56"/>
      <c r="C35" s="56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7"/>
      <c r="R35" s="59"/>
      <c r="S35" s="60"/>
      <c r="U35" s="61"/>
    </row>
    <row r="36" spans="2:23" ht="25.5" customHeight="1" x14ac:dyDescent="0.35">
      <c r="B36" s="205" t="s">
        <v>94</v>
      </c>
      <c r="C36" s="205"/>
      <c r="D36" s="132"/>
      <c r="E36" s="133"/>
      <c r="F36" s="134"/>
      <c r="G36" s="135"/>
      <c r="H36" s="136"/>
      <c r="I36" s="137"/>
      <c r="J36" s="138"/>
      <c r="K36" s="138"/>
      <c r="L36" s="138"/>
      <c r="M36" s="138"/>
      <c r="N36" s="139"/>
      <c r="O36" s="139"/>
      <c r="P36" s="139"/>
      <c r="Q36" s="140"/>
      <c r="R36" s="140"/>
      <c r="S36" s="203" t="s">
        <v>24</v>
      </c>
      <c r="T36" s="203"/>
      <c r="U36" s="141"/>
      <c r="V36" s="142"/>
      <c r="W36" s="65"/>
    </row>
    <row r="37" spans="2:23" ht="25.5" customHeight="1" x14ac:dyDescent="0.3">
      <c r="B37" s="66"/>
      <c r="C37" s="66"/>
      <c r="D37" s="62"/>
      <c r="E37" s="63"/>
      <c r="F37" s="64"/>
      <c r="G37" s="63"/>
      <c r="H37" s="63"/>
      <c r="I37" s="63"/>
      <c r="J37" s="58"/>
      <c r="K37" s="58"/>
      <c r="L37" s="58"/>
      <c r="M37" s="58"/>
      <c r="Q37" s="55"/>
      <c r="S37" s="67"/>
      <c r="T37" s="67"/>
      <c r="U37" s="68"/>
      <c r="V37" s="65"/>
      <c r="W37" s="65"/>
    </row>
    <row r="38" spans="2:23" ht="15" customHeight="1" x14ac:dyDescent="0.25">
      <c r="B38" s="204" t="s">
        <v>136</v>
      </c>
      <c r="C38" s="204"/>
      <c r="D38" s="69"/>
      <c r="E38" s="70"/>
      <c r="F38" s="70"/>
      <c r="G38" s="41"/>
      <c r="H38" s="41"/>
      <c r="I38" s="41"/>
      <c r="J38" s="193"/>
      <c r="K38" s="193"/>
      <c r="L38" s="193"/>
      <c r="M38" s="193"/>
      <c r="N38" s="193"/>
      <c r="O38" s="193"/>
      <c r="P38" s="193"/>
      <c r="Q38" s="193"/>
      <c r="R38" s="71"/>
      <c r="S38" s="71"/>
      <c r="T38" s="72"/>
      <c r="V38" s="71"/>
    </row>
    <row r="39" spans="2:23" ht="29.25" customHeight="1" x14ac:dyDescent="0.25">
      <c r="B39" s="73" t="s">
        <v>22</v>
      </c>
      <c r="C39" s="73"/>
      <c r="D39" s="55"/>
      <c r="E39" s="55"/>
      <c r="F39" s="55"/>
      <c r="G39" s="55"/>
      <c r="H39" s="55"/>
      <c r="I39" s="55"/>
      <c r="U39" s="74"/>
    </row>
    <row r="40" spans="2:23" hidden="1" x14ac:dyDescent="0.2">
      <c r="B40" s="75"/>
      <c r="C40" s="76"/>
      <c r="R40" s="55"/>
      <c r="S40" s="55"/>
    </row>
    <row r="41" spans="2:23" x14ac:dyDescent="0.2">
      <c r="B41" s="75"/>
      <c r="C41" s="75"/>
    </row>
    <row r="42" spans="2:23" x14ac:dyDescent="0.2">
      <c r="B42" s="75"/>
      <c r="C42" s="75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2:23" x14ac:dyDescent="0.2">
      <c r="B43" s="75"/>
      <c r="C43" s="75"/>
    </row>
    <row r="44" spans="2:23" x14ac:dyDescent="0.2">
      <c r="B44" s="75"/>
      <c r="C44" s="75"/>
    </row>
    <row r="45" spans="2:23" x14ac:dyDescent="0.2">
      <c r="B45" s="75"/>
      <c r="C45" s="75"/>
      <c r="R45" s="55"/>
      <c r="S45" s="55"/>
    </row>
    <row r="46" spans="2:23" x14ac:dyDescent="0.2">
      <c r="B46" s="75"/>
      <c r="C46" s="7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2:23" x14ac:dyDescent="0.2">
      <c r="B47" s="75"/>
      <c r="C47" s="75"/>
      <c r="D47" s="55"/>
      <c r="E47" s="55"/>
      <c r="F47" s="55"/>
      <c r="G47" s="55"/>
      <c r="H47" s="55"/>
      <c r="I47" s="55"/>
      <c r="R47" s="55"/>
      <c r="S47" s="55"/>
    </row>
    <row r="48" spans="2:23" x14ac:dyDescent="0.2">
      <c r="B48" s="75"/>
      <c r="C48" s="75"/>
    </row>
    <row r="49" spans="2:19" x14ac:dyDescent="0.2">
      <c r="B49" s="75"/>
      <c r="C49" s="75"/>
    </row>
    <row r="50" spans="2:19" x14ac:dyDescent="0.2">
      <c r="B50" s="75"/>
      <c r="C50" s="75"/>
      <c r="R50" s="55"/>
      <c r="S50" s="55"/>
    </row>
    <row r="51" spans="2:19" x14ac:dyDescent="0.2">
      <c r="B51" s="75"/>
      <c r="C51" s="75"/>
    </row>
    <row r="52" spans="2:19" x14ac:dyDescent="0.2">
      <c r="B52" s="75"/>
      <c r="C52" s="75"/>
      <c r="R52" s="55"/>
      <c r="S52" s="55"/>
    </row>
    <row r="53" spans="2:19" x14ac:dyDescent="0.2">
      <c r="B53" s="75"/>
      <c r="C53" s="75"/>
    </row>
    <row r="54" spans="2:19" x14ac:dyDescent="0.2">
      <c r="B54" s="75"/>
      <c r="C54" s="75"/>
    </row>
    <row r="55" spans="2:19" x14ac:dyDescent="0.2">
      <c r="B55" s="75"/>
      <c r="C55" s="75"/>
    </row>
    <row r="56" spans="2:19" x14ac:dyDescent="0.2">
      <c r="B56" s="75"/>
      <c r="C56" s="75"/>
    </row>
    <row r="57" spans="2:19" x14ac:dyDescent="0.2">
      <c r="B57" s="75"/>
      <c r="C57" s="75"/>
    </row>
    <row r="58" spans="2:19" x14ac:dyDescent="0.2">
      <c r="B58" s="75"/>
      <c r="C58" s="75"/>
    </row>
    <row r="59" spans="2:19" x14ac:dyDescent="0.2">
      <c r="B59" s="75"/>
      <c r="C59" s="75"/>
    </row>
    <row r="60" spans="2:19" x14ac:dyDescent="0.2">
      <c r="B60" s="75"/>
      <c r="C60" s="75"/>
    </row>
    <row r="61" spans="2:19" x14ac:dyDescent="0.2">
      <c r="B61" s="75"/>
      <c r="C61" s="75"/>
    </row>
    <row r="62" spans="2:19" x14ac:dyDescent="0.2">
      <c r="B62" s="75"/>
      <c r="C62" s="75"/>
    </row>
    <row r="63" spans="2:19" x14ac:dyDescent="0.2">
      <c r="B63" s="75"/>
      <c r="C63" s="75"/>
    </row>
    <row r="64" spans="2:19" x14ac:dyDescent="0.2">
      <c r="B64" s="75"/>
      <c r="C64" s="75"/>
    </row>
    <row r="65" spans="2:3" x14ac:dyDescent="0.2">
      <c r="B65" s="75"/>
      <c r="C65" s="75"/>
    </row>
    <row r="66" spans="2:3" x14ac:dyDescent="0.2">
      <c r="B66" s="75"/>
      <c r="C66" s="75"/>
    </row>
    <row r="67" spans="2:3" x14ac:dyDescent="0.2">
      <c r="B67" s="75"/>
      <c r="C67" s="75"/>
    </row>
    <row r="68" spans="2:3" x14ac:dyDescent="0.2">
      <c r="B68" s="75"/>
      <c r="C68" s="75"/>
    </row>
    <row r="69" spans="2:3" x14ac:dyDescent="0.2">
      <c r="B69" s="75"/>
      <c r="C69" s="75"/>
    </row>
    <row r="70" spans="2:3" x14ac:dyDescent="0.2">
      <c r="B70" s="75"/>
      <c r="C70" s="75"/>
    </row>
    <row r="71" spans="2:3" x14ac:dyDescent="0.2">
      <c r="B71" s="75"/>
      <c r="C71" s="75"/>
    </row>
    <row r="72" spans="2:3" x14ac:dyDescent="0.2">
      <c r="B72" s="75"/>
      <c r="C72" s="75"/>
    </row>
    <row r="73" spans="2:3" x14ac:dyDescent="0.2">
      <c r="B73" s="75"/>
      <c r="C73" s="75"/>
    </row>
    <row r="74" spans="2:3" x14ac:dyDescent="0.2">
      <c r="B74" s="75"/>
      <c r="C74" s="75"/>
    </row>
    <row r="75" spans="2:3" x14ac:dyDescent="0.2">
      <c r="B75" s="75"/>
      <c r="C75" s="75"/>
    </row>
    <row r="76" spans="2:3" x14ac:dyDescent="0.2">
      <c r="B76" s="75"/>
      <c r="C76" s="75"/>
    </row>
    <row r="77" spans="2:3" x14ac:dyDescent="0.2">
      <c r="B77" s="75"/>
      <c r="C77" s="75"/>
    </row>
    <row r="78" spans="2:3" x14ac:dyDescent="0.2">
      <c r="B78" s="75"/>
      <c r="C78" s="75"/>
    </row>
    <row r="79" spans="2:3" x14ac:dyDescent="0.2">
      <c r="B79" s="75"/>
    </row>
  </sheetData>
  <mergeCells count="21">
    <mergeCell ref="S36:T36"/>
    <mergeCell ref="B38:C38"/>
    <mergeCell ref="J38:Q38"/>
    <mergeCell ref="F9:F10"/>
    <mergeCell ref="G9:G10"/>
    <mergeCell ref="B31:C31"/>
    <mergeCell ref="B36:C36"/>
    <mergeCell ref="H9:H10"/>
    <mergeCell ref="I9:I10"/>
    <mergeCell ref="J9:M9"/>
    <mergeCell ref="N9:N10"/>
    <mergeCell ref="O9:R9"/>
    <mergeCell ref="Q2:S3"/>
    <mergeCell ref="S9:V9"/>
    <mergeCell ref="B6:U6"/>
    <mergeCell ref="N7:U7"/>
    <mergeCell ref="B8:B10"/>
    <mergeCell ref="C8:C10"/>
    <mergeCell ref="D8:D10"/>
    <mergeCell ref="F8:I8"/>
    <mergeCell ref="J8:V8"/>
  </mergeCells>
  <printOptions horizontalCentered="1"/>
  <pageMargins left="0.78740157480314965" right="0.78740157480314965" top="1.1811023622047245" bottom="0.39370078740157483" header="0" footer="0"/>
  <pageSetup paperSize="9" scale="3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66"/>
  <sheetViews>
    <sheetView view="pageLayout" topLeftCell="A5" zoomScale="50" zoomScaleNormal="75" zoomScalePageLayoutView="50" workbookViewId="0">
      <selection activeCell="B1" sqref="B1:M28"/>
    </sheetView>
  </sheetViews>
  <sheetFormatPr defaultColWidth="9.140625" defaultRowHeight="12.75" outlineLevelRow="2" x14ac:dyDescent="0.2"/>
  <cols>
    <col min="1" max="1" width="2.140625" style="43" customWidth="1"/>
    <col min="2" max="2" width="5" style="43" customWidth="1"/>
    <col min="3" max="3" width="64.140625" style="43" customWidth="1"/>
    <col min="4" max="4" width="18.7109375" style="43" customWidth="1"/>
    <col min="5" max="5" width="24.28515625" style="104" customWidth="1"/>
    <col min="6" max="6" width="25.85546875" style="43" customWidth="1"/>
    <col min="7" max="7" width="66" style="43" customWidth="1"/>
    <col min="8" max="8" width="55.5703125" style="43" customWidth="1"/>
    <col min="9" max="16384" width="9.140625" style="43"/>
  </cols>
  <sheetData>
    <row r="1" spans="2:13" outlineLevel="1" x14ac:dyDescent="0.2"/>
    <row r="2" spans="2:13" ht="18.75" outlineLevel="1" x14ac:dyDescent="0.3">
      <c r="H2" s="207" t="s">
        <v>77</v>
      </c>
      <c r="I2" s="207"/>
      <c r="J2" s="207"/>
      <c r="K2" s="207"/>
      <c r="L2" s="207"/>
      <c r="M2" s="207"/>
    </row>
    <row r="3" spans="2:13" ht="18.75" outlineLevel="2" x14ac:dyDescent="0.3">
      <c r="H3" s="98" t="s">
        <v>137</v>
      </c>
      <c r="I3" s="116"/>
      <c r="J3" s="116"/>
      <c r="K3" s="116"/>
      <c r="L3" s="116"/>
      <c r="M3" s="116"/>
    </row>
    <row r="4" spans="2:13" ht="18.75" customHeight="1" outlineLevel="1" x14ac:dyDescent="0.3">
      <c r="B4" s="41"/>
      <c r="C4" s="41"/>
      <c r="D4" s="41"/>
      <c r="E4" s="105"/>
      <c r="F4" s="42"/>
      <c r="H4" s="110" t="s">
        <v>105</v>
      </c>
      <c r="I4" s="110"/>
      <c r="J4" s="108"/>
      <c r="K4" s="112"/>
      <c r="L4" s="112"/>
      <c r="M4" s="112"/>
    </row>
    <row r="5" spans="2:13" ht="18.75" customHeight="1" outlineLevel="1" x14ac:dyDescent="0.3">
      <c r="B5" s="41"/>
      <c r="C5" s="41"/>
      <c r="D5" s="41"/>
      <c r="E5" s="105"/>
      <c r="F5" s="42"/>
      <c r="H5" s="110" t="s">
        <v>106</v>
      </c>
      <c r="I5" s="110"/>
      <c r="J5" s="108"/>
      <c r="K5" s="112"/>
      <c r="L5" s="112"/>
      <c r="M5" s="112"/>
    </row>
    <row r="6" spans="2:13" ht="18.75" customHeight="1" outlineLevel="1" x14ac:dyDescent="0.3">
      <c r="B6" s="41"/>
      <c r="C6" s="41"/>
      <c r="D6" s="41"/>
      <c r="E6" s="105"/>
      <c r="F6" s="44"/>
      <c r="H6" s="208" t="s">
        <v>4</v>
      </c>
      <c r="I6" s="208"/>
      <c r="J6" s="208"/>
      <c r="K6" s="112"/>
      <c r="L6" s="112"/>
      <c r="M6" s="112"/>
    </row>
    <row r="7" spans="2:13" ht="18.75" outlineLevel="1" x14ac:dyDescent="0.3">
      <c r="B7" s="41"/>
      <c r="C7" s="41"/>
      <c r="D7" s="41"/>
      <c r="E7" s="105"/>
      <c r="F7" s="44"/>
      <c r="H7" s="110" t="s">
        <v>111</v>
      </c>
      <c r="I7" s="110"/>
      <c r="J7" s="108"/>
      <c r="K7" s="45"/>
      <c r="L7" s="45"/>
      <c r="M7" s="45"/>
    </row>
    <row r="8" spans="2:13" ht="18.75" customHeight="1" outlineLevel="1" x14ac:dyDescent="0.3">
      <c r="B8" s="41"/>
      <c r="C8" s="41"/>
      <c r="D8" s="41"/>
      <c r="E8" s="105"/>
      <c r="F8" s="44"/>
      <c r="H8" s="209" t="s">
        <v>138</v>
      </c>
      <c r="I8" s="209"/>
      <c r="J8" s="209"/>
      <c r="K8" s="209"/>
      <c r="L8" s="45"/>
      <c r="M8" s="45"/>
    </row>
    <row r="9" spans="2:13" ht="18.75" customHeight="1" outlineLevel="1" x14ac:dyDescent="0.3">
      <c r="B9" s="41"/>
      <c r="C9" s="41"/>
      <c r="D9" s="41"/>
      <c r="E9" s="105"/>
      <c r="F9" s="44"/>
      <c r="H9" s="94" t="s">
        <v>140</v>
      </c>
    </row>
    <row r="10" spans="2:13" ht="15.75" outlineLevel="1" x14ac:dyDescent="0.25">
      <c r="B10" s="41"/>
      <c r="C10" s="41"/>
      <c r="D10" s="41"/>
      <c r="E10" s="105"/>
      <c r="F10" s="44"/>
    </row>
    <row r="11" spans="2:13" ht="78.599999999999994" customHeight="1" x14ac:dyDescent="0.2">
      <c r="B11" s="216" t="s">
        <v>113</v>
      </c>
      <c r="C11" s="216"/>
      <c r="D11" s="216"/>
      <c r="E11" s="216"/>
      <c r="F11" s="216"/>
      <c r="G11" s="216"/>
    </row>
    <row r="12" spans="2:13" ht="15.75" x14ac:dyDescent="0.25">
      <c r="B12" s="41"/>
      <c r="C12" s="41"/>
      <c r="D12" s="41"/>
      <c r="E12" s="105"/>
      <c r="F12" s="41"/>
    </row>
    <row r="13" spans="2:13" ht="15.75" x14ac:dyDescent="0.25">
      <c r="B13" s="41"/>
      <c r="C13" s="41"/>
      <c r="D13" s="41"/>
      <c r="E13" s="105"/>
      <c r="F13" s="41"/>
    </row>
    <row r="14" spans="2:13" ht="19.5" customHeight="1" x14ac:dyDescent="0.2">
      <c r="B14" s="199" t="s">
        <v>7</v>
      </c>
      <c r="C14" s="199" t="s">
        <v>48</v>
      </c>
      <c r="D14" s="199" t="s">
        <v>9</v>
      </c>
      <c r="E14" s="121" t="s">
        <v>108</v>
      </c>
      <c r="F14" s="120" t="s">
        <v>109</v>
      </c>
      <c r="G14" s="210" t="s">
        <v>110</v>
      </c>
      <c r="H14" s="211"/>
    </row>
    <row r="15" spans="2:13" ht="21" customHeight="1" x14ac:dyDescent="0.2">
      <c r="B15" s="200"/>
      <c r="C15" s="200"/>
      <c r="D15" s="200"/>
      <c r="E15" s="199">
        <v>2018</v>
      </c>
      <c r="F15" s="217">
        <v>2018</v>
      </c>
      <c r="G15" s="212"/>
      <c r="H15" s="213"/>
    </row>
    <row r="16" spans="2:13" ht="9" customHeight="1" x14ac:dyDescent="0.2">
      <c r="B16" s="201"/>
      <c r="C16" s="201"/>
      <c r="D16" s="201"/>
      <c r="E16" s="201"/>
      <c r="F16" s="218"/>
      <c r="G16" s="214"/>
      <c r="H16" s="215"/>
    </row>
    <row r="17" spans="2:8" ht="194.25" customHeight="1" x14ac:dyDescent="0.2">
      <c r="B17" s="24">
        <v>11</v>
      </c>
      <c r="C17" s="27" t="s">
        <v>65</v>
      </c>
      <c r="D17" s="24" t="s">
        <v>16</v>
      </c>
      <c r="E17" s="99">
        <v>12260.4</v>
      </c>
      <c r="F17" s="99">
        <v>14295.4</v>
      </c>
      <c r="G17" s="95" t="s">
        <v>135</v>
      </c>
      <c r="H17" s="27" t="s">
        <v>112</v>
      </c>
    </row>
    <row r="18" spans="2:8" ht="18.75" x14ac:dyDescent="0.3">
      <c r="B18" s="202" t="s">
        <v>21</v>
      </c>
      <c r="C18" s="202"/>
      <c r="D18" s="121"/>
      <c r="E18" s="31">
        <f>E17</f>
        <v>12260.4</v>
      </c>
      <c r="F18" s="31">
        <f>F17</f>
        <v>14295.4</v>
      </c>
      <c r="G18" s="145"/>
      <c r="H18" s="145"/>
    </row>
    <row r="19" spans="2:8" ht="15.75" x14ac:dyDescent="0.2">
      <c r="B19" s="56"/>
      <c r="C19" s="56"/>
      <c r="D19" s="56"/>
      <c r="E19" s="56"/>
      <c r="F19" s="57"/>
    </row>
    <row r="20" spans="2:8" ht="15.75" x14ac:dyDescent="0.2">
      <c r="B20" s="56"/>
      <c r="C20" s="56"/>
      <c r="D20" s="56"/>
      <c r="E20" s="56"/>
      <c r="F20" s="57"/>
    </row>
    <row r="21" spans="2:8" ht="15.75" x14ac:dyDescent="0.2">
      <c r="B21" s="56"/>
      <c r="C21" s="56"/>
      <c r="D21" s="56"/>
      <c r="E21" s="56"/>
      <c r="F21" s="57"/>
    </row>
    <row r="22" spans="2:8" ht="16.5" customHeight="1" x14ac:dyDescent="0.2">
      <c r="B22" s="56"/>
      <c r="C22" s="56"/>
      <c r="D22" s="56"/>
      <c r="E22" s="56"/>
      <c r="F22" s="58"/>
    </row>
    <row r="23" spans="2:8" ht="25.5" customHeight="1" x14ac:dyDescent="0.35">
      <c r="B23" s="205" t="s">
        <v>94</v>
      </c>
      <c r="C23" s="205"/>
      <c r="D23" s="114"/>
      <c r="E23" s="13"/>
      <c r="F23" s="100"/>
      <c r="G23" s="5"/>
      <c r="H23" s="144" t="s">
        <v>24</v>
      </c>
    </row>
    <row r="24" spans="2:8" ht="25.5" customHeight="1" x14ac:dyDescent="0.2">
      <c r="B24" s="66"/>
      <c r="C24" s="66"/>
      <c r="D24" s="66"/>
      <c r="E24" s="102"/>
      <c r="F24" s="58"/>
      <c r="G24" s="65"/>
    </row>
    <row r="25" spans="2:8" ht="15" customHeight="1" x14ac:dyDescent="0.2">
      <c r="B25" s="206" t="s">
        <v>136</v>
      </c>
      <c r="C25" s="206"/>
      <c r="D25" s="101"/>
      <c r="E25" s="103"/>
      <c r="F25" s="111"/>
    </row>
    <row r="26" spans="2:8" ht="29.25" customHeight="1" x14ac:dyDescent="0.25">
      <c r="B26" s="73" t="s">
        <v>22</v>
      </c>
      <c r="C26" s="73"/>
      <c r="D26" s="73"/>
      <c r="E26" s="105"/>
    </row>
    <row r="27" spans="2:8" hidden="1" x14ac:dyDescent="0.2">
      <c r="B27" s="75"/>
      <c r="C27" s="76"/>
      <c r="D27" s="76"/>
      <c r="E27" s="106"/>
    </row>
    <row r="28" spans="2:8" x14ac:dyDescent="0.2">
      <c r="B28" s="75"/>
      <c r="C28" s="75"/>
      <c r="D28" s="75"/>
    </row>
    <row r="29" spans="2:8" x14ac:dyDescent="0.2">
      <c r="B29" s="75"/>
      <c r="C29" s="75"/>
      <c r="D29" s="75"/>
      <c r="F29" s="52"/>
    </row>
    <row r="30" spans="2:8" x14ac:dyDescent="0.2">
      <c r="B30" s="75"/>
      <c r="C30" s="75"/>
      <c r="D30" s="75"/>
    </row>
    <row r="31" spans="2:8" x14ac:dyDescent="0.2">
      <c r="B31" s="75"/>
      <c r="C31" s="75"/>
      <c r="D31" s="75"/>
    </row>
    <row r="32" spans="2:8" x14ac:dyDescent="0.2">
      <c r="B32" s="75"/>
      <c r="C32" s="75"/>
      <c r="D32" s="75"/>
    </row>
    <row r="33" spans="2:6" x14ac:dyDescent="0.2">
      <c r="B33" s="75"/>
      <c r="C33" s="75"/>
      <c r="D33" s="75"/>
      <c r="F33" s="55"/>
    </row>
    <row r="34" spans="2:6" x14ac:dyDescent="0.2">
      <c r="B34" s="75"/>
      <c r="C34" s="75"/>
      <c r="D34" s="75"/>
    </row>
    <row r="35" spans="2:6" x14ac:dyDescent="0.2">
      <c r="B35" s="75"/>
      <c r="C35" s="75"/>
      <c r="D35" s="75"/>
    </row>
    <row r="36" spans="2:6" x14ac:dyDescent="0.2">
      <c r="B36" s="75"/>
      <c r="C36" s="75"/>
      <c r="D36" s="75"/>
    </row>
    <row r="37" spans="2:6" x14ac:dyDescent="0.2">
      <c r="B37" s="75"/>
      <c r="C37" s="75"/>
      <c r="D37" s="75"/>
    </row>
    <row r="38" spans="2:6" x14ac:dyDescent="0.2">
      <c r="B38" s="75"/>
      <c r="C38" s="75"/>
      <c r="D38" s="75"/>
    </row>
    <row r="39" spans="2:6" x14ac:dyDescent="0.2">
      <c r="B39" s="75"/>
      <c r="C39" s="75"/>
      <c r="D39" s="75"/>
    </row>
    <row r="40" spans="2:6" x14ac:dyDescent="0.2">
      <c r="B40" s="75"/>
      <c r="C40" s="75"/>
      <c r="D40" s="75"/>
    </row>
    <row r="41" spans="2:6" x14ac:dyDescent="0.2">
      <c r="B41" s="75"/>
      <c r="C41" s="75"/>
      <c r="D41" s="75"/>
    </row>
    <row r="42" spans="2:6" x14ac:dyDescent="0.2">
      <c r="B42" s="75"/>
      <c r="C42" s="75"/>
      <c r="D42" s="75"/>
    </row>
    <row r="43" spans="2:6" x14ac:dyDescent="0.2">
      <c r="B43" s="75"/>
      <c r="C43" s="75"/>
      <c r="D43" s="75"/>
    </row>
    <row r="44" spans="2:6" x14ac:dyDescent="0.2">
      <c r="B44" s="75"/>
      <c r="C44" s="75"/>
      <c r="D44" s="75"/>
    </row>
    <row r="45" spans="2:6" x14ac:dyDescent="0.2">
      <c r="B45" s="75"/>
      <c r="C45" s="75"/>
      <c r="D45" s="75"/>
    </row>
    <row r="46" spans="2:6" x14ac:dyDescent="0.2">
      <c r="B46" s="75"/>
      <c r="C46" s="75"/>
      <c r="D46" s="75"/>
    </row>
    <row r="47" spans="2:6" x14ac:dyDescent="0.2">
      <c r="B47" s="75"/>
      <c r="C47" s="75"/>
      <c r="D47" s="75"/>
    </row>
    <row r="48" spans="2:6" x14ac:dyDescent="0.2">
      <c r="B48" s="75"/>
      <c r="C48" s="75"/>
      <c r="D48" s="75"/>
    </row>
    <row r="49" spans="2:4" x14ac:dyDescent="0.2">
      <c r="B49" s="75"/>
      <c r="C49" s="75"/>
      <c r="D49" s="75"/>
    </row>
    <row r="50" spans="2:4" x14ac:dyDescent="0.2">
      <c r="B50" s="75"/>
      <c r="C50" s="75"/>
      <c r="D50" s="75"/>
    </row>
    <row r="51" spans="2:4" x14ac:dyDescent="0.2">
      <c r="B51" s="75"/>
      <c r="C51" s="75"/>
      <c r="D51" s="75"/>
    </row>
    <row r="52" spans="2:4" x14ac:dyDescent="0.2">
      <c r="B52" s="75"/>
      <c r="C52" s="75"/>
      <c r="D52" s="75"/>
    </row>
    <row r="53" spans="2:4" x14ac:dyDescent="0.2">
      <c r="B53" s="75"/>
      <c r="C53" s="75"/>
      <c r="D53" s="75"/>
    </row>
    <row r="54" spans="2:4" x14ac:dyDescent="0.2">
      <c r="B54" s="75"/>
      <c r="C54" s="75"/>
      <c r="D54" s="75"/>
    </row>
    <row r="55" spans="2:4" x14ac:dyDescent="0.2">
      <c r="B55" s="75"/>
      <c r="C55" s="75"/>
      <c r="D55" s="75"/>
    </row>
    <row r="56" spans="2:4" x14ac:dyDescent="0.2">
      <c r="B56" s="75"/>
      <c r="C56" s="75"/>
      <c r="D56" s="75"/>
    </row>
    <row r="57" spans="2:4" x14ac:dyDescent="0.2">
      <c r="B57" s="75"/>
      <c r="C57" s="75"/>
      <c r="D57" s="75"/>
    </row>
    <row r="58" spans="2:4" x14ac:dyDescent="0.2">
      <c r="B58" s="75"/>
      <c r="C58" s="75"/>
      <c r="D58" s="75"/>
    </row>
    <row r="59" spans="2:4" x14ac:dyDescent="0.2">
      <c r="B59" s="75"/>
      <c r="C59" s="75"/>
      <c r="D59" s="75"/>
    </row>
    <row r="60" spans="2:4" x14ac:dyDescent="0.2">
      <c r="B60" s="75"/>
      <c r="C60" s="75"/>
      <c r="D60" s="75"/>
    </row>
    <row r="61" spans="2:4" x14ac:dyDescent="0.2">
      <c r="B61" s="75"/>
      <c r="C61" s="75"/>
      <c r="D61" s="75"/>
    </row>
    <row r="62" spans="2:4" x14ac:dyDescent="0.2">
      <c r="B62" s="75"/>
      <c r="C62" s="75"/>
      <c r="D62" s="75"/>
    </row>
    <row r="63" spans="2:4" x14ac:dyDescent="0.2">
      <c r="B63" s="75"/>
      <c r="C63" s="75"/>
      <c r="D63" s="75"/>
    </row>
    <row r="64" spans="2:4" x14ac:dyDescent="0.2">
      <c r="B64" s="75"/>
      <c r="C64" s="75"/>
      <c r="D64" s="75"/>
    </row>
    <row r="65" spans="2:4" x14ac:dyDescent="0.2">
      <c r="B65" s="75"/>
      <c r="C65" s="75"/>
      <c r="D65" s="75"/>
    </row>
    <row r="66" spans="2:4" x14ac:dyDescent="0.2">
      <c r="B66" s="75"/>
    </row>
  </sheetData>
  <mergeCells count="13">
    <mergeCell ref="H2:M2"/>
    <mergeCell ref="H6:J6"/>
    <mergeCell ref="H8:K8"/>
    <mergeCell ref="G14:H16"/>
    <mergeCell ref="B11:G11"/>
    <mergeCell ref="E15:E16"/>
    <mergeCell ref="F15:F16"/>
    <mergeCell ref="D14:D16"/>
    <mergeCell ref="B25:C25"/>
    <mergeCell ref="B18:C18"/>
    <mergeCell ref="B23:C23"/>
    <mergeCell ref="B14:B16"/>
    <mergeCell ref="C14:C16"/>
  </mergeCells>
  <printOptions horizontalCentered="1"/>
  <pageMargins left="0.78740157480314965" right="0.78740157480314965" top="1.1811023622047245" bottom="0.23622047244094491" header="0" footer="0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2"/>
  <sheetViews>
    <sheetView view="pageBreakPreview" zoomScale="83" zoomScaleNormal="100" zoomScaleSheetLayoutView="83" workbookViewId="0">
      <selection activeCell="J10" sqref="J10"/>
    </sheetView>
  </sheetViews>
  <sheetFormatPr defaultColWidth="9.140625" defaultRowHeight="12.75" x14ac:dyDescent="0.2"/>
  <cols>
    <col min="1" max="1" width="5.28515625" style="1" customWidth="1"/>
    <col min="2" max="2" width="46.140625" style="1" customWidth="1"/>
    <col min="3" max="3" width="17.5703125" style="1" customWidth="1"/>
    <col min="4" max="4" width="22" style="1" customWidth="1"/>
    <col min="5" max="5" width="17.42578125" style="1" customWidth="1"/>
    <col min="6" max="6" width="18.28515625" style="1" customWidth="1"/>
    <col min="7" max="8" width="11.5703125" style="1" hidden="1" customWidth="1"/>
    <col min="9" max="9" width="12.5703125" style="1" hidden="1" customWidth="1"/>
    <col min="10" max="10" width="14.42578125" style="1" customWidth="1"/>
    <col min="11" max="11" width="46.7109375" style="1" customWidth="1"/>
    <col min="12" max="16384" width="9.140625" style="1"/>
  </cols>
  <sheetData>
    <row r="1" spans="1:11" x14ac:dyDescent="0.2">
      <c r="K1" s="77"/>
    </row>
    <row r="2" spans="1:11" ht="18.75" x14ac:dyDescent="0.3">
      <c r="A2" s="78"/>
      <c r="B2" s="78"/>
      <c r="C2" s="78"/>
      <c r="D2" s="78"/>
      <c r="E2" s="78"/>
      <c r="F2" s="78"/>
      <c r="G2" s="78"/>
      <c r="H2" s="78"/>
      <c r="I2" s="127" t="s">
        <v>0</v>
      </c>
      <c r="J2" s="219" t="s">
        <v>133</v>
      </c>
      <c r="K2" s="219"/>
    </row>
    <row r="3" spans="1:11" ht="18.75" x14ac:dyDescent="0.3">
      <c r="A3" s="78"/>
      <c r="B3" s="78"/>
      <c r="C3" s="78"/>
      <c r="D3" s="78"/>
      <c r="E3" s="78"/>
      <c r="F3" s="78"/>
      <c r="G3" s="78"/>
      <c r="H3" s="78"/>
      <c r="I3" s="127"/>
      <c r="J3" s="128" t="s">
        <v>137</v>
      </c>
      <c r="K3" s="130"/>
    </row>
    <row r="4" spans="1:11" ht="18.75" x14ac:dyDescent="0.3">
      <c r="A4" s="78"/>
      <c r="B4" s="78"/>
      <c r="C4" s="78"/>
      <c r="D4" s="78"/>
      <c r="E4" s="78"/>
      <c r="F4" s="78"/>
      <c r="G4" s="78"/>
      <c r="H4" s="78"/>
      <c r="I4" s="127"/>
      <c r="J4" s="208" t="s">
        <v>105</v>
      </c>
      <c r="K4" s="208"/>
    </row>
    <row r="5" spans="1:11" ht="18.75" x14ac:dyDescent="0.3">
      <c r="A5" s="78"/>
      <c r="B5" s="78"/>
      <c r="C5" s="78"/>
      <c r="D5" s="78"/>
      <c r="E5" s="78"/>
      <c r="F5" s="78"/>
      <c r="G5" s="78"/>
      <c r="H5" s="78"/>
      <c r="I5" s="125" t="s">
        <v>1</v>
      </c>
      <c r="J5" s="208" t="s">
        <v>106</v>
      </c>
      <c r="K5" s="208"/>
    </row>
    <row r="6" spans="1:11" ht="18.75" x14ac:dyDescent="0.3">
      <c r="A6" s="78"/>
      <c r="B6" s="78"/>
      <c r="C6" s="78"/>
      <c r="D6" s="78"/>
      <c r="E6" s="78"/>
      <c r="F6" s="78"/>
      <c r="G6" s="78"/>
      <c r="H6" s="78"/>
      <c r="I6" s="125" t="s">
        <v>2</v>
      </c>
      <c r="J6" s="208" t="s">
        <v>4</v>
      </c>
      <c r="K6" s="208"/>
    </row>
    <row r="7" spans="1:11" ht="18.75" x14ac:dyDescent="0.3">
      <c r="A7" s="78"/>
      <c r="B7" s="78"/>
      <c r="C7" s="78"/>
      <c r="D7" s="78"/>
      <c r="E7" s="78"/>
      <c r="F7" s="78"/>
      <c r="G7" s="78"/>
      <c r="H7" s="78"/>
      <c r="I7" s="125" t="s">
        <v>3</v>
      </c>
      <c r="J7" s="208" t="s">
        <v>111</v>
      </c>
      <c r="K7" s="208"/>
    </row>
    <row r="8" spans="1:11" ht="33.75" customHeight="1" x14ac:dyDescent="0.3">
      <c r="A8" s="78"/>
      <c r="B8" s="78"/>
      <c r="C8" s="78"/>
      <c r="D8" s="78"/>
      <c r="E8" s="78"/>
      <c r="F8" s="78"/>
      <c r="G8" s="78"/>
      <c r="H8" s="78"/>
      <c r="I8" s="125" t="s">
        <v>5</v>
      </c>
      <c r="J8" s="209" t="s">
        <v>138</v>
      </c>
      <c r="K8" s="208"/>
    </row>
    <row r="9" spans="1:11" ht="18.75" x14ac:dyDescent="0.3">
      <c r="A9" s="78"/>
      <c r="B9" s="78"/>
      <c r="C9" s="78"/>
      <c r="D9" s="78"/>
      <c r="E9" s="78"/>
      <c r="F9" s="78"/>
      <c r="G9" s="78"/>
      <c r="H9" s="78"/>
      <c r="I9" s="125" t="s">
        <v>6</v>
      </c>
      <c r="J9" s="78" t="s">
        <v>141</v>
      </c>
      <c r="K9" s="125"/>
    </row>
    <row r="10" spans="1:11" ht="15.75" customHeight="1" x14ac:dyDescent="0.3">
      <c r="A10" s="78"/>
      <c r="B10" s="78"/>
      <c r="C10" s="78"/>
      <c r="D10" s="78"/>
      <c r="E10" s="78"/>
      <c r="F10" s="78"/>
      <c r="G10" s="78"/>
      <c r="H10" s="78"/>
      <c r="I10" s="125" t="s">
        <v>23</v>
      </c>
      <c r="J10" s="78"/>
      <c r="K10" s="78"/>
    </row>
    <row r="11" spans="1:11" ht="18.75" x14ac:dyDescent="0.3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.75" x14ac:dyDescent="0.3">
      <c r="A12" s="78"/>
      <c r="B12" s="220" t="s">
        <v>25</v>
      </c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18.75" x14ac:dyDescent="0.3">
      <c r="A13" s="78"/>
      <c r="B13" s="78"/>
      <c r="C13" s="78"/>
      <c r="D13" s="221"/>
      <c r="E13" s="221"/>
      <c r="F13" s="221"/>
      <c r="G13" s="221"/>
      <c r="H13" s="221"/>
      <c r="I13" s="78"/>
      <c r="J13" s="78"/>
      <c r="K13" s="148"/>
    </row>
    <row r="14" spans="1:11" ht="18.75" x14ac:dyDescent="0.2">
      <c r="A14" s="222" t="s">
        <v>7</v>
      </c>
      <c r="B14" s="222" t="s">
        <v>8</v>
      </c>
      <c r="C14" s="222" t="s">
        <v>9</v>
      </c>
      <c r="D14" s="222" t="s">
        <v>10</v>
      </c>
      <c r="E14" s="225" t="s">
        <v>11</v>
      </c>
      <c r="F14" s="225"/>
      <c r="G14" s="225"/>
      <c r="H14" s="225"/>
      <c r="I14" s="225"/>
      <c r="J14" s="226"/>
      <c r="K14" s="228" t="s">
        <v>12</v>
      </c>
    </row>
    <row r="15" spans="1:11" x14ac:dyDescent="0.2">
      <c r="A15" s="223"/>
      <c r="B15" s="223"/>
      <c r="C15" s="223"/>
      <c r="D15" s="223"/>
      <c r="E15" s="222">
        <v>2018</v>
      </c>
      <c r="F15" s="222">
        <v>2019</v>
      </c>
      <c r="G15" s="222" t="s">
        <v>13</v>
      </c>
      <c r="H15" s="222" t="s">
        <v>14</v>
      </c>
      <c r="I15" s="222" t="s">
        <v>15</v>
      </c>
      <c r="J15" s="228">
        <v>2020</v>
      </c>
      <c r="K15" s="228"/>
    </row>
    <row r="16" spans="1:11" ht="22.5" customHeight="1" x14ac:dyDescent="0.2">
      <c r="A16" s="224"/>
      <c r="B16" s="224"/>
      <c r="C16" s="224"/>
      <c r="D16" s="224"/>
      <c r="E16" s="224"/>
      <c r="F16" s="224"/>
      <c r="G16" s="224"/>
      <c r="H16" s="224"/>
      <c r="I16" s="224"/>
      <c r="J16" s="228"/>
      <c r="K16" s="228"/>
    </row>
    <row r="17" spans="1:11" ht="75" x14ac:dyDescent="0.2">
      <c r="A17" s="129">
        <v>1</v>
      </c>
      <c r="B17" s="27" t="s">
        <v>26</v>
      </c>
      <c r="C17" s="24" t="s">
        <v>16</v>
      </c>
      <c r="D17" s="31">
        <f t="shared" ref="D17:D21" si="0">SUM(E17:J17)</f>
        <v>70</v>
      </c>
      <c r="E17" s="26">
        <v>70</v>
      </c>
      <c r="F17" s="26"/>
      <c r="G17" s="26"/>
      <c r="H17" s="26"/>
      <c r="I17" s="26"/>
      <c r="J17" s="26"/>
      <c r="K17" s="129" t="s">
        <v>19</v>
      </c>
    </row>
    <row r="18" spans="1:11" ht="75" x14ac:dyDescent="0.2">
      <c r="A18" s="129">
        <v>2</v>
      </c>
      <c r="B18" s="27" t="s">
        <v>27</v>
      </c>
      <c r="C18" s="24" t="s">
        <v>16</v>
      </c>
      <c r="D18" s="31">
        <f t="shared" si="0"/>
        <v>19000</v>
      </c>
      <c r="E18" s="79">
        <f>6000-320-180</f>
        <v>5500</v>
      </c>
      <c r="F18" s="26">
        <v>6500</v>
      </c>
      <c r="G18" s="26"/>
      <c r="H18" s="26"/>
      <c r="I18" s="26"/>
      <c r="J18" s="26">
        <v>7000</v>
      </c>
      <c r="K18" s="129" t="s">
        <v>19</v>
      </c>
    </row>
    <row r="19" spans="1:11" ht="75" x14ac:dyDescent="0.2">
      <c r="A19" s="129">
        <v>3</v>
      </c>
      <c r="B19" s="27" t="s">
        <v>28</v>
      </c>
      <c r="C19" s="24" t="s">
        <v>16</v>
      </c>
      <c r="D19" s="31">
        <f t="shared" si="0"/>
        <v>150.4</v>
      </c>
      <c r="E19" s="26">
        <v>150.4</v>
      </c>
      <c r="F19" s="26"/>
      <c r="G19" s="26"/>
      <c r="H19" s="26"/>
      <c r="I19" s="26"/>
      <c r="J19" s="26"/>
      <c r="K19" s="129" t="s">
        <v>19</v>
      </c>
    </row>
    <row r="20" spans="1:11" ht="75" x14ac:dyDescent="0.2">
      <c r="A20" s="129">
        <v>4</v>
      </c>
      <c r="B20" s="27" t="s">
        <v>29</v>
      </c>
      <c r="C20" s="24" t="s">
        <v>16</v>
      </c>
      <c r="D20" s="31">
        <f t="shared" si="0"/>
        <v>380</v>
      </c>
      <c r="E20" s="26">
        <v>100</v>
      </c>
      <c r="F20" s="26">
        <v>130</v>
      </c>
      <c r="G20" s="26"/>
      <c r="H20" s="26"/>
      <c r="I20" s="26"/>
      <c r="J20" s="26">
        <v>150</v>
      </c>
      <c r="K20" s="129" t="s">
        <v>19</v>
      </c>
    </row>
    <row r="21" spans="1:11" ht="75" x14ac:dyDescent="0.2">
      <c r="A21" s="169">
        <v>5</v>
      </c>
      <c r="B21" s="165" t="s">
        <v>20</v>
      </c>
      <c r="C21" s="167" t="s">
        <v>16</v>
      </c>
      <c r="D21" s="173">
        <f t="shared" si="0"/>
        <v>1350</v>
      </c>
      <c r="E21" s="174">
        <v>400</v>
      </c>
      <c r="F21" s="174">
        <v>450</v>
      </c>
      <c r="G21" s="174"/>
      <c r="H21" s="174"/>
      <c r="I21" s="174"/>
      <c r="J21" s="174">
        <f>200+100+200</f>
        <v>500</v>
      </c>
      <c r="K21" s="169" t="s">
        <v>19</v>
      </c>
    </row>
    <row r="22" spans="1:11" ht="75" x14ac:dyDescent="0.2">
      <c r="A22" s="171">
        <v>8</v>
      </c>
      <c r="B22" s="27" t="s">
        <v>30</v>
      </c>
      <c r="C22" s="24" t="s">
        <v>16</v>
      </c>
      <c r="D22" s="31">
        <f>SUM(E22:J22)</f>
        <v>5200</v>
      </c>
      <c r="E22" s="99">
        <f>1000+700</f>
        <v>1700</v>
      </c>
      <c r="F22" s="40">
        <v>1500</v>
      </c>
      <c r="G22" s="40"/>
      <c r="H22" s="40"/>
      <c r="I22" s="40"/>
      <c r="J22" s="40">
        <v>2000</v>
      </c>
      <c r="K22" s="171" t="s">
        <v>19</v>
      </c>
    </row>
    <row r="23" spans="1:11" ht="75" x14ac:dyDescent="0.2">
      <c r="A23" s="170">
        <v>9</v>
      </c>
      <c r="B23" s="166" t="s">
        <v>31</v>
      </c>
      <c r="C23" s="168" t="s">
        <v>16</v>
      </c>
      <c r="D23" s="25">
        <f>E23+F23+J23</f>
        <v>50</v>
      </c>
      <c r="E23" s="79">
        <v>50</v>
      </c>
      <c r="F23" s="26"/>
      <c r="G23" s="26"/>
      <c r="H23" s="26"/>
      <c r="I23" s="26"/>
      <c r="J23" s="26"/>
      <c r="K23" s="170" t="s">
        <v>19</v>
      </c>
    </row>
    <row r="24" spans="1:11" ht="75" x14ac:dyDescent="0.2">
      <c r="A24" s="129">
        <v>10</v>
      </c>
      <c r="B24" s="27" t="s">
        <v>132</v>
      </c>
      <c r="C24" s="24" t="s">
        <v>16</v>
      </c>
      <c r="D24" s="31">
        <f>E24+F24+J24</f>
        <v>790</v>
      </c>
      <c r="E24" s="79">
        <v>790</v>
      </c>
      <c r="F24" s="26"/>
      <c r="G24" s="26"/>
      <c r="H24" s="26"/>
      <c r="I24" s="26"/>
      <c r="J24" s="26"/>
      <c r="K24" s="129" t="s">
        <v>19</v>
      </c>
    </row>
    <row r="25" spans="1:11" ht="75" x14ac:dyDescent="0.2">
      <c r="A25" s="129">
        <v>11</v>
      </c>
      <c r="B25" s="27" t="s">
        <v>95</v>
      </c>
      <c r="C25" s="96" t="s">
        <v>16</v>
      </c>
      <c r="D25" s="31">
        <v>320</v>
      </c>
      <c r="E25" s="79">
        <v>320</v>
      </c>
      <c r="F25" s="26"/>
      <c r="G25" s="26"/>
      <c r="H25" s="26"/>
      <c r="I25" s="26"/>
      <c r="J25" s="26"/>
      <c r="K25" s="129" t="s">
        <v>19</v>
      </c>
    </row>
    <row r="26" spans="1:11" ht="75" x14ac:dyDescent="0.2">
      <c r="A26" s="129">
        <v>12</v>
      </c>
      <c r="B26" s="27" t="s">
        <v>96</v>
      </c>
      <c r="C26" s="96" t="s">
        <v>16</v>
      </c>
      <c r="D26" s="31">
        <v>180</v>
      </c>
      <c r="E26" s="79">
        <v>180</v>
      </c>
      <c r="F26" s="26"/>
      <c r="G26" s="26"/>
      <c r="H26" s="26"/>
      <c r="I26" s="26"/>
      <c r="J26" s="26"/>
      <c r="K26" s="129" t="s">
        <v>19</v>
      </c>
    </row>
    <row r="27" spans="1:11" ht="56.25" x14ac:dyDescent="0.2">
      <c r="A27" s="129">
        <v>13</v>
      </c>
      <c r="B27" s="27" t="s">
        <v>97</v>
      </c>
      <c r="C27" s="96" t="s">
        <v>16</v>
      </c>
      <c r="D27" s="31">
        <f>3000+2000</f>
        <v>5000</v>
      </c>
      <c r="E27" s="79">
        <f>3000+2000</f>
        <v>5000</v>
      </c>
      <c r="F27" s="26"/>
      <c r="G27" s="26"/>
      <c r="H27" s="26"/>
      <c r="I27" s="26"/>
      <c r="J27" s="26"/>
      <c r="K27" s="129" t="s">
        <v>98</v>
      </c>
    </row>
    <row r="28" spans="1:11" ht="93.75" x14ac:dyDescent="0.2">
      <c r="A28" s="162">
        <v>14</v>
      </c>
      <c r="B28" s="27" t="s">
        <v>131</v>
      </c>
      <c r="C28" s="96" t="s">
        <v>16</v>
      </c>
      <c r="D28" s="31">
        <v>35</v>
      </c>
      <c r="E28" s="79">
        <v>35</v>
      </c>
      <c r="F28" s="26"/>
      <c r="G28" s="26"/>
      <c r="H28" s="26"/>
      <c r="I28" s="26"/>
      <c r="J28" s="26"/>
      <c r="K28" s="162" t="s">
        <v>98</v>
      </c>
    </row>
    <row r="29" spans="1:11" ht="18.75" x14ac:dyDescent="0.3">
      <c r="A29" s="149"/>
      <c r="B29" s="126" t="s">
        <v>21</v>
      </c>
      <c r="C29" s="6"/>
      <c r="D29" s="28">
        <f>D17+D28+D18+D19+D20+D21+D22+D23+D24+D25+D26+D27</f>
        <v>32525.4</v>
      </c>
      <c r="E29" s="28">
        <f>E17+E28+E18+E19+E20+E21+E22+E23+E24+E25+E26+E27</f>
        <v>14295.4</v>
      </c>
      <c r="F29" s="28">
        <f>F17+F18+F19+F20+F21+F22+F23+F24+F25+F26+F27</f>
        <v>8580</v>
      </c>
      <c r="G29" s="28" t="e">
        <f>G17+G18+G19+G20+G21+G22+G23+G24+#REF!+G25+G26+G27</f>
        <v>#REF!</v>
      </c>
      <c r="H29" s="28" t="e">
        <f>H17+H18+H19+H20+H21+H22+H23+H24+#REF!+H25+H26+H27</f>
        <v>#REF!</v>
      </c>
      <c r="I29" s="28" t="e">
        <f>I17+I18+I19+I20+I21+I22+I23+I24+#REF!+I25+I26+I27</f>
        <v>#REF!</v>
      </c>
      <c r="J29" s="28">
        <f>J17+J18+J19+J20+J21+J22+J23+J24+J25+J26+J27</f>
        <v>9650</v>
      </c>
      <c r="K29" s="7"/>
    </row>
    <row r="30" spans="1:11" ht="15.7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1"/>
    </row>
    <row r="31" spans="1:11" ht="15.75" x14ac:dyDescent="0.2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1"/>
    </row>
    <row r="32" spans="1:11" ht="15.75" x14ac:dyDescent="0.25">
      <c r="A32" s="8"/>
      <c r="B32" s="9"/>
      <c r="C32" s="9"/>
      <c r="D32" s="10"/>
      <c r="E32" s="10"/>
      <c r="F32" s="10"/>
      <c r="G32" s="10"/>
      <c r="H32" s="10"/>
      <c r="I32" s="10"/>
      <c r="J32" s="10"/>
      <c r="K32" s="11"/>
    </row>
    <row r="33" spans="2:11" ht="15.75" x14ac:dyDescent="0.25">
      <c r="B33" s="9"/>
      <c r="C33" s="9"/>
      <c r="D33" s="10"/>
      <c r="E33" s="10"/>
      <c r="F33" s="10"/>
      <c r="G33" s="10"/>
      <c r="H33" s="10"/>
      <c r="I33" s="10"/>
      <c r="J33" s="10"/>
      <c r="K33" s="11"/>
    </row>
    <row r="34" spans="2:11" s="5" customFormat="1" ht="23.25" x14ac:dyDescent="0.35">
      <c r="B34" s="205" t="s">
        <v>94</v>
      </c>
      <c r="C34" s="205"/>
      <c r="D34" s="143"/>
      <c r="E34" s="133"/>
      <c r="F34" s="133"/>
      <c r="G34" s="135"/>
      <c r="H34" s="135"/>
      <c r="I34" s="135"/>
      <c r="J34" s="147"/>
      <c r="K34" s="147" t="s">
        <v>24</v>
      </c>
    </row>
    <row r="35" spans="2:11" s="5" customFormat="1" ht="18.75" x14ac:dyDescent="0.2">
      <c r="B35" s="114"/>
      <c r="C35" s="114"/>
      <c r="D35" s="114"/>
      <c r="E35" s="13"/>
      <c r="F35" s="13"/>
      <c r="J35" s="15"/>
      <c r="K35" s="15"/>
    </row>
    <row r="36" spans="2:11" s="5" customFormat="1" ht="18.75" x14ac:dyDescent="0.25">
      <c r="B36" s="227" t="s">
        <v>136</v>
      </c>
      <c r="C36" s="227"/>
      <c r="D36" s="16"/>
      <c r="E36" s="17"/>
      <c r="F36" s="17"/>
      <c r="G36" s="17"/>
      <c r="H36" s="17"/>
      <c r="I36" s="17"/>
      <c r="J36" s="2"/>
      <c r="K36" s="2"/>
    </row>
    <row r="37" spans="2:11" ht="15.75" x14ac:dyDescent="0.25">
      <c r="B37" s="18" t="s">
        <v>22</v>
      </c>
      <c r="C37" s="18"/>
      <c r="D37" s="17"/>
      <c r="E37" s="17"/>
      <c r="F37" s="17"/>
      <c r="G37" s="17"/>
      <c r="H37" s="17"/>
      <c r="I37" s="17"/>
      <c r="J37" s="2"/>
      <c r="K37" s="2"/>
    </row>
    <row r="38" spans="2:11" ht="15.75" x14ac:dyDescent="0.25">
      <c r="B38" s="19"/>
      <c r="C38" s="20"/>
      <c r="D38" s="21"/>
      <c r="E38" s="17"/>
      <c r="F38" s="17"/>
      <c r="G38" s="17"/>
      <c r="H38" s="17"/>
      <c r="I38" s="17"/>
      <c r="J38" s="2"/>
      <c r="K38" s="2"/>
    </row>
    <row r="39" spans="2:11" ht="15.75" x14ac:dyDescent="0.2">
      <c r="C39" s="21"/>
      <c r="D39" s="17"/>
      <c r="E39" s="17"/>
      <c r="F39" s="17"/>
      <c r="G39" s="17"/>
      <c r="H39" s="17"/>
      <c r="I39" s="17"/>
      <c r="J39" s="17"/>
    </row>
    <row r="40" spans="2:11" ht="15.75" x14ac:dyDescent="0.2">
      <c r="C40" s="22"/>
      <c r="D40" s="17"/>
      <c r="E40" s="17"/>
      <c r="F40" s="17"/>
      <c r="G40" s="17"/>
      <c r="H40" s="17"/>
      <c r="I40" s="17"/>
      <c r="J40" s="17"/>
    </row>
    <row r="42" spans="2:11" x14ac:dyDescent="0.2">
      <c r="H42" s="23"/>
    </row>
  </sheetData>
  <mergeCells count="22">
    <mergeCell ref="B34:C34"/>
    <mergeCell ref="B36:C36"/>
    <mergeCell ref="K14:K16"/>
    <mergeCell ref="E15:E16"/>
    <mergeCell ref="F15:F16"/>
    <mergeCell ref="G15:G16"/>
    <mergeCell ref="H15:H16"/>
    <mergeCell ref="I15:I16"/>
    <mergeCell ref="J15:J16"/>
    <mergeCell ref="J2:K2"/>
    <mergeCell ref="J8:K8"/>
    <mergeCell ref="B12:K12"/>
    <mergeCell ref="D13:H13"/>
    <mergeCell ref="A14:A16"/>
    <mergeCell ref="B14:B16"/>
    <mergeCell ref="C14:C16"/>
    <mergeCell ref="D14:D16"/>
    <mergeCell ref="E14:J14"/>
    <mergeCell ref="J4:K4"/>
    <mergeCell ref="J5:K5"/>
    <mergeCell ref="J6:K6"/>
    <mergeCell ref="J7:K7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62"/>
  <sheetViews>
    <sheetView tabSelected="1" view="pageBreakPreview" zoomScale="60" zoomScaleNormal="84" workbookViewId="0">
      <selection activeCell="J10" sqref="J10"/>
    </sheetView>
  </sheetViews>
  <sheetFormatPr defaultColWidth="9.140625" defaultRowHeight="12.75" outlineLevelRow="1" x14ac:dyDescent="0.2"/>
  <cols>
    <col min="1" max="1" width="8.5703125" style="1" bestFit="1" customWidth="1"/>
    <col min="2" max="2" width="51.28515625" style="1" customWidth="1"/>
    <col min="3" max="3" width="22.42578125" style="1" customWidth="1"/>
    <col min="4" max="4" width="19.85546875" style="1" customWidth="1"/>
    <col min="5" max="5" width="20.85546875" style="1" customWidth="1"/>
    <col min="6" max="6" width="16.85546875" style="1" customWidth="1"/>
    <col min="7" max="8" width="11.5703125" style="1" hidden="1" customWidth="1"/>
    <col min="9" max="9" width="12.5703125" style="1" hidden="1" customWidth="1"/>
    <col min="10" max="10" width="17.7109375" style="1" customWidth="1"/>
    <col min="11" max="11" width="47.42578125" style="1" customWidth="1"/>
    <col min="12" max="13" width="9.140625" style="1" hidden="1" customWidth="1"/>
    <col min="14" max="14" width="9.85546875" style="1" customWidth="1"/>
    <col min="15" max="15" width="10.140625" style="1" customWidth="1"/>
    <col min="16" max="16384" width="9.140625" style="1"/>
  </cols>
  <sheetData>
    <row r="1" spans="1:12" ht="18.75" x14ac:dyDescent="0.3">
      <c r="A1" s="78"/>
      <c r="B1" s="78"/>
      <c r="C1" s="78"/>
      <c r="D1" s="78"/>
      <c r="E1" s="78"/>
      <c r="F1" s="78"/>
      <c r="G1" s="78"/>
      <c r="H1" s="78"/>
      <c r="I1" s="127" t="s">
        <v>0</v>
      </c>
      <c r="J1" s="219" t="s">
        <v>134</v>
      </c>
      <c r="K1" s="219"/>
      <c r="L1" s="3" t="s">
        <v>0</v>
      </c>
    </row>
    <row r="2" spans="1:12" ht="18.75" hidden="1" customHeight="1" outlineLevel="1" x14ac:dyDescent="0.3">
      <c r="A2" s="78"/>
      <c r="B2" s="78"/>
      <c r="C2" s="78"/>
      <c r="D2" s="78"/>
      <c r="E2" s="78"/>
      <c r="F2" s="78"/>
      <c r="G2" s="78"/>
      <c r="H2" s="78"/>
      <c r="I2" s="127"/>
      <c r="J2" s="128" t="s">
        <v>1</v>
      </c>
      <c r="K2" s="130"/>
      <c r="L2" s="117"/>
    </row>
    <row r="3" spans="1:12" ht="18.75" customHeight="1" outlineLevel="1" x14ac:dyDescent="0.3">
      <c r="A3" s="78"/>
      <c r="B3" s="78"/>
      <c r="C3" s="78"/>
      <c r="D3" s="78"/>
      <c r="E3" s="78"/>
      <c r="F3" s="78"/>
      <c r="G3" s="78"/>
      <c r="H3" s="78"/>
      <c r="I3" s="158"/>
      <c r="J3" s="157" t="s">
        <v>137</v>
      </c>
      <c r="K3" s="130"/>
      <c r="L3" s="117"/>
    </row>
    <row r="4" spans="1:12" ht="18.75" x14ac:dyDescent="0.3">
      <c r="A4" s="78"/>
      <c r="B4" s="78"/>
      <c r="C4" s="78"/>
      <c r="D4" s="78"/>
      <c r="E4" s="78"/>
      <c r="F4" s="78"/>
      <c r="G4" s="78"/>
      <c r="H4" s="78"/>
      <c r="I4" s="127"/>
      <c r="J4" s="208" t="s">
        <v>105</v>
      </c>
      <c r="K4" s="208"/>
      <c r="L4" s="88"/>
    </row>
    <row r="5" spans="1:12" ht="18.75" x14ac:dyDescent="0.3">
      <c r="A5" s="78"/>
      <c r="B5" s="78"/>
      <c r="C5" s="78"/>
      <c r="D5" s="78"/>
      <c r="E5" s="78"/>
      <c r="F5" s="78"/>
      <c r="G5" s="78"/>
      <c r="H5" s="78"/>
      <c r="I5" s="125" t="s">
        <v>1</v>
      </c>
      <c r="J5" s="208" t="s">
        <v>106</v>
      </c>
      <c r="K5" s="208"/>
      <c r="L5" s="4" t="s">
        <v>1</v>
      </c>
    </row>
    <row r="6" spans="1:12" ht="18.75" x14ac:dyDescent="0.3">
      <c r="A6" s="78"/>
      <c r="B6" s="78"/>
      <c r="C6" s="78"/>
      <c r="D6" s="78"/>
      <c r="E6" s="78"/>
      <c r="F6" s="78"/>
      <c r="G6" s="78"/>
      <c r="H6" s="78"/>
      <c r="I6" s="125" t="s">
        <v>2</v>
      </c>
      <c r="J6" s="208" t="s">
        <v>4</v>
      </c>
      <c r="K6" s="208"/>
      <c r="L6" s="4" t="s">
        <v>2</v>
      </c>
    </row>
    <row r="7" spans="1:12" ht="18.75" x14ac:dyDescent="0.3">
      <c r="A7" s="78"/>
      <c r="B7" s="78"/>
      <c r="C7" s="78"/>
      <c r="D7" s="78"/>
      <c r="E7" s="78"/>
      <c r="F7" s="78"/>
      <c r="G7" s="78"/>
      <c r="H7" s="78"/>
      <c r="I7" s="125" t="s">
        <v>3</v>
      </c>
      <c r="J7" s="208" t="s">
        <v>111</v>
      </c>
      <c r="K7" s="208"/>
      <c r="L7" s="4" t="s">
        <v>3</v>
      </c>
    </row>
    <row r="8" spans="1:12" ht="26.25" customHeight="1" x14ac:dyDescent="0.3">
      <c r="A8" s="78"/>
      <c r="B8" s="78"/>
      <c r="C8" s="78"/>
      <c r="D8" s="78"/>
      <c r="E8" s="78"/>
      <c r="F8" s="78"/>
      <c r="G8" s="78"/>
      <c r="H8" s="78"/>
      <c r="I8" s="125" t="s">
        <v>5</v>
      </c>
      <c r="J8" s="209" t="s">
        <v>138</v>
      </c>
      <c r="K8" s="208"/>
      <c r="L8" s="4" t="s">
        <v>5</v>
      </c>
    </row>
    <row r="9" spans="1:12" ht="18.75" x14ac:dyDescent="0.3">
      <c r="A9" s="78"/>
      <c r="B9" s="78"/>
      <c r="C9" s="78"/>
      <c r="D9" s="78"/>
      <c r="E9" s="78"/>
      <c r="F9" s="78"/>
      <c r="G9" s="78"/>
      <c r="H9" s="78"/>
      <c r="I9" s="125" t="s">
        <v>6</v>
      </c>
      <c r="J9" s="78" t="s">
        <v>142</v>
      </c>
      <c r="K9" s="125"/>
      <c r="L9" s="4" t="s">
        <v>6</v>
      </c>
    </row>
    <row r="10" spans="1:12" ht="18.75" x14ac:dyDescent="0.3">
      <c r="A10" s="78"/>
      <c r="B10" s="78"/>
      <c r="C10" s="78"/>
      <c r="D10" s="78"/>
      <c r="E10" s="78"/>
      <c r="F10" s="78"/>
      <c r="G10" s="78"/>
      <c r="H10" s="78"/>
      <c r="I10" s="156"/>
      <c r="J10" s="78"/>
      <c r="K10" s="156"/>
      <c r="L10" s="89"/>
    </row>
    <row r="11" spans="1:12" ht="45.75" customHeight="1" x14ac:dyDescent="0.3">
      <c r="A11" s="78"/>
      <c r="B11" s="231" t="s">
        <v>32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"/>
    </row>
    <row r="12" spans="1:12" ht="18.75" x14ac:dyDescent="0.3">
      <c r="A12" s="78"/>
      <c r="B12" s="78"/>
      <c r="C12" s="78"/>
      <c r="D12" s="221"/>
      <c r="E12" s="221"/>
      <c r="F12" s="221"/>
      <c r="G12" s="221"/>
      <c r="H12" s="221"/>
      <c r="I12" s="78"/>
      <c r="J12" s="78"/>
      <c r="K12" s="78"/>
      <c r="L12" s="2"/>
    </row>
    <row r="13" spans="1:12" ht="15.75" customHeight="1" x14ac:dyDescent="0.25">
      <c r="A13" s="232" t="s">
        <v>7</v>
      </c>
      <c r="B13" s="222" t="s">
        <v>8</v>
      </c>
      <c r="C13" s="222" t="s">
        <v>9</v>
      </c>
      <c r="D13" s="222" t="s">
        <v>10</v>
      </c>
      <c r="E13" s="225" t="s">
        <v>11</v>
      </c>
      <c r="F13" s="225"/>
      <c r="G13" s="225"/>
      <c r="H13" s="225"/>
      <c r="I13" s="225"/>
      <c r="J13" s="226"/>
      <c r="K13" s="228" t="s">
        <v>12</v>
      </c>
      <c r="L13" s="2"/>
    </row>
    <row r="14" spans="1:12" ht="15.75" x14ac:dyDescent="0.25">
      <c r="A14" s="233"/>
      <c r="B14" s="223"/>
      <c r="C14" s="223"/>
      <c r="D14" s="223"/>
      <c r="E14" s="222">
        <v>2018</v>
      </c>
      <c r="F14" s="222">
        <v>2019</v>
      </c>
      <c r="G14" s="222" t="s">
        <v>13</v>
      </c>
      <c r="H14" s="222" t="s">
        <v>14</v>
      </c>
      <c r="I14" s="222" t="s">
        <v>15</v>
      </c>
      <c r="J14" s="228">
        <v>2020</v>
      </c>
      <c r="K14" s="228"/>
      <c r="L14" s="2"/>
    </row>
    <row r="15" spans="1:12" ht="29.25" customHeight="1" x14ac:dyDescent="0.25">
      <c r="A15" s="234"/>
      <c r="B15" s="224"/>
      <c r="C15" s="224"/>
      <c r="D15" s="224"/>
      <c r="E15" s="224"/>
      <c r="F15" s="224"/>
      <c r="G15" s="224"/>
      <c r="H15" s="224"/>
      <c r="I15" s="224"/>
      <c r="J15" s="228"/>
      <c r="K15" s="228"/>
      <c r="L15" s="2"/>
    </row>
    <row r="16" spans="1:12" ht="60.75" customHeight="1" x14ac:dyDescent="0.25">
      <c r="A16" s="239">
        <v>1</v>
      </c>
      <c r="B16" s="222" t="s">
        <v>79</v>
      </c>
      <c r="C16" s="129" t="s">
        <v>16</v>
      </c>
      <c r="D16" s="33">
        <f>E16+F16+J16</f>
        <v>275000</v>
      </c>
      <c r="E16" s="92">
        <f>70000+18000</f>
        <v>88000</v>
      </c>
      <c r="F16" s="92">
        <f>72000+20000</f>
        <v>92000</v>
      </c>
      <c r="G16" s="92">
        <v>20000</v>
      </c>
      <c r="H16" s="92">
        <v>20000</v>
      </c>
      <c r="I16" s="92">
        <v>20000</v>
      </c>
      <c r="J16" s="92">
        <f>73000+22000</f>
        <v>95000</v>
      </c>
      <c r="K16" s="232" t="s">
        <v>18</v>
      </c>
      <c r="L16" s="2"/>
    </row>
    <row r="17" spans="1:15" ht="43.5" hidden="1" customHeight="1" x14ac:dyDescent="0.25">
      <c r="A17" s="240"/>
      <c r="B17" s="223"/>
      <c r="C17" s="129" t="s">
        <v>17</v>
      </c>
      <c r="D17" s="33">
        <f>E17+F17+J17</f>
        <v>0</v>
      </c>
      <c r="E17" s="34"/>
      <c r="F17" s="35"/>
      <c r="G17" s="36"/>
      <c r="H17" s="36"/>
      <c r="I17" s="36"/>
      <c r="J17" s="36"/>
      <c r="K17" s="233"/>
      <c r="L17" s="2"/>
    </row>
    <row r="18" spans="1:15" ht="43.5" customHeight="1" x14ac:dyDescent="0.25">
      <c r="A18" s="241"/>
      <c r="B18" s="224"/>
      <c r="C18" s="129" t="s">
        <v>17</v>
      </c>
      <c r="D18" s="91">
        <f>621.6+D30</f>
        <v>1845.922</v>
      </c>
      <c r="E18" s="93">
        <f>621.6+E30</f>
        <v>1845.922</v>
      </c>
      <c r="F18" s="35"/>
      <c r="G18" s="36"/>
      <c r="H18" s="36"/>
      <c r="I18" s="36"/>
      <c r="J18" s="37"/>
      <c r="K18" s="234"/>
      <c r="L18" s="2"/>
    </row>
    <row r="19" spans="1:15" ht="56.25" x14ac:dyDescent="0.25">
      <c r="A19" s="131" t="s">
        <v>35</v>
      </c>
      <c r="B19" s="150" t="s">
        <v>33</v>
      </c>
      <c r="C19" s="32" t="s">
        <v>16</v>
      </c>
      <c r="D19" s="39">
        <f t="shared" ref="D19:D28" si="0">E19+F19+J19</f>
        <v>1200</v>
      </c>
      <c r="E19" s="34">
        <v>1200</v>
      </c>
      <c r="F19" s="35"/>
      <c r="G19" s="36"/>
      <c r="H19" s="36"/>
      <c r="I19" s="36"/>
      <c r="J19" s="37"/>
      <c r="K19" s="129" t="s">
        <v>18</v>
      </c>
      <c r="L19" s="2"/>
    </row>
    <row r="20" spans="1:15" ht="41.25" customHeight="1" x14ac:dyDescent="0.25">
      <c r="A20" s="131" t="s">
        <v>36</v>
      </c>
      <c r="B20" s="150" t="s">
        <v>34</v>
      </c>
      <c r="C20" s="32" t="s">
        <v>16</v>
      </c>
      <c r="D20" s="39">
        <f t="shared" si="0"/>
        <v>2000</v>
      </c>
      <c r="E20" s="34">
        <v>2000</v>
      </c>
      <c r="F20" s="35"/>
      <c r="G20" s="36"/>
      <c r="H20" s="36"/>
      <c r="I20" s="36"/>
      <c r="J20" s="37"/>
      <c r="K20" s="129" t="s">
        <v>18</v>
      </c>
      <c r="L20" s="2"/>
    </row>
    <row r="21" spans="1:15" ht="77.25" customHeight="1" x14ac:dyDescent="0.25">
      <c r="A21" s="131" t="s">
        <v>37</v>
      </c>
      <c r="B21" s="150" t="s">
        <v>38</v>
      </c>
      <c r="C21" s="32" t="s">
        <v>16</v>
      </c>
      <c r="D21" s="39">
        <f t="shared" si="0"/>
        <v>250</v>
      </c>
      <c r="E21" s="34">
        <v>250</v>
      </c>
      <c r="F21" s="35"/>
      <c r="G21" s="36"/>
      <c r="H21" s="36"/>
      <c r="I21" s="36"/>
      <c r="J21" s="37"/>
      <c r="K21" s="129" t="s">
        <v>18</v>
      </c>
      <c r="L21" s="2"/>
    </row>
    <row r="22" spans="1:15" ht="108.75" customHeight="1" x14ac:dyDescent="0.25">
      <c r="A22" s="131" t="s">
        <v>39</v>
      </c>
      <c r="B22" s="150" t="s">
        <v>114</v>
      </c>
      <c r="C22" s="32" t="s">
        <v>16</v>
      </c>
      <c r="D22" s="39">
        <f t="shared" si="0"/>
        <v>250</v>
      </c>
      <c r="E22" s="34">
        <v>250</v>
      </c>
      <c r="F22" s="35"/>
      <c r="G22" s="36"/>
      <c r="H22" s="36"/>
      <c r="I22" s="36"/>
      <c r="J22" s="37"/>
      <c r="K22" s="129" t="s">
        <v>18</v>
      </c>
      <c r="L22" s="2"/>
    </row>
    <row r="23" spans="1:15" ht="91.5" customHeight="1" x14ac:dyDescent="0.25">
      <c r="A23" s="131" t="s">
        <v>40</v>
      </c>
      <c r="B23" s="150" t="s">
        <v>80</v>
      </c>
      <c r="C23" s="32" t="s">
        <v>16</v>
      </c>
      <c r="D23" s="39">
        <f t="shared" si="0"/>
        <v>240</v>
      </c>
      <c r="E23" s="34">
        <v>240</v>
      </c>
      <c r="F23" s="35"/>
      <c r="G23" s="36"/>
      <c r="H23" s="36"/>
      <c r="I23" s="36"/>
      <c r="J23" s="37"/>
      <c r="K23" s="129" t="s">
        <v>18</v>
      </c>
      <c r="L23" s="2"/>
    </row>
    <row r="24" spans="1:15" ht="94.5" customHeight="1" x14ac:dyDescent="0.25">
      <c r="A24" s="182" t="s">
        <v>41</v>
      </c>
      <c r="B24" s="176" t="s">
        <v>81</v>
      </c>
      <c r="C24" s="183" t="s">
        <v>16</v>
      </c>
      <c r="D24" s="184">
        <f t="shared" si="0"/>
        <v>240</v>
      </c>
      <c r="E24" s="179">
        <v>240</v>
      </c>
      <c r="F24" s="185"/>
      <c r="G24" s="186"/>
      <c r="H24" s="186"/>
      <c r="I24" s="186"/>
      <c r="J24" s="187"/>
      <c r="K24" s="169" t="s">
        <v>18</v>
      </c>
      <c r="L24" s="2"/>
    </row>
    <row r="25" spans="1:15" ht="75" x14ac:dyDescent="0.25">
      <c r="A25" s="164" t="s">
        <v>42</v>
      </c>
      <c r="B25" s="151" t="s">
        <v>45</v>
      </c>
      <c r="C25" s="81" t="s">
        <v>16</v>
      </c>
      <c r="D25" s="82">
        <f t="shared" ref="D25:D27" si="1">E25+F25+J25</f>
        <v>650</v>
      </c>
      <c r="E25" s="82">
        <v>650</v>
      </c>
      <c r="F25" s="82"/>
      <c r="G25" s="82"/>
      <c r="H25" s="82"/>
      <c r="I25" s="82"/>
      <c r="J25" s="189"/>
      <c r="K25" s="81" t="s">
        <v>18</v>
      </c>
      <c r="L25" s="30"/>
      <c r="M25" s="84"/>
      <c r="N25" s="85"/>
      <c r="O25" s="84"/>
    </row>
    <row r="26" spans="1:15" ht="78" customHeight="1" x14ac:dyDescent="0.25">
      <c r="A26" s="80" t="s">
        <v>43</v>
      </c>
      <c r="B26" s="188" t="s">
        <v>82</v>
      </c>
      <c r="C26" s="172" t="s">
        <v>16</v>
      </c>
      <c r="D26" s="35">
        <f t="shared" si="1"/>
        <v>1300</v>
      </c>
      <c r="E26" s="35">
        <v>1300</v>
      </c>
      <c r="F26" s="35"/>
      <c r="G26" s="35"/>
      <c r="H26" s="35"/>
      <c r="I26" s="35"/>
      <c r="J26" s="83"/>
      <c r="K26" s="172" t="s">
        <v>18</v>
      </c>
      <c r="L26" s="30"/>
      <c r="M26" s="84"/>
      <c r="N26" s="85"/>
      <c r="O26" s="84"/>
    </row>
    <row r="27" spans="1:15" ht="71.25" customHeight="1" x14ac:dyDescent="0.25">
      <c r="A27" s="131" t="s">
        <v>44</v>
      </c>
      <c r="B27" s="150" t="s">
        <v>83</v>
      </c>
      <c r="C27" s="32" t="s">
        <v>16</v>
      </c>
      <c r="D27" s="39">
        <f t="shared" si="1"/>
        <v>1980</v>
      </c>
      <c r="E27" s="34">
        <v>1980</v>
      </c>
      <c r="F27" s="35"/>
      <c r="G27" s="36"/>
      <c r="H27" s="36"/>
      <c r="I27" s="36"/>
      <c r="J27" s="37"/>
      <c r="K27" s="129" t="s">
        <v>18</v>
      </c>
      <c r="L27" s="2"/>
    </row>
    <row r="28" spans="1:15" ht="108.75" customHeight="1" x14ac:dyDescent="0.25">
      <c r="A28" s="38" t="s">
        <v>46</v>
      </c>
      <c r="B28" s="150" t="s">
        <v>84</v>
      </c>
      <c r="C28" s="32" t="s">
        <v>16</v>
      </c>
      <c r="D28" s="39">
        <f t="shared" si="0"/>
        <v>350</v>
      </c>
      <c r="E28" s="34">
        <v>350</v>
      </c>
      <c r="F28" s="35"/>
      <c r="G28" s="36"/>
      <c r="H28" s="36"/>
      <c r="I28" s="36"/>
      <c r="J28" s="36"/>
      <c r="K28" s="129" t="s">
        <v>18</v>
      </c>
      <c r="L28" s="2"/>
    </row>
    <row r="29" spans="1:15" s="84" customFormat="1" ht="78.75" customHeight="1" x14ac:dyDescent="0.25">
      <c r="A29" s="235" t="s">
        <v>73</v>
      </c>
      <c r="B29" s="237" t="s">
        <v>85</v>
      </c>
      <c r="C29" s="81" t="s">
        <v>16</v>
      </c>
      <c r="D29" s="82">
        <v>426.74</v>
      </c>
      <c r="E29" s="35">
        <v>426.74</v>
      </c>
      <c r="F29" s="35"/>
      <c r="G29" s="35"/>
      <c r="H29" s="35"/>
      <c r="I29" s="35"/>
      <c r="J29" s="35"/>
      <c r="K29" s="229" t="s">
        <v>18</v>
      </c>
      <c r="L29" s="30"/>
    </row>
    <row r="30" spans="1:15" s="84" customFormat="1" ht="45" customHeight="1" x14ac:dyDescent="0.25">
      <c r="A30" s="236"/>
      <c r="B30" s="238"/>
      <c r="C30" s="81" t="s">
        <v>17</v>
      </c>
      <c r="D30" s="163">
        <v>1224.3219999999999</v>
      </c>
      <c r="E30" s="115">
        <v>1224.3219999999999</v>
      </c>
      <c r="F30" s="35"/>
      <c r="G30" s="35"/>
      <c r="H30" s="35"/>
      <c r="I30" s="35"/>
      <c r="J30" s="35"/>
      <c r="K30" s="230"/>
      <c r="L30" s="30"/>
    </row>
    <row r="31" spans="1:15" ht="59.25" customHeight="1" x14ac:dyDescent="0.25">
      <c r="A31" s="38" t="s">
        <v>75</v>
      </c>
      <c r="B31" s="150" t="s">
        <v>86</v>
      </c>
      <c r="C31" s="32" t="s">
        <v>16</v>
      </c>
      <c r="D31" s="39">
        <v>269</v>
      </c>
      <c r="E31" s="34">
        <v>269</v>
      </c>
      <c r="F31" s="35"/>
      <c r="G31" s="36"/>
      <c r="H31" s="36"/>
      <c r="I31" s="36"/>
      <c r="J31" s="36"/>
      <c r="K31" s="129" t="s">
        <v>18</v>
      </c>
      <c r="L31" s="2"/>
    </row>
    <row r="32" spans="1:15" s="84" customFormat="1" ht="56.25" x14ac:dyDescent="0.25">
      <c r="A32" s="164" t="s">
        <v>76</v>
      </c>
      <c r="B32" s="151" t="s">
        <v>74</v>
      </c>
      <c r="C32" s="81" t="s">
        <v>17</v>
      </c>
      <c r="D32" s="82">
        <v>621.6</v>
      </c>
      <c r="E32" s="35">
        <v>621.6</v>
      </c>
      <c r="F32" s="35"/>
      <c r="G32" s="35"/>
      <c r="H32" s="35"/>
      <c r="I32" s="35"/>
      <c r="J32" s="35"/>
      <c r="K32" s="81" t="s">
        <v>18</v>
      </c>
      <c r="L32" s="30"/>
    </row>
    <row r="33" spans="1:12" ht="56.25" x14ac:dyDescent="0.25">
      <c r="A33" s="38" t="s">
        <v>87</v>
      </c>
      <c r="B33" s="150" t="s">
        <v>88</v>
      </c>
      <c r="C33" s="32" t="s">
        <v>16</v>
      </c>
      <c r="D33" s="39">
        <v>20</v>
      </c>
      <c r="E33" s="35">
        <v>20</v>
      </c>
      <c r="F33" s="35"/>
      <c r="G33" s="36"/>
      <c r="H33" s="36"/>
      <c r="I33" s="36"/>
      <c r="J33" s="36"/>
      <c r="K33" s="129" t="s">
        <v>18</v>
      </c>
      <c r="L33" s="2"/>
    </row>
    <row r="34" spans="1:12" ht="56.25" x14ac:dyDescent="0.25">
      <c r="A34" s="159" t="s">
        <v>89</v>
      </c>
      <c r="B34" s="150" t="s">
        <v>90</v>
      </c>
      <c r="C34" s="24" t="s">
        <v>16</v>
      </c>
      <c r="D34" s="160">
        <v>500</v>
      </c>
      <c r="E34" s="34">
        <v>500</v>
      </c>
      <c r="F34" s="34"/>
      <c r="G34" s="34"/>
      <c r="H34" s="34"/>
      <c r="I34" s="34"/>
      <c r="J34" s="34"/>
      <c r="K34" s="24" t="s">
        <v>18</v>
      </c>
      <c r="L34" s="2"/>
    </row>
    <row r="35" spans="1:12" ht="68.25" customHeight="1" x14ac:dyDescent="0.25">
      <c r="A35" s="38" t="s">
        <v>91</v>
      </c>
      <c r="B35" s="150" t="s">
        <v>92</v>
      </c>
      <c r="C35" s="32" t="s">
        <v>16</v>
      </c>
      <c r="D35" s="90">
        <v>1337.3440000000001</v>
      </c>
      <c r="E35" s="115">
        <v>1337.3440000000001</v>
      </c>
      <c r="F35" s="35"/>
      <c r="G35" s="36"/>
      <c r="H35" s="36"/>
      <c r="I35" s="36"/>
      <c r="J35" s="36"/>
      <c r="K35" s="129" t="s">
        <v>18</v>
      </c>
      <c r="L35" s="2"/>
    </row>
    <row r="36" spans="1:12" ht="93" customHeight="1" x14ac:dyDescent="0.25">
      <c r="A36" s="38" t="s">
        <v>103</v>
      </c>
      <c r="B36" s="150" t="s">
        <v>101</v>
      </c>
      <c r="C36" s="97" t="s">
        <v>16</v>
      </c>
      <c r="D36" s="39">
        <v>700</v>
      </c>
      <c r="E36" s="35">
        <v>700</v>
      </c>
      <c r="F36" s="35"/>
      <c r="G36" s="36"/>
      <c r="H36" s="36"/>
      <c r="I36" s="36"/>
      <c r="J36" s="36"/>
      <c r="K36" s="129" t="s">
        <v>18</v>
      </c>
      <c r="L36" s="2"/>
    </row>
    <row r="37" spans="1:12" ht="74.25" customHeight="1" x14ac:dyDescent="0.25">
      <c r="A37" s="175" t="s">
        <v>104</v>
      </c>
      <c r="B37" s="176" t="s">
        <v>102</v>
      </c>
      <c r="C37" s="177" t="s">
        <v>16</v>
      </c>
      <c r="D37" s="178">
        <v>295</v>
      </c>
      <c r="E37" s="179">
        <v>295</v>
      </c>
      <c r="F37" s="179"/>
      <c r="G37" s="179"/>
      <c r="H37" s="179"/>
      <c r="I37" s="179"/>
      <c r="J37" s="179"/>
      <c r="K37" s="167" t="s">
        <v>18</v>
      </c>
      <c r="L37" s="2"/>
    </row>
    <row r="38" spans="1:12" ht="68.25" customHeight="1" x14ac:dyDescent="0.25">
      <c r="A38" s="38" t="s">
        <v>115</v>
      </c>
      <c r="B38" s="150" t="s">
        <v>118</v>
      </c>
      <c r="C38" s="32" t="s">
        <v>16</v>
      </c>
      <c r="D38" s="39">
        <f>E38</f>
        <v>1000</v>
      </c>
      <c r="E38" s="82">
        <v>1000</v>
      </c>
      <c r="F38" s="82"/>
      <c r="G38" s="39"/>
      <c r="H38" s="39"/>
      <c r="I38" s="39"/>
      <c r="J38" s="39"/>
      <c r="K38" s="171" t="s">
        <v>18</v>
      </c>
      <c r="L38" s="2"/>
    </row>
    <row r="39" spans="1:12" ht="68.25" customHeight="1" x14ac:dyDescent="0.25">
      <c r="A39" s="131" t="s">
        <v>116</v>
      </c>
      <c r="B39" s="180" t="s">
        <v>119</v>
      </c>
      <c r="C39" s="181" t="s">
        <v>16</v>
      </c>
      <c r="D39" s="36">
        <f t="shared" ref="D39:D40" si="2">E39</f>
        <v>3000</v>
      </c>
      <c r="E39" s="35">
        <v>3000</v>
      </c>
      <c r="F39" s="35"/>
      <c r="G39" s="36"/>
      <c r="H39" s="36"/>
      <c r="I39" s="36"/>
      <c r="J39" s="36"/>
      <c r="K39" s="170" t="s">
        <v>18</v>
      </c>
      <c r="L39" s="2"/>
    </row>
    <row r="40" spans="1:12" ht="68.25" customHeight="1" x14ac:dyDescent="0.25">
      <c r="A40" s="38" t="s">
        <v>117</v>
      </c>
      <c r="B40" s="150" t="s">
        <v>120</v>
      </c>
      <c r="C40" s="97" t="s">
        <v>16</v>
      </c>
      <c r="D40" s="39">
        <f t="shared" si="2"/>
        <v>376.8</v>
      </c>
      <c r="E40" s="35">
        <v>376.8</v>
      </c>
      <c r="F40" s="35"/>
      <c r="G40" s="36"/>
      <c r="H40" s="36"/>
      <c r="I40" s="36"/>
      <c r="J40" s="36"/>
      <c r="K40" s="129" t="s">
        <v>18</v>
      </c>
      <c r="L40" s="2"/>
    </row>
    <row r="41" spans="1:12" ht="78" customHeight="1" x14ac:dyDescent="0.25">
      <c r="A41" s="38" t="s">
        <v>121</v>
      </c>
      <c r="B41" s="161" t="s">
        <v>122</v>
      </c>
      <c r="C41" s="97" t="s">
        <v>16</v>
      </c>
      <c r="D41" s="39">
        <v>350</v>
      </c>
      <c r="E41" s="35">
        <v>350</v>
      </c>
      <c r="F41" s="35"/>
      <c r="G41" s="36"/>
      <c r="H41" s="36"/>
      <c r="I41" s="36"/>
      <c r="J41" s="36"/>
      <c r="K41" s="162" t="s">
        <v>18</v>
      </c>
      <c r="L41" s="2"/>
    </row>
    <row r="42" spans="1:12" ht="74.25" customHeight="1" x14ac:dyDescent="0.25">
      <c r="A42" s="38" t="s">
        <v>123</v>
      </c>
      <c r="B42" s="161" t="s">
        <v>124</v>
      </c>
      <c r="C42" s="97" t="s">
        <v>16</v>
      </c>
      <c r="D42" s="39">
        <v>250</v>
      </c>
      <c r="E42" s="35">
        <v>250</v>
      </c>
      <c r="F42" s="35"/>
      <c r="G42" s="36"/>
      <c r="H42" s="36"/>
      <c r="I42" s="36"/>
      <c r="J42" s="36"/>
      <c r="K42" s="162" t="s">
        <v>18</v>
      </c>
      <c r="L42" s="2"/>
    </row>
    <row r="43" spans="1:12" ht="74.25" customHeight="1" x14ac:dyDescent="0.25">
      <c r="A43" s="38" t="s">
        <v>125</v>
      </c>
      <c r="B43" s="161" t="s">
        <v>128</v>
      </c>
      <c r="C43" s="97" t="s">
        <v>16</v>
      </c>
      <c r="D43" s="39">
        <v>1194</v>
      </c>
      <c r="E43" s="35">
        <v>1194</v>
      </c>
      <c r="F43" s="35"/>
      <c r="G43" s="36"/>
      <c r="H43" s="36"/>
      <c r="I43" s="36"/>
      <c r="J43" s="36"/>
      <c r="K43" s="162" t="s">
        <v>18</v>
      </c>
      <c r="L43" s="2"/>
    </row>
    <row r="44" spans="1:12" ht="68.25" customHeight="1" x14ac:dyDescent="0.25">
      <c r="A44" s="38" t="s">
        <v>127</v>
      </c>
      <c r="B44" s="161" t="s">
        <v>126</v>
      </c>
      <c r="C44" s="97" t="s">
        <v>16</v>
      </c>
      <c r="D44" s="39">
        <v>200</v>
      </c>
      <c r="E44" s="35">
        <v>200</v>
      </c>
      <c r="F44" s="35"/>
      <c r="G44" s="36"/>
      <c r="H44" s="36"/>
      <c r="I44" s="36"/>
      <c r="J44" s="36"/>
      <c r="K44" s="162" t="s">
        <v>18</v>
      </c>
      <c r="L44" s="2"/>
    </row>
    <row r="45" spans="1:12" ht="68.25" customHeight="1" x14ac:dyDescent="0.25">
      <c r="A45" s="38" t="s">
        <v>129</v>
      </c>
      <c r="B45" s="161" t="s">
        <v>130</v>
      </c>
      <c r="C45" s="97" t="s">
        <v>16</v>
      </c>
      <c r="D45" s="39">
        <v>250</v>
      </c>
      <c r="E45" s="35">
        <v>250</v>
      </c>
      <c r="F45" s="35"/>
      <c r="G45" s="36"/>
      <c r="H45" s="36"/>
      <c r="I45" s="36"/>
      <c r="J45" s="36"/>
      <c r="K45" s="162" t="s">
        <v>18</v>
      </c>
      <c r="L45" s="2"/>
    </row>
    <row r="46" spans="1:12" ht="32.25" customHeight="1" x14ac:dyDescent="0.3">
      <c r="A46" s="146"/>
      <c r="B46" s="126" t="s">
        <v>21</v>
      </c>
      <c r="C46" s="6"/>
      <c r="D46" s="91">
        <f>D16+D18</f>
        <v>276845.92200000002</v>
      </c>
      <c r="E46" s="91">
        <f>E16+E18</f>
        <v>89845.922000000006</v>
      </c>
      <c r="F46" s="91">
        <f t="shared" ref="F46:J46" si="3">F16+F18</f>
        <v>92000</v>
      </c>
      <c r="G46" s="91">
        <f t="shared" si="3"/>
        <v>20000</v>
      </c>
      <c r="H46" s="91">
        <f t="shared" si="3"/>
        <v>20000</v>
      </c>
      <c r="I46" s="91">
        <f t="shared" si="3"/>
        <v>20000</v>
      </c>
      <c r="J46" s="91">
        <f t="shared" si="3"/>
        <v>95000</v>
      </c>
      <c r="K46" s="7"/>
      <c r="L46" s="2"/>
    </row>
    <row r="47" spans="1:12" ht="19.5" customHeight="1" x14ac:dyDescent="0.3">
      <c r="A47" s="154"/>
      <c r="B47" s="29"/>
      <c r="C47" s="29"/>
      <c r="D47" s="155"/>
      <c r="E47" s="155"/>
      <c r="F47" s="155"/>
      <c r="G47" s="155"/>
      <c r="H47" s="155"/>
      <c r="I47" s="155"/>
      <c r="J47" s="155"/>
      <c r="K47" s="153"/>
      <c r="L47" s="2"/>
    </row>
    <row r="48" spans="1:12" ht="19.5" customHeight="1" x14ac:dyDescent="0.3">
      <c r="A48" s="154"/>
      <c r="B48" s="29"/>
      <c r="C48" s="29"/>
      <c r="D48" s="155"/>
      <c r="E48" s="155"/>
      <c r="F48" s="155"/>
      <c r="G48" s="155"/>
      <c r="H48" s="155"/>
      <c r="I48" s="155"/>
      <c r="J48" s="155"/>
      <c r="K48" s="153"/>
      <c r="L48" s="2"/>
    </row>
    <row r="49" spans="1:13" ht="19.5" customHeight="1" x14ac:dyDescent="0.3">
      <c r="A49" s="154"/>
      <c r="B49" s="29"/>
      <c r="C49" s="29"/>
      <c r="D49" s="155"/>
      <c r="E49" s="155"/>
      <c r="F49" s="155"/>
      <c r="G49" s="155"/>
      <c r="H49" s="155"/>
      <c r="I49" s="155"/>
      <c r="J49" s="155"/>
      <c r="K49" s="153"/>
      <c r="L49" s="2"/>
    </row>
    <row r="50" spans="1:13" ht="24.75" customHeight="1" x14ac:dyDescent="0.3">
      <c r="A50" s="154"/>
      <c r="B50" s="29"/>
      <c r="C50" s="29"/>
      <c r="D50" s="155"/>
      <c r="E50" s="155"/>
      <c r="F50" s="155"/>
      <c r="G50" s="155"/>
      <c r="H50" s="155"/>
      <c r="I50" s="155"/>
      <c r="J50" s="155"/>
      <c r="K50" s="153"/>
      <c r="L50" s="2"/>
    </row>
    <row r="51" spans="1:13" ht="48" customHeight="1" x14ac:dyDescent="0.35">
      <c r="B51" s="143" t="s">
        <v>93</v>
      </c>
      <c r="C51" s="143"/>
      <c r="D51" s="143"/>
      <c r="E51" s="152"/>
      <c r="F51" s="133"/>
      <c r="G51" s="135"/>
      <c r="H51" s="135"/>
      <c r="I51" s="135"/>
      <c r="J51" s="147"/>
      <c r="K51" s="147" t="s">
        <v>24</v>
      </c>
      <c r="L51" s="15"/>
    </row>
    <row r="52" spans="1:13" ht="27.75" customHeight="1" x14ac:dyDescent="0.35">
      <c r="B52" s="143"/>
      <c r="C52" s="143"/>
      <c r="D52" s="143"/>
      <c r="E52" s="152"/>
      <c r="F52" s="133"/>
      <c r="G52" s="135"/>
      <c r="H52" s="135"/>
      <c r="I52" s="135"/>
      <c r="J52" s="147"/>
      <c r="K52" s="147"/>
      <c r="L52" s="15"/>
    </row>
    <row r="53" spans="1:13" ht="27.75" customHeight="1" x14ac:dyDescent="0.35">
      <c r="B53" s="227" t="s">
        <v>136</v>
      </c>
      <c r="C53" s="227"/>
      <c r="D53" s="143"/>
      <c r="E53" s="152"/>
      <c r="F53" s="133"/>
      <c r="G53" s="135"/>
      <c r="H53" s="135"/>
      <c r="I53" s="135"/>
      <c r="J53" s="147"/>
      <c r="K53" s="147"/>
      <c r="L53" s="15"/>
    </row>
    <row r="54" spans="1:13" ht="48" customHeight="1" x14ac:dyDescent="0.25">
      <c r="B54" s="118" t="s">
        <v>22</v>
      </c>
      <c r="D54" s="114"/>
      <c r="E54" s="13"/>
      <c r="F54" s="13"/>
      <c r="G54" s="5"/>
      <c r="H54" s="5"/>
      <c r="I54" s="5"/>
      <c r="J54" s="15"/>
      <c r="K54" s="15"/>
      <c r="L54" s="15"/>
    </row>
    <row r="55" spans="1:13" ht="48" customHeight="1" x14ac:dyDescent="0.2">
      <c r="B55" s="12"/>
      <c r="C55" s="12"/>
      <c r="D55" s="12"/>
      <c r="E55" s="13"/>
      <c r="F55" s="13"/>
      <c r="J55" s="15"/>
      <c r="K55" s="14"/>
      <c r="L55" s="15"/>
    </row>
    <row r="56" spans="1:13" ht="18.75" x14ac:dyDescent="0.25">
      <c r="D56" s="16"/>
      <c r="E56" s="17"/>
      <c r="F56" s="17"/>
      <c r="G56" s="17"/>
      <c r="H56" s="17"/>
      <c r="I56" s="17"/>
      <c r="J56" s="2"/>
      <c r="K56" s="2"/>
    </row>
    <row r="57" spans="1:13" ht="15.75" x14ac:dyDescent="0.25">
      <c r="C57" s="18"/>
      <c r="D57" s="17"/>
      <c r="E57" s="17"/>
      <c r="F57" s="17"/>
      <c r="G57" s="17"/>
      <c r="H57" s="17"/>
      <c r="I57" s="17"/>
      <c r="J57" s="2"/>
      <c r="K57" s="2"/>
      <c r="M57" s="4"/>
    </row>
    <row r="58" spans="1:13" ht="15.75" x14ac:dyDescent="0.25">
      <c r="B58" s="19"/>
      <c r="C58" s="20"/>
      <c r="D58" s="21"/>
      <c r="E58" s="17"/>
      <c r="F58" s="17"/>
      <c r="G58" s="17"/>
      <c r="H58" s="17"/>
      <c r="I58" s="17"/>
      <c r="J58" s="2"/>
      <c r="K58" s="2"/>
    </row>
    <row r="59" spans="1:13" ht="15.75" x14ac:dyDescent="0.2">
      <c r="C59" s="21"/>
      <c r="D59" s="17"/>
      <c r="E59" s="17"/>
      <c r="F59" s="17"/>
      <c r="G59" s="17"/>
      <c r="H59" s="17"/>
      <c r="I59" s="17"/>
      <c r="J59" s="17"/>
    </row>
    <row r="60" spans="1:13" ht="15.75" x14ac:dyDescent="0.2">
      <c r="C60" s="22"/>
      <c r="D60" s="17"/>
      <c r="E60" s="17"/>
      <c r="F60" s="17"/>
      <c r="G60" s="17"/>
      <c r="H60" s="17"/>
      <c r="I60" s="17"/>
      <c r="J60" s="17"/>
    </row>
    <row r="62" spans="1:13" x14ac:dyDescent="0.2">
      <c r="H62" s="23"/>
    </row>
  </sheetData>
  <mergeCells count="27">
    <mergeCell ref="B53:C53"/>
    <mergeCell ref="A29:A30"/>
    <mergeCell ref="B29:B30"/>
    <mergeCell ref="A16:A18"/>
    <mergeCell ref="B16:B18"/>
    <mergeCell ref="A13:A15"/>
    <mergeCell ref="B13:B15"/>
    <mergeCell ref="C13:C15"/>
    <mergeCell ref="D13:D15"/>
    <mergeCell ref="E13:J13"/>
    <mergeCell ref="E14:E15"/>
    <mergeCell ref="F14:F15"/>
    <mergeCell ref="G14:G15"/>
    <mergeCell ref="H14:H15"/>
    <mergeCell ref="I14:I15"/>
    <mergeCell ref="J14:J15"/>
    <mergeCell ref="K29:K30"/>
    <mergeCell ref="J1:K1"/>
    <mergeCell ref="J8:K8"/>
    <mergeCell ref="B11:K11"/>
    <mergeCell ref="D12:H12"/>
    <mergeCell ref="K16:K18"/>
    <mergeCell ref="K13:K15"/>
    <mergeCell ref="J4:K4"/>
    <mergeCell ref="J5:K5"/>
    <mergeCell ref="J6:K6"/>
    <mergeCell ref="J7:K7"/>
  </mergeCells>
  <printOptions horizontalCentered="1"/>
  <pageMargins left="0.78740157480314965" right="0.78740157480314965" top="1.1811023622047245" bottom="0.39370078740157483" header="0" footer="0"/>
  <pageSetup paperSize="9" scale="54" fitToHeight="3" orientation="landscape" r:id="rId1"/>
  <rowBreaks count="2" manualBreakCount="2">
    <brk id="24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дод 1.1     1</vt:lpstr>
      <vt:lpstr>дод 1.1 зміни  5</vt:lpstr>
      <vt:lpstr>дод 1.12 Вода    2</vt:lpstr>
      <vt:lpstr>дод 1.18 Буд-во,рекстр рест  3</vt:lpstr>
      <vt:lpstr>'дод 1.1     1'!Область_печати</vt:lpstr>
      <vt:lpstr>'дод 1.1 зміни  5'!Область_печати</vt:lpstr>
      <vt:lpstr>'дод 1.18 Буд-во,рекстр рест  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eco1</dc:creator>
  <cp:lastModifiedBy>Анна</cp:lastModifiedBy>
  <cp:lastPrinted>2018-07-16T08:30:23Z</cp:lastPrinted>
  <dcterms:created xsi:type="dcterms:W3CDTF">2018-02-14T08:49:23Z</dcterms:created>
  <dcterms:modified xsi:type="dcterms:W3CDTF">2018-07-16T08:37:34Z</dcterms:modified>
</cp:coreProperties>
</file>