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75" windowWidth="15750" windowHeight="13020" activeTab="0"/>
  </bookViews>
  <sheets>
    <sheet name="ОСНОВНЕ" sheetId="1" r:id="rId1"/>
  </sheets>
  <definedNames>
    <definedName name="_xlnm.Print_Area" localSheetId="0">'ОСНОВНЕ'!$A$1:$L$228</definedName>
  </definedNames>
  <calcPr fullCalcOnLoad="1"/>
</workbook>
</file>

<file path=xl/sharedStrings.xml><?xml version="1.0" encoding="utf-8"?>
<sst xmlns="http://schemas.openxmlformats.org/spreadsheetml/2006/main" count="442" uniqueCount="196">
  <si>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</si>
  <si>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</si>
  <si>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</si>
  <si>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</si>
  <si>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</si>
  <si>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</si>
  <si>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</si>
  <si>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</si>
  <si>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</si>
  <si>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</si>
  <si>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</si>
  <si>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</si>
  <si>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</si>
  <si>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</si>
  <si>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</si>
  <si>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</si>
  <si>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</si>
  <si>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</si>
  <si>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</si>
  <si>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</si>
  <si>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</si>
  <si>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</si>
  <si>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</si>
  <si>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</si>
  <si>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</si>
  <si>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</si>
  <si>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</si>
  <si>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</si>
  <si>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</si>
  <si>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</si>
  <si>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</si>
  <si>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</si>
  <si>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</si>
  <si>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</si>
  <si>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</si>
  <si>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</si>
  <si>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</si>
  <si>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</si>
  <si>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</si>
  <si>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</si>
  <si>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</si>
  <si>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</si>
  <si>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</si>
  <si>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</si>
  <si>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</si>
  <si>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</si>
  <si>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</si>
  <si>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</si>
  <si>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</si>
  <si>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</si>
  <si>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</si>
  <si>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</si>
  <si>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</si>
  <si>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</si>
  <si>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</si>
  <si>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</si>
  <si>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</si>
  <si>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</si>
  <si>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</si>
  <si>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</si>
  <si>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</si>
  <si>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</si>
  <si>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</si>
  <si>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</si>
  <si>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</si>
  <si>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</si>
  <si>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</si>
  <si>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</si>
  <si>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</si>
  <si>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</si>
  <si>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</si>
  <si>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</si>
  <si>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</si>
  <si>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</si>
  <si>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</si>
  <si>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</si>
  <si>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</si>
  <si>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</si>
  <si>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</si>
  <si>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</si>
  <si>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</si>
  <si>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</si>
  <si>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</si>
  <si>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</si>
  <si>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</si>
  <si>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</si>
  <si>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</si>
  <si>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</si>
  <si>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</si>
  <si>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</si>
  <si>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</si>
  <si>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</si>
  <si>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</si>
  <si>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</si>
  <si>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</si>
  <si>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</si>
  <si>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</si>
  <si>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</si>
  <si>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</si>
  <si>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</si>
  <si>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</si>
  <si>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</si>
  <si>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</si>
  <si>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</si>
  <si>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</si>
  <si>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</si>
  <si>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</si>
  <si>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</si>
  <si>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</si>
  <si>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</si>
  <si>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</si>
  <si>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</si>
  <si>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 мешканцям міста Суми (надання одноразової матеріальної допомоги до 30-х роковин Чорнобильської катастрофи);</t>
  </si>
  <si>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</si>
  <si>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r>
      <t xml:space="preserve">Завдання 3. </t>
    </r>
    <r>
      <rPr>
        <sz val="10"/>
        <rFont val="Times New Roman"/>
        <family val="1"/>
      </rPr>
      <t>Забезпечити безкоштовним харчуванням дітей раннього віку дошкільних навчальних закладів:</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</si>
  <si>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t>
    </r>
  </si>
  <si>
    <r>
      <t xml:space="preserve">Завдання 2. </t>
    </r>
    <r>
      <rPr>
        <sz val="10"/>
        <rFont val="Times New Roman"/>
        <family val="1"/>
      </rPr>
      <t>Забезпечити безкоштовним харчуванням  учнів загальноосвітніх навчальних закладів:</t>
    </r>
  </si>
  <si>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</si>
  <si>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</si>
  <si>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загинули або отримали тілесні ушкодження під час участі у Революції Гідності.</t>
  </si>
  <si>
    <r>
      <t>Завдання 3.</t>
    </r>
    <r>
      <rPr>
        <sz val="10"/>
        <rFont val="Times New Roman"/>
        <family val="1"/>
      </rPr>
      <t xml:space="preserve">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 (вшанування під час проведення в місті святкових заходів, відзначення пам’ятних дат).</t>
    </r>
  </si>
  <si>
    <t>___________</t>
  </si>
  <si>
    <t>Додаток 5</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</si>
  <si>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</si>
  <si>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Продовження додатка 5</t>
  </si>
  <si>
    <t>ДСЗН Сумської міської ради</t>
  </si>
  <si>
    <t xml:space="preserve"> - Лисенко К.М. (надання цільової матеріальної допомоги для проведення дороговартісного оперативного лікування);</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</si>
  <si>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</si>
  <si>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r>
      <t>Завдання 7.</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r>
  </si>
  <si>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</si>
  <si>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</si>
  <si>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особам з інвалідністю з дитинства I та II групи з діагнозом ДЦП (крім осіб з інвалідністю І А групи) та дітям з інвалідністю з діагнозом ДЦП - мешканцям міста Суми (50 % пільги), а також особам з інвалідністю з дитинства І А групи з діагнозом ДЦП (100% пільги);</t>
  </si>
  <si>
    <t>- дітям, мешканцям міста Суми, батьки яких загинули під час участі у Революції Гідності (щомісячна грошова допомога).</t>
  </si>
  <si>
    <t>КПКВК 0813036 (ДСЗН Сумської міської ради)</t>
  </si>
  <si>
    <t>КПКВК 0813050 (ДСЗН Сумської міської ради)</t>
  </si>
  <si>
    <t>КПКВК 0611010 (Управління освіти і науки Сумської міської ради)</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</si>
  <si>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</si>
  <si>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</si>
  <si>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</si>
  <si>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</si>
  <si>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r>
      <t>Завдання 5.</t>
    </r>
    <r>
      <rPr>
        <sz val="10"/>
        <rFont val="Times New Roman"/>
        <family val="1"/>
      </rPr>
      <t xml:space="preserve"> Забезпечити новорічними подарунками вихованців дошкільних  навчальних закладів:</t>
    </r>
  </si>
  <si>
    <t xml:space="preserve"> -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</si>
  <si>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</si>
  <si>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</si>
  <si>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t xml:space="preserve"> - дітей з багатодітних сімей, де виховуються четверо і більше дітей. </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</si>
  <si>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</si>
  <si>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та вихованцям навчальних закладів, які потребують особливої соціальної уваги.</t>
  </si>
  <si>
    <t>КПКВК 0611020 (Управління освіти і науки Сумської міської ради)</t>
  </si>
  <si>
    <r>
      <t xml:space="preserve"> - </t>
    </r>
    <r>
      <rPr>
        <sz val="10"/>
        <rFont val="Times New Roman"/>
        <family val="1"/>
      </rPr>
      <t>учнів, батьки яких є учасниками бойових дій в Афганістані;</t>
    </r>
  </si>
  <si>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</si>
  <si>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t>
    </r>
  </si>
  <si>
    <r>
      <t xml:space="preserve"> - </t>
    </r>
    <r>
      <rPr>
        <sz val="10"/>
        <rFont val="Times New Roman"/>
        <family val="1"/>
      </rPr>
      <t>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</si>
  <si>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та вихованців, батьки яких є учасниками бойових дій в Афганістані.</t>
    </r>
  </si>
  <si>
    <r>
      <t xml:space="preserve"> - </t>
    </r>
    <r>
      <rPr>
        <sz val="10"/>
        <rFont val="Times New Roman"/>
        <family val="1"/>
      </rPr>
      <t xml:space="preserve"> учнів та вихованців, батьки яких отримали тілесні ушкодження під час участі у Революції Гідності.</t>
    </r>
  </si>
  <si>
    <r>
      <t xml:space="preserve"> - </t>
    </r>
    <r>
      <rPr>
        <sz val="10"/>
        <rFont val="Times New Roman"/>
        <family val="1"/>
      </rPr>
      <t xml:space="preserve"> учнів та вихованців віком до 14 років з багатодітних сімей, де виховуються четверо і більше дітей.</t>
    </r>
  </si>
  <si>
    <t>КПКВК 0613140 (Управління освіти і науки Сумської міської ради)</t>
  </si>
  <si>
    <t>КПКВК 0611070 (Управління освіти і науки Сумської міської ради)</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</si>
  <si>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r>
  </si>
  <si>
    <t>КПКВК 0813104 (ДСЗН Сумської міської ради)</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</si>
  <si>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</si>
  <si>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КПКВК 0813033 (ДСЗН Сумської міської ради)</t>
  </si>
  <si>
    <t>КПКВК 0813032 (ДСЗН Сумської міської ради)</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</si>
  <si>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</si>
  <si>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0813031 (ДСЗН Сумської міської ради)</t>
  </si>
  <si>
    <t>КПКВК 0813035 (ДСЗН Сумської міської ради)</t>
  </si>
  <si>
    <t>КПКВК 0819770 (ДСЗН Сумської міської ради)</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</si>
  <si>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</si>
  <si>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r>
      <t xml:space="preserve">Завдання 1. </t>
    </r>
    <r>
      <rPr>
        <sz val="10"/>
        <rFont val="Times New Roman"/>
        <family val="1"/>
      </rPr>
      <t>Забезпечення надання пільг населенню на оплату житлово-комунальних послуг:</t>
    </r>
  </si>
  <si>
    <t>- учасникам бойових дій та інвалідам війни з числа осіб, які брали безпосередню участь у бойових діях під час Другої світової війни - мешканцям міста Суми (виплата разової грошової допомоги);</t>
  </si>
  <si>
    <t>- сім'ям загиблих при виконанні службового обов'язку під час проведення антитерористичної операції (надання матеріальної допомоги на вирішення соціально-побутових питань);</t>
  </si>
  <si>
    <t>- проведення капітального ремонту будинків та квартир;</t>
  </si>
  <si>
    <t>КПКВК 0813242 (ДСЗН Сумської міської ради), КПКВК 0213242 (Виконавчий комітет Сумської міської ради)</t>
  </si>
  <si>
    <t>КПКВК 0813192 (ДСЗН Сумської міської ради)</t>
  </si>
  <si>
    <t>КПКВК 0813180 (ДСЗН Сумської міської ради)</t>
  </si>
  <si>
    <t>КПКВК 0813191 (ДСЗН Сумської міської ради)</t>
  </si>
  <si>
    <t>КПКВК 0813200 (ДСЗН Сумської міської ради)</t>
  </si>
  <si>
    <t xml:space="preserve"> - одиноким громадянам похилого віку та особам з інвалідністю (благодійні обіди);</t>
  </si>
  <si>
    <t>- проведення реконструкції жилої квартири, в якій зареєстрована та проживає особа з інвалідністю, що пересувається за допомогою крісла колісного;</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</si>
  <si>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</si>
  <si>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</si>
  <si>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r>
  </si>
  <si>
    <r>
      <t xml:space="preserve">Завдання 5.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</si>
  <si>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r>
      <t xml:space="preserve">Завдання 3. </t>
    </r>
    <r>
      <rPr>
        <sz val="10"/>
        <rFont val="Times New Roman"/>
        <family val="1"/>
      </rPr>
      <t xml:space="preserve">Забезпечення надання пільг з оплати послуг зв’язку. </t>
    </r>
  </si>
  <si>
    <r>
      <t xml:space="preserve">Завдання 4. </t>
    </r>
    <r>
      <rPr>
        <sz val="10"/>
        <rFont val="Times New Roman"/>
        <family val="1"/>
      </rPr>
      <t>Забезпечення надання  інших пільг окремим категоріям громадян відповідно до законодавства:</t>
    </r>
  </si>
  <si>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</si>
  <si>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 ветеранам  війни (проведення підписки на газети  «Урядовий кур’єр» та «Голос України»);</t>
  </si>
  <si>
    <t>- Моші Л.В. (надання цільової матеріальної допомоги для вирішення соціально-побутових питань у зв'язку з надзвичайною ситуацією (пожежею в будинку);</t>
  </si>
  <si>
    <t>- Житнику І.В. (надання цільової матеріальної допомоги для  невідкладного лікування доньки Житник Карини, 2002 року народження).</t>
  </si>
  <si>
    <t>Виконавець: Масік Т.О.</t>
  </si>
  <si>
    <t>2017 рік (план)</t>
  </si>
  <si>
    <t>від     березня 2018 року №           -МР</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</si>
  <si>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мешканцям міста Суми (виплата щомісячної грошової допомоги);</t>
  </si>
  <si>
    <t>Сумський міський голова</t>
  </si>
  <si>
    <t>О.М. Лисенко</t>
  </si>
  <si>
    <t xml:space="preserve"> -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мешканцям міста Суми (надання одноразової матеріальної допомоги).</t>
  </si>
  <si>
    <t>- сім'ям осіб з інвалідністю І-ІІ груп по зору - мешканцям міста Суми (50 % пільги);</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</si>
</sst>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9">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sz val="14"/>
      <color indexed="10"/>
      <name val="Times New Roman"/>
      <family val="1"/>
    </font>
    <font>
      <sz val="10"/>
      <color indexed="10"/>
      <name val="Times New Roman"/>
      <family val="1"/>
    </font>
    <font>
      <b/>
      <sz val="10"/>
      <color indexed="10"/>
      <name val="Times New Roman"/>
      <family val="1"/>
    </font>
    <font>
      <b/>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sz val="14"/>
      <color rgb="FFFF0000"/>
      <name val="Times New Roman"/>
      <family val="1"/>
    </font>
    <font>
      <sz val="10"/>
      <color rgb="FFFF0000"/>
      <name val="Times New Roman"/>
      <family val="1"/>
    </font>
    <font>
      <b/>
      <sz val="10"/>
      <color rgb="FFFF0000"/>
      <name val="Times New Roman"/>
      <family val="1"/>
    </font>
    <font>
      <b/>
      <sz val="13"/>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1" borderId="0" applyNumberFormat="0" applyBorder="0" applyAlignment="0" applyProtection="0"/>
  </cellStyleXfs>
  <cellXfs count="97">
    <xf numFmtId="0" fontId="0" fillId="0" borderId="0" xfId="0"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ont="1" applyFill="1" applyAlignment="1">
      <alignment/>
    </xf>
    <xf numFmtId="49" fontId="1"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1" fillId="0" borderId="10" xfId="0" applyFont="1" applyFill="1" applyBorder="1" applyAlignment="1">
      <alignment horizontal="justify" vertical="center" wrapText="1"/>
    </xf>
    <xf numFmtId="0" fontId="54"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52" fillId="0" borderId="0" xfId="0" applyFont="1" applyFill="1" applyBorder="1" applyAlignment="1">
      <alignment/>
    </xf>
    <xf numFmtId="0" fontId="52" fillId="0" borderId="0" xfId="0" applyFont="1" applyFill="1" applyAlignment="1">
      <alignment/>
    </xf>
    <xf numFmtId="0" fontId="55" fillId="0" borderId="0" xfId="0" applyFont="1" applyFill="1" applyAlignment="1">
      <alignment horizontal="left"/>
    </xf>
    <xf numFmtId="0" fontId="55" fillId="0" borderId="0" xfId="0" applyFont="1" applyFill="1" applyAlignment="1">
      <alignment/>
    </xf>
    <xf numFmtId="0" fontId="56" fillId="0" borderId="0" xfId="0" applyFont="1" applyFill="1" applyBorder="1" applyAlignment="1">
      <alignment horizontal="center"/>
    </xf>
    <xf numFmtId="0" fontId="1" fillId="0" borderId="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vertical="top" wrapText="1"/>
    </xf>
    <xf numFmtId="0" fontId="0" fillId="0" borderId="0" xfId="0" applyFont="1" applyFill="1" applyBorder="1" applyAlignment="1">
      <alignment/>
    </xf>
    <xf numFmtId="4" fontId="0" fillId="0" borderId="0" xfId="0" applyNumberFormat="1" applyFont="1" applyFill="1" applyBorder="1" applyAlignment="1">
      <alignment/>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0" fontId="0" fillId="0" borderId="10" xfId="0" applyFont="1" applyFill="1" applyBorder="1" applyAlignment="1">
      <alignment horizontal="center" vertical="center"/>
    </xf>
    <xf numFmtId="0" fontId="52" fillId="0" borderId="10" xfId="0" applyFont="1" applyFill="1" applyBorder="1" applyAlignment="1">
      <alignment wrapText="1"/>
    </xf>
    <xf numFmtId="0" fontId="0" fillId="0" borderId="10" xfId="0" applyFont="1" applyFill="1" applyBorder="1" applyAlignment="1">
      <alignment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top" wrapText="1"/>
    </xf>
    <xf numFmtId="209" fontId="8" fillId="0" borderId="0" xfId="0" applyNumberFormat="1" applyFont="1" applyFill="1" applyBorder="1" applyAlignment="1">
      <alignment horizontal="center" vertical="center"/>
    </xf>
    <xf numFmtId="0" fontId="14" fillId="0" borderId="0" xfId="0" applyFont="1" applyFill="1" applyBorder="1" applyAlignment="1">
      <alignment horizontal="center" vertical="center" textRotation="180"/>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9" fontId="1" fillId="0" borderId="10" xfId="0" applyNumberFormat="1" applyFont="1" applyFill="1" applyBorder="1" applyAlignment="1">
      <alignment horizontal="justify" vertical="center"/>
    </xf>
    <xf numFmtId="0" fontId="1" fillId="0" borderId="10" xfId="0" applyFont="1" applyFill="1" applyBorder="1" applyAlignment="1">
      <alignment horizontal="justify" vertical="center"/>
    </xf>
    <xf numFmtId="2"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justify" vertical="center" wrapText="1"/>
    </xf>
    <xf numFmtId="0" fontId="56" fillId="0" borderId="0" xfId="0" applyFont="1" applyFill="1" applyBorder="1" applyAlignment="1">
      <alignment horizontal="justify" vertical="center" wrapText="1"/>
    </xf>
    <xf numFmtId="0" fontId="56" fillId="0" borderId="0" xfId="0" applyFont="1" applyFill="1" applyBorder="1" applyAlignment="1">
      <alignment horizontal="center" vertical="center" wrapText="1"/>
    </xf>
    <xf numFmtId="4" fontId="57" fillId="0" borderId="0" xfId="0" applyNumberFormat="1" applyFont="1" applyFill="1" applyBorder="1" applyAlignment="1">
      <alignment horizontal="center" vertical="center"/>
    </xf>
    <xf numFmtId="4" fontId="56" fillId="0" borderId="0" xfId="0" applyNumberFormat="1" applyFont="1" applyFill="1" applyBorder="1" applyAlignment="1">
      <alignment horizontal="center" vertical="center"/>
    </xf>
    <xf numFmtId="4" fontId="57" fillId="0" borderId="0" xfId="0" applyNumberFormat="1" applyFont="1" applyFill="1" applyBorder="1" applyAlignment="1">
      <alignment horizontal="center" vertical="center" wrapText="1"/>
    </xf>
    <xf numFmtId="4" fontId="56"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0" xfId="0" applyFont="1" applyFill="1" applyBorder="1" applyAlignment="1">
      <alignment horizontal="center" vertical="center" textRotation="180"/>
    </xf>
    <xf numFmtId="0" fontId="2" fillId="0" borderId="10" xfId="0" applyFont="1" applyFill="1" applyBorder="1" applyAlignment="1">
      <alignment horizontal="justify" vertical="center"/>
    </xf>
    <xf numFmtId="0" fontId="2" fillId="0" borderId="10" xfId="0" applyNumberFormat="1" applyFont="1" applyFill="1" applyBorder="1" applyAlignment="1">
      <alignment horizontal="justify" wrapText="1"/>
    </xf>
    <xf numFmtId="0" fontId="4"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shrinkToFit="1"/>
    </xf>
    <xf numFmtId="0" fontId="2"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57" fillId="0" borderId="0" xfId="0" applyFont="1" applyFill="1" applyBorder="1" applyAlignment="1">
      <alignment horizontal="justify" vertical="center" wrapText="1" shrinkToFit="1"/>
    </xf>
    <xf numFmtId="0" fontId="14" fillId="0" borderId="0" xfId="0" applyFont="1" applyFill="1" applyAlignment="1">
      <alignment vertical="center" wrapText="1"/>
    </xf>
    <xf numFmtId="0" fontId="14" fillId="0" borderId="0" xfId="0" applyFont="1" applyFill="1" applyAlignment="1">
      <alignment/>
    </xf>
    <xf numFmtId="4" fontId="0" fillId="0" borderId="0" xfId="0" applyNumberFormat="1" applyFont="1" applyFill="1" applyAlignment="1">
      <alignment/>
    </xf>
    <xf numFmtId="0" fontId="8" fillId="0" borderId="0" xfId="0" applyFont="1" applyFill="1" applyAlignment="1">
      <alignment vertical="center" wrapText="1"/>
    </xf>
    <xf numFmtId="4" fontId="52" fillId="0" borderId="0" xfId="0" applyNumberFormat="1" applyFont="1" applyFill="1" applyAlignment="1">
      <alignment/>
    </xf>
    <xf numFmtId="209" fontId="8" fillId="0" borderId="11" xfId="0" applyNumberFormat="1" applyFont="1" applyFill="1" applyBorder="1" applyAlignment="1">
      <alignment horizontal="right" vertical="center"/>
    </xf>
    <xf numFmtId="209" fontId="8" fillId="0" borderId="0" xfId="0" applyNumberFormat="1" applyFont="1" applyFill="1" applyBorder="1" applyAlignment="1">
      <alignment horizontal="right" vertical="center"/>
    </xf>
    <xf numFmtId="0" fontId="8" fillId="0" borderId="10" xfId="0" applyFont="1" applyFill="1" applyBorder="1" applyAlignment="1">
      <alignment horizontal="justify" vertical="center"/>
    </xf>
    <xf numFmtId="0" fontId="14" fillId="0" borderId="0" xfId="0" applyFont="1" applyFill="1" applyAlignment="1">
      <alignment horizontal="center"/>
    </xf>
    <xf numFmtId="0" fontId="4"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14" fillId="0" borderId="0" xfId="0" applyFont="1" applyFill="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8" fillId="0" borderId="10" xfId="0" applyFont="1" applyFill="1" applyBorder="1" applyAlignment="1">
      <alignment horizontal="left" vertical="top" wrapText="1"/>
    </xf>
    <xf numFmtId="0" fontId="4" fillId="0"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9"/>
  <sheetViews>
    <sheetView tabSelected="1" view="pageBreakPreview" zoomScaleSheetLayoutView="100" workbookViewId="0" topLeftCell="A202">
      <selection activeCell="A214" sqref="A214"/>
    </sheetView>
  </sheetViews>
  <sheetFormatPr defaultColWidth="9.140625" defaultRowHeight="12.75"/>
  <cols>
    <col min="1" max="1" width="50.28125" style="16" customWidth="1"/>
    <col min="2" max="2" width="10.421875" style="16" customWidth="1"/>
    <col min="3" max="3" width="13.421875" style="16" customWidth="1"/>
    <col min="4" max="4" width="13.8515625" style="16" customWidth="1"/>
    <col min="5" max="5" width="12.28125" style="16" customWidth="1"/>
    <col min="6" max="6" width="13.28125" style="16" customWidth="1"/>
    <col min="7" max="7" width="12.57421875" style="16" customWidth="1"/>
    <col min="8" max="8" width="12.00390625" style="16" customWidth="1"/>
    <col min="9" max="10" width="12.7109375" style="16" customWidth="1"/>
    <col min="11" max="11" width="12.00390625" style="16" customWidth="1"/>
    <col min="12" max="12" width="13.28125" style="16" customWidth="1"/>
    <col min="13" max="14" width="9.140625" style="16" customWidth="1"/>
    <col min="15" max="15" width="12.7109375" style="16" bestFit="1" customWidth="1"/>
    <col min="16" max="16384" width="9.140625" style="16" customWidth="1"/>
  </cols>
  <sheetData>
    <row r="1" spans="9:12" ht="12.75">
      <c r="I1" s="3"/>
      <c r="J1" s="3"/>
      <c r="K1" s="3"/>
      <c r="L1" s="3"/>
    </row>
    <row r="2" spans="9:12" ht="16.5" customHeight="1">
      <c r="I2" s="80" t="s">
        <v>122</v>
      </c>
      <c r="J2" s="80"/>
      <c r="K2" s="80"/>
      <c r="L2" s="80"/>
    </row>
    <row r="3" spans="1:12" ht="129" customHeight="1">
      <c r="A3" s="3"/>
      <c r="B3" s="3"/>
      <c r="C3" s="3"/>
      <c r="D3" s="3"/>
      <c r="E3" s="3"/>
      <c r="F3" s="3"/>
      <c r="I3" s="87" t="s">
        <v>123</v>
      </c>
      <c r="J3" s="87"/>
      <c r="K3" s="87"/>
      <c r="L3" s="87"/>
    </row>
    <row r="4" spans="9:12" ht="23.25" customHeight="1">
      <c r="I4" s="1" t="s">
        <v>190</v>
      </c>
      <c r="J4" s="2"/>
      <c r="K4" s="2"/>
      <c r="L4" s="3"/>
    </row>
    <row r="5" spans="9:11" ht="17.25" customHeight="1">
      <c r="I5" s="17"/>
      <c r="J5" s="18"/>
      <c r="K5" s="18"/>
    </row>
    <row r="6" ht="18" customHeight="1"/>
    <row r="7" spans="1:12" ht="18.75" customHeight="1">
      <c r="A7" s="92" t="s">
        <v>41</v>
      </c>
      <c r="B7" s="92"/>
      <c r="C7" s="92"/>
      <c r="D7" s="92"/>
      <c r="E7" s="92"/>
      <c r="F7" s="92"/>
      <c r="G7" s="92"/>
      <c r="H7" s="92"/>
      <c r="I7" s="92"/>
      <c r="J7" s="92"/>
      <c r="K7" s="92"/>
      <c r="L7" s="92"/>
    </row>
    <row r="8" spans="1:12" s="15" customFormat="1" ht="12.75">
      <c r="A8" s="19" t="s">
        <v>15</v>
      </c>
      <c r="L8" s="20" t="s">
        <v>5</v>
      </c>
    </row>
    <row r="9" spans="1:12" s="15" customFormat="1" ht="18.75" customHeight="1">
      <c r="A9" s="93" t="s">
        <v>97</v>
      </c>
      <c r="B9" s="93" t="s">
        <v>34</v>
      </c>
      <c r="C9" s="94" t="s">
        <v>31</v>
      </c>
      <c r="D9" s="94"/>
      <c r="E9" s="94"/>
      <c r="F9" s="94" t="s">
        <v>189</v>
      </c>
      <c r="G9" s="94"/>
      <c r="H9" s="94"/>
      <c r="I9" s="94" t="s">
        <v>32</v>
      </c>
      <c r="J9" s="94"/>
      <c r="K9" s="94"/>
      <c r="L9" s="93" t="s">
        <v>19</v>
      </c>
    </row>
    <row r="10" spans="1:12" s="15" customFormat="1" ht="24.75" customHeight="1">
      <c r="A10" s="93"/>
      <c r="B10" s="93"/>
      <c r="C10" s="93" t="s">
        <v>16</v>
      </c>
      <c r="D10" s="93" t="s">
        <v>0</v>
      </c>
      <c r="E10" s="93"/>
      <c r="F10" s="93" t="s">
        <v>16</v>
      </c>
      <c r="G10" s="93" t="s">
        <v>0</v>
      </c>
      <c r="H10" s="93"/>
      <c r="I10" s="93" t="s">
        <v>16</v>
      </c>
      <c r="J10" s="93" t="s">
        <v>0</v>
      </c>
      <c r="K10" s="93"/>
      <c r="L10" s="93"/>
    </row>
    <row r="11" spans="1:12" s="15" customFormat="1" ht="32.25" customHeight="1">
      <c r="A11" s="93"/>
      <c r="B11" s="93"/>
      <c r="C11" s="93"/>
      <c r="D11" s="5" t="s">
        <v>55</v>
      </c>
      <c r="E11" s="5" t="s">
        <v>54</v>
      </c>
      <c r="F11" s="93"/>
      <c r="G11" s="5" t="s">
        <v>55</v>
      </c>
      <c r="H11" s="5" t="s">
        <v>54</v>
      </c>
      <c r="I11" s="93"/>
      <c r="J11" s="5" t="s">
        <v>55</v>
      </c>
      <c r="K11" s="5" t="s">
        <v>54</v>
      </c>
      <c r="L11" s="93"/>
    </row>
    <row r="12" spans="1:12" s="15" customFormat="1" ht="14.25" customHeight="1">
      <c r="A12" s="22">
        <v>1</v>
      </c>
      <c r="B12" s="22">
        <v>2</v>
      </c>
      <c r="C12" s="22">
        <v>3</v>
      </c>
      <c r="D12" s="22">
        <v>4</v>
      </c>
      <c r="E12" s="22">
        <v>5</v>
      </c>
      <c r="F12" s="22">
        <v>6</v>
      </c>
      <c r="G12" s="22">
        <v>7</v>
      </c>
      <c r="H12" s="22">
        <v>8</v>
      </c>
      <c r="I12" s="22">
        <v>9</v>
      </c>
      <c r="J12" s="21">
        <v>10</v>
      </c>
      <c r="K12" s="21">
        <v>11</v>
      </c>
      <c r="L12" s="21">
        <v>12</v>
      </c>
    </row>
    <row r="13" spans="1:15" s="25" customFormat="1" ht="30.75" customHeight="1">
      <c r="A13" s="23" t="s">
        <v>1</v>
      </c>
      <c r="B13" s="21"/>
      <c r="C13" s="6">
        <f>SUM(C16,C22,C88,C95,C106,C133,C138,C188,C192,C197,C142,C161,C221)</f>
        <v>32921871</v>
      </c>
      <c r="D13" s="6">
        <f>SUM(D16,D22,D88,D95,D106,D133,D138,D188,D192,D197,D142,D161,D221)</f>
        <v>32139871</v>
      </c>
      <c r="E13" s="6">
        <f>SUM(E16,E22,E88,E95,E106,E133,E138,E188,E192,E197)</f>
        <v>747000</v>
      </c>
      <c r="F13" s="6">
        <f aca="true" t="shared" si="0" ref="F13:K13">SUM(F16,F22,F88,F95,F106,F133,F138,F188,F192,F197,F142,F161,F221)</f>
        <v>55189374</v>
      </c>
      <c r="G13" s="6">
        <f t="shared" si="0"/>
        <v>54946122</v>
      </c>
      <c r="H13" s="6">
        <f t="shared" si="0"/>
        <v>204612</v>
      </c>
      <c r="I13" s="6">
        <f t="shared" si="0"/>
        <v>62373674</v>
      </c>
      <c r="J13" s="6">
        <f t="shared" si="0"/>
        <v>62043329</v>
      </c>
      <c r="K13" s="6">
        <f t="shared" si="0"/>
        <v>289000</v>
      </c>
      <c r="L13" s="24"/>
      <c r="O13" s="26"/>
    </row>
    <row r="14" spans="1:12" s="15" customFormat="1" ht="22.5" customHeight="1">
      <c r="A14" s="84" t="s">
        <v>12</v>
      </c>
      <c r="B14" s="84"/>
      <c r="C14" s="84"/>
      <c r="D14" s="84"/>
      <c r="E14" s="84"/>
      <c r="F14" s="84"/>
      <c r="G14" s="84"/>
      <c r="H14" s="84"/>
      <c r="I14" s="84"/>
      <c r="J14" s="84"/>
      <c r="K14" s="84"/>
      <c r="L14" s="84"/>
    </row>
    <row r="15" spans="1:12" s="15" customFormat="1" ht="33" customHeight="1">
      <c r="A15" s="89" t="s">
        <v>13</v>
      </c>
      <c r="B15" s="89"/>
      <c r="C15" s="89"/>
      <c r="D15" s="89"/>
      <c r="E15" s="89"/>
      <c r="F15" s="89"/>
      <c r="G15" s="89"/>
      <c r="H15" s="89"/>
      <c r="I15" s="89"/>
      <c r="J15" s="89"/>
      <c r="K15" s="89"/>
      <c r="L15" s="89"/>
    </row>
    <row r="16" spans="1:12" s="15" customFormat="1" ht="12.75">
      <c r="A16" s="23" t="s">
        <v>2</v>
      </c>
      <c r="B16" s="21"/>
      <c r="C16" s="6">
        <v>35000</v>
      </c>
      <c r="D16" s="6">
        <f>SUM(D17,D18)</f>
        <v>0</v>
      </c>
      <c r="E16" s="6">
        <f aca="true" t="shared" si="1" ref="E16:K16">SUM(E17,E18)</f>
        <v>0</v>
      </c>
      <c r="F16" s="6">
        <f t="shared" si="1"/>
        <v>38640</v>
      </c>
      <c r="G16" s="6">
        <f t="shared" si="1"/>
        <v>0</v>
      </c>
      <c r="H16" s="6">
        <f t="shared" si="1"/>
        <v>0</v>
      </c>
      <c r="I16" s="6">
        <f t="shared" si="1"/>
        <v>41345</v>
      </c>
      <c r="J16" s="6">
        <f t="shared" si="1"/>
        <v>0</v>
      </c>
      <c r="K16" s="6">
        <f t="shared" si="1"/>
        <v>0</v>
      </c>
      <c r="L16" s="24"/>
    </row>
    <row r="17" spans="1:12" s="15" customFormat="1" ht="82.5" customHeight="1">
      <c r="A17" s="24" t="s">
        <v>100</v>
      </c>
      <c r="B17" s="5" t="s">
        <v>8</v>
      </c>
      <c r="C17" s="6">
        <v>0</v>
      </c>
      <c r="D17" s="7">
        <v>0</v>
      </c>
      <c r="E17" s="7">
        <v>0</v>
      </c>
      <c r="F17" s="6">
        <v>0</v>
      </c>
      <c r="G17" s="7">
        <v>0</v>
      </c>
      <c r="H17" s="7">
        <v>0</v>
      </c>
      <c r="I17" s="6">
        <v>0</v>
      </c>
      <c r="J17" s="7">
        <v>0</v>
      </c>
      <c r="K17" s="7">
        <v>0</v>
      </c>
      <c r="L17" s="10" t="s">
        <v>42</v>
      </c>
    </row>
    <row r="18" spans="1:12" s="15" customFormat="1" ht="57.75" customHeight="1">
      <c r="A18" s="27" t="s">
        <v>17</v>
      </c>
      <c r="B18" s="5" t="s">
        <v>9</v>
      </c>
      <c r="C18" s="6">
        <v>35000</v>
      </c>
      <c r="D18" s="7">
        <v>0</v>
      </c>
      <c r="E18" s="7">
        <v>0</v>
      </c>
      <c r="F18" s="6">
        <f>ROUND(C18*1.104,0)</f>
        <v>38640</v>
      </c>
      <c r="G18" s="7">
        <v>0</v>
      </c>
      <c r="H18" s="7">
        <v>0</v>
      </c>
      <c r="I18" s="6">
        <v>41345</v>
      </c>
      <c r="J18" s="7">
        <v>0</v>
      </c>
      <c r="K18" s="7">
        <v>0</v>
      </c>
      <c r="L18" s="10" t="s">
        <v>43</v>
      </c>
    </row>
    <row r="19" spans="1:12" s="15" customFormat="1" ht="22.5" customHeight="1">
      <c r="A19" s="83" t="s">
        <v>171</v>
      </c>
      <c r="B19" s="95"/>
      <c r="C19" s="95"/>
      <c r="D19" s="95"/>
      <c r="E19" s="95"/>
      <c r="F19" s="95"/>
      <c r="G19" s="95"/>
      <c r="H19" s="95"/>
      <c r="I19" s="95"/>
      <c r="J19" s="95"/>
      <c r="K19" s="95"/>
      <c r="L19" s="95"/>
    </row>
    <row r="20" spans="1:12" s="15" customFormat="1" ht="24" customHeight="1">
      <c r="A20" s="96" t="s">
        <v>14</v>
      </c>
      <c r="B20" s="96"/>
      <c r="C20" s="96"/>
      <c r="D20" s="96"/>
      <c r="E20" s="96"/>
      <c r="F20" s="96"/>
      <c r="G20" s="96"/>
      <c r="H20" s="96"/>
      <c r="I20" s="96"/>
      <c r="J20" s="96"/>
      <c r="K20" s="96"/>
      <c r="L20" s="96"/>
    </row>
    <row r="21" spans="1:12" s="15" customFormat="1" ht="21.75" customHeight="1">
      <c r="A21" s="89" t="s">
        <v>18</v>
      </c>
      <c r="B21" s="89"/>
      <c r="C21" s="89"/>
      <c r="D21" s="89"/>
      <c r="E21" s="89"/>
      <c r="F21" s="89"/>
      <c r="G21" s="89"/>
      <c r="H21" s="89"/>
      <c r="I21" s="89"/>
      <c r="J21" s="89"/>
      <c r="K21" s="89"/>
      <c r="L21" s="89"/>
    </row>
    <row r="22" spans="1:12" s="15" customFormat="1" ht="24" customHeight="1">
      <c r="A22" s="28" t="s">
        <v>50</v>
      </c>
      <c r="B22" s="29"/>
      <c r="C22" s="9">
        <f>E22+D22</f>
        <v>7015216</v>
      </c>
      <c r="D22" s="9">
        <f>D23+D62+D80+D83+D81+D82</f>
        <v>7015216</v>
      </c>
      <c r="E22" s="9">
        <f>E23+E62+E80+E83</f>
        <v>0</v>
      </c>
      <c r="F22" s="9">
        <f>+G22</f>
        <v>7361800</v>
      </c>
      <c r="G22" s="9">
        <f>G23+G62+G80+G83+G81+G82+G84</f>
        <v>7361800</v>
      </c>
      <c r="H22" s="9">
        <f>H23+H62+H80+H83</f>
        <v>0</v>
      </c>
      <c r="I22" s="6">
        <f>J22+K22</f>
        <v>8629208</v>
      </c>
      <c r="J22" s="6">
        <f>J23+J62+J80+J83+J84</f>
        <v>8554208</v>
      </c>
      <c r="K22" s="6">
        <f>K23+K62+K80+K83</f>
        <v>75000</v>
      </c>
      <c r="L22" s="30"/>
    </row>
    <row r="23" spans="1:12" s="15" customFormat="1" ht="27" customHeight="1">
      <c r="A23" s="24" t="s">
        <v>20</v>
      </c>
      <c r="B23" s="29"/>
      <c r="C23" s="9">
        <f>D23+E23</f>
        <v>6380696</v>
      </c>
      <c r="D23" s="9">
        <f>+D27+D28+D29+D30+D31+D32+D33+D34+D35+D36+D37+D44+D45+D46+D38+D42+D43+D56</f>
        <v>6380696</v>
      </c>
      <c r="E23" s="9">
        <f>+E27+E28+E29+E30+E31+E32+E33+E34+E35+E36+E37+E44+E45+E46</f>
        <v>0</v>
      </c>
      <c r="F23" s="6">
        <f>G23+H23</f>
        <v>6849951</v>
      </c>
      <c r="G23" s="9">
        <f>+G27+G28+G29+G30+G31+G32+G33+G34+G35+G36+G37+G44+G45+G46+G47+G48+G49+G50+G51+G52+G53+G54+G55+G56</f>
        <v>6849951</v>
      </c>
      <c r="H23" s="9">
        <f>+H27+H28+H29+H30+H31+H32+H33+H34+H35+H36+H37+H44+H45+H46</f>
        <v>0</v>
      </c>
      <c r="I23" s="6">
        <f>J23+K23</f>
        <v>7559550</v>
      </c>
      <c r="J23" s="9">
        <f>+J27+J28+J29+J30+J31+J32+J33+J34+J35+J36+J37+J44+J45+J46+J47+J48+J49+J56+J60+J61</f>
        <v>7559550</v>
      </c>
      <c r="K23" s="9">
        <f>+K27+K28+K29+K30+K31+K32+K33+K34+K35+K36+K37+K44+K45+K46</f>
        <v>0</v>
      </c>
      <c r="L23" s="31"/>
    </row>
    <row r="24" spans="1:12" s="25" customFormat="1" ht="12" customHeight="1">
      <c r="A24" s="32"/>
      <c r="B24" s="33"/>
      <c r="C24" s="34"/>
      <c r="D24" s="35"/>
      <c r="E24" s="35"/>
      <c r="F24" s="36"/>
      <c r="G24" s="37"/>
      <c r="H24" s="35"/>
      <c r="I24" s="34"/>
      <c r="J24" s="37"/>
      <c r="K24" s="35"/>
      <c r="L24" s="38"/>
    </row>
    <row r="25" spans="1:14" s="25" customFormat="1" ht="23.25" customHeight="1">
      <c r="A25" s="39"/>
      <c r="C25" s="40"/>
      <c r="D25" s="40"/>
      <c r="E25" s="40"/>
      <c r="F25" s="40"/>
      <c r="G25" s="40"/>
      <c r="H25" s="40"/>
      <c r="I25" s="78" t="s">
        <v>124</v>
      </c>
      <c r="J25" s="78"/>
      <c r="K25" s="78"/>
      <c r="L25" s="78"/>
      <c r="N25" s="41"/>
    </row>
    <row r="26" spans="1:14" s="25" customFormat="1" ht="14.25">
      <c r="A26" s="10">
        <v>1</v>
      </c>
      <c r="B26" s="42">
        <v>2</v>
      </c>
      <c r="C26" s="43">
        <v>3</v>
      </c>
      <c r="D26" s="43">
        <v>4</v>
      </c>
      <c r="E26" s="43">
        <v>5</v>
      </c>
      <c r="F26" s="43">
        <v>6</v>
      </c>
      <c r="G26" s="43">
        <v>7</v>
      </c>
      <c r="H26" s="43">
        <v>8</v>
      </c>
      <c r="I26" s="43">
        <v>9</v>
      </c>
      <c r="J26" s="43">
        <v>10</v>
      </c>
      <c r="K26" s="43">
        <v>11</v>
      </c>
      <c r="L26" s="43">
        <v>12</v>
      </c>
      <c r="N26" s="41"/>
    </row>
    <row r="27" spans="1:12" s="15" customFormat="1" ht="43.5" customHeight="1">
      <c r="A27" s="44" t="s">
        <v>22</v>
      </c>
      <c r="B27" s="5" t="s">
        <v>11</v>
      </c>
      <c r="C27" s="9">
        <f aca="true" t="shared" si="2" ref="C27:C83">D27+E27</f>
        <v>2190000</v>
      </c>
      <c r="D27" s="8">
        <v>2190000</v>
      </c>
      <c r="E27" s="8">
        <v>0</v>
      </c>
      <c r="F27" s="6">
        <f>+G27+H27</f>
        <v>4300000</v>
      </c>
      <c r="G27" s="7">
        <v>4300000</v>
      </c>
      <c r="H27" s="8">
        <v>0</v>
      </c>
      <c r="I27" s="9">
        <f>J27+K27</f>
        <v>4500000</v>
      </c>
      <c r="J27" s="7">
        <f>3500000+1000000</f>
        <v>4500000</v>
      </c>
      <c r="K27" s="8">
        <v>0</v>
      </c>
      <c r="L27" s="10" t="s">
        <v>43</v>
      </c>
    </row>
    <row r="28" spans="1:12" s="25" customFormat="1" ht="39.75" customHeight="1">
      <c r="A28" s="12" t="s">
        <v>4</v>
      </c>
      <c r="B28" s="5" t="s">
        <v>11</v>
      </c>
      <c r="C28" s="9">
        <f t="shared" si="2"/>
        <v>316773</v>
      </c>
      <c r="D28" s="8">
        <v>316773</v>
      </c>
      <c r="E28" s="8">
        <v>0</v>
      </c>
      <c r="F28" s="6">
        <f>+G28+H28</f>
        <v>377874</v>
      </c>
      <c r="G28" s="7">
        <v>377874</v>
      </c>
      <c r="H28" s="8">
        <v>0</v>
      </c>
      <c r="I28" s="9">
        <f>J28+K28</f>
        <v>400098</v>
      </c>
      <c r="J28" s="7">
        <v>400098</v>
      </c>
      <c r="K28" s="8">
        <v>0</v>
      </c>
      <c r="L28" s="10" t="s">
        <v>43</v>
      </c>
    </row>
    <row r="29" spans="1:12" s="25" customFormat="1" ht="67.5" customHeight="1">
      <c r="A29" s="45" t="s">
        <v>81</v>
      </c>
      <c r="B29" s="5" t="s">
        <v>11</v>
      </c>
      <c r="C29" s="6">
        <f t="shared" si="2"/>
        <v>1087970</v>
      </c>
      <c r="D29" s="7">
        <v>1087970</v>
      </c>
      <c r="E29" s="46">
        <v>0</v>
      </c>
      <c r="F29" s="6">
        <v>0</v>
      </c>
      <c r="G29" s="7">
        <v>0</v>
      </c>
      <c r="H29" s="8">
        <v>0</v>
      </c>
      <c r="I29" s="9">
        <v>0</v>
      </c>
      <c r="J29" s="7">
        <v>0</v>
      </c>
      <c r="K29" s="8">
        <v>0</v>
      </c>
      <c r="L29" s="10" t="s">
        <v>39</v>
      </c>
    </row>
    <row r="30" spans="1:12" s="25" customFormat="1" ht="45" customHeight="1">
      <c r="A30" s="44" t="s">
        <v>59</v>
      </c>
      <c r="B30" s="5" t="s">
        <v>11</v>
      </c>
      <c r="C30" s="6">
        <f t="shared" si="2"/>
        <v>150000</v>
      </c>
      <c r="D30" s="7">
        <v>150000</v>
      </c>
      <c r="E30" s="46">
        <v>0</v>
      </c>
      <c r="F30" s="6">
        <v>0</v>
      </c>
      <c r="G30" s="7">
        <v>0</v>
      </c>
      <c r="H30" s="8">
        <v>0</v>
      </c>
      <c r="I30" s="9">
        <v>0</v>
      </c>
      <c r="J30" s="7">
        <v>0</v>
      </c>
      <c r="K30" s="8">
        <v>0</v>
      </c>
      <c r="L30" s="10" t="s">
        <v>39</v>
      </c>
    </row>
    <row r="31" spans="1:12" s="25" customFormat="1" ht="39.75" customHeight="1">
      <c r="A31" s="44" t="s">
        <v>96</v>
      </c>
      <c r="B31" s="5" t="s">
        <v>11</v>
      </c>
      <c r="C31" s="6">
        <f t="shared" si="2"/>
        <v>4028</v>
      </c>
      <c r="D31" s="7">
        <v>4028</v>
      </c>
      <c r="E31" s="7">
        <v>0</v>
      </c>
      <c r="F31" s="6">
        <f>+G31+H31</f>
        <v>9048</v>
      </c>
      <c r="G31" s="7">
        <v>9048</v>
      </c>
      <c r="H31" s="8">
        <v>0</v>
      </c>
      <c r="I31" s="9">
        <f aca="true" t="shared" si="3" ref="I31:I49">J31+K31</f>
        <v>18103</v>
      </c>
      <c r="J31" s="7">
        <v>18103</v>
      </c>
      <c r="K31" s="8">
        <v>0</v>
      </c>
      <c r="L31" s="10" t="s">
        <v>43</v>
      </c>
    </row>
    <row r="32" spans="1:12" s="25" customFormat="1" ht="51" customHeight="1">
      <c r="A32" s="44" t="s">
        <v>60</v>
      </c>
      <c r="B32" s="5" t="s">
        <v>11</v>
      </c>
      <c r="C32" s="6">
        <f t="shared" si="2"/>
        <v>190000</v>
      </c>
      <c r="D32" s="7">
        <f>60000+130000</f>
        <v>190000</v>
      </c>
      <c r="E32" s="7">
        <v>0</v>
      </c>
      <c r="F32" s="6">
        <f>G32+H32</f>
        <v>0</v>
      </c>
      <c r="G32" s="7">
        <v>0</v>
      </c>
      <c r="H32" s="8">
        <v>0</v>
      </c>
      <c r="I32" s="9">
        <f t="shared" si="3"/>
        <v>0</v>
      </c>
      <c r="J32" s="7">
        <v>0</v>
      </c>
      <c r="K32" s="8">
        <v>0</v>
      </c>
      <c r="L32" s="10" t="s">
        <v>39</v>
      </c>
    </row>
    <row r="33" spans="1:12" s="25" customFormat="1" ht="42.75" customHeight="1">
      <c r="A33" s="44" t="s">
        <v>61</v>
      </c>
      <c r="B33" s="5" t="s">
        <v>11</v>
      </c>
      <c r="C33" s="6">
        <f t="shared" si="2"/>
        <v>3680</v>
      </c>
      <c r="D33" s="7">
        <v>3680</v>
      </c>
      <c r="E33" s="7">
        <v>0</v>
      </c>
      <c r="F33" s="6">
        <f>G33+H33</f>
        <v>0</v>
      </c>
      <c r="G33" s="7">
        <v>0</v>
      </c>
      <c r="H33" s="8">
        <v>0</v>
      </c>
      <c r="I33" s="9">
        <f t="shared" si="3"/>
        <v>0</v>
      </c>
      <c r="J33" s="7">
        <v>0</v>
      </c>
      <c r="K33" s="8">
        <v>0</v>
      </c>
      <c r="L33" s="10" t="s">
        <v>39</v>
      </c>
    </row>
    <row r="34" spans="1:12" s="25" customFormat="1" ht="69.75" customHeight="1">
      <c r="A34" s="12" t="s">
        <v>112</v>
      </c>
      <c r="B34" s="5" t="s">
        <v>11</v>
      </c>
      <c r="C34" s="6">
        <f t="shared" si="2"/>
        <v>348611</v>
      </c>
      <c r="D34" s="7">
        <v>348611</v>
      </c>
      <c r="E34" s="7">
        <v>0</v>
      </c>
      <c r="F34" s="6">
        <f>G34+H34</f>
        <v>0</v>
      </c>
      <c r="G34" s="7">
        <v>0</v>
      </c>
      <c r="H34" s="8">
        <v>0</v>
      </c>
      <c r="I34" s="9">
        <f t="shared" si="3"/>
        <v>0</v>
      </c>
      <c r="J34" s="7">
        <f>ROUND(G34*1.055,0)</f>
        <v>0</v>
      </c>
      <c r="K34" s="8">
        <v>0</v>
      </c>
      <c r="L34" s="10" t="s">
        <v>39</v>
      </c>
    </row>
    <row r="35" spans="1:12" s="25" customFormat="1" ht="64.5" customHeight="1">
      <c r="A35" s="4" t="s">
        <v>62</v>
      </c>
      <c r="B35" s="5" t="s">
        <v>11</v>
      </c>
      <c r="C35" s="6">
        <f t="shared" si="2"/>
        <v>22680</v>
      </c>
      <c r="D35" s="7">
        <v>22680</v>
      </c>
      <c r="E35" s="7">
        <v>0</v>
      </c>
      <c r="F35" s="6">
        <f>G35+H35</f>
        <v>0</v>
      </c>
      <c r="G35" s="7">
        <v>0</v>
      </c>
      <c r="H35" s="8">
        <v>0</v>
      </c>
      <c r="I35" s="9">
        <f t="shared" si="3"/>
        <v>0</v>
      </c>
      <c r="J35" s="7">
        <v>0</v>
      </c>
      <c r="K35" s="8">
        <v>0</v>
      </c>
      <c r="L35" s="10" t="s">
        <v>39</v>
      </c>
    </row>
    <row r="36" spans="1:12" s="25" customFormat="1" ht="68.25" customHeight="1">
      <c r="A36" s="44" t="s">
        <v>63</v>
      </c>
      <c r="B36" s="5" t="s">
        <v>11</v>
      </c>
      <c r="C36" s="6">
        <f t="shared" si="2"/>
        <v>19941</v>
      </c>
      <c r="D36" s="7">
        <v>19941</v>
      </c>
      <c r="E36" s="7">
        <v>0</v>
      </c>
      <c r="F36" s="6">
        <f>G36+H36</f>
        <v>0</v>
      </c>
      <c r="G36" s="7">
        <v>0</v>
      </c>
      <c r="H36" s="8">
        <v>0</v>
      </c>
      <c r="I36" s="9">
        <f t="shared" si="3"/>
        <v>0</v>
      </c>
      <c r="J36" s="7">
        <v>0</v>
      </c>
      <c r="K36" s="8">
        <v>0</v>
      </c>
      <c r="L36" s="10" t="s">
        <v>39</v>
      </c>
    </row>
    <row r="37" spans="1:12" s="25" customFormat="1" ht="105" customHeight="1">
      <c r="A37" s="47" t="s">
        <v>64</v>
      </c>
      <c r="B37" s="5" t="s">
        <v>11</v>
      </c>
      <c r="C37" s="6">
        <f t="shared" si="2"/>
        <v>1149360</v>
      </c>
      <c r="D37" s="7">
        <v>1149360</v>
      </c>
      <c r="E37" s="7">
        <v>0</v>
      </c>
      <c r="F37" s="6">
        <v>0</v>
      </c>
      <c r="G37" s="7">
        <v>0</v>
      </c>
      <c r="H37" s="8">
        <v>0</v>
      </c>
      <c r="I37" s="9">
        <v>0</v>
      </c>
      <c r="J37" s="7">
        <v>0</v>
      </c>
      <c r="K37" s="8">
        <v>0</v>
      </c>
      <c r="L37" s="10" t="s">
        <v>39</v>
      </c>
    </row>
    <row r="38" spans="1:12" s="25" customFormat="1" ht="44.25" customHeight="1">
      <c r="A38" s="47" t="s">
        <v>87</v>
      </c>
      <c r="B38" s="5" t="s">
        <v>11</v>
      </c>
      <c r="C38" s="6">
        <f t="shared" si="2"/>
        <v>375000</v>
      </c>
      <c r="D38" s="7">
        <v>375000</v>
      </c>
      <c r="E38" s="7">
        <v>0</v>
      </c>
      <c r="F38" s="6">
        <v>0</v>
      </c>
      <c r="G38" s="7">
        <v>0</v>
      </c>
      <c r="H38" s="8">
        <v>0</v>
      </c>
      <c r="I38" s="9">
        <v>0</v>
      </c>
      <c r="J38" s="7">
        <v>0</v>
      </c>
      <c r="K38" s="8">
        <v>0</v>
      </c>
      <c r="L38" s="10" t="s">
        <v>39</v>
      </c>
    </row>
    <row r="39" spans="1:12" s="15" customFormat="1" ht="6.75" customHeight="1">
      <c r="A39" s="48"/>
      <c r="B39" s="49"/>
      <c r="C39" s="50"/>
      <c r="D39" s="51"/>
      <c r="E39" s="51"/>
      <c r="F39" s="52"/>
      <c r="G39" s="53"/>
      <c r="H39" s="51"/>
      <c r="I39" s="50"/>
      <c r="J39" s="53"/>
      <c r="K39" s="51"/>
      <c r="L39" s="54"/>
    </row>
    <row r="40" spans="1:14" s="25" customFormat="1" ht="15.75" customHeight="1">
      <c r="A40" s="39"/>
      <c r="C40" s="40"/>
      <c r="D40" s="40"/>
      <c r="E40" s="40"/>
      <c r="F40" s="40"/>
      <c r="G40" s="40"/>
      <c r="H40" s="40"/>
      <c r="I40" s="78" t="s">
        <v>124</v>
      </c>
      <c r="J40" s="78"/>
      <c r="K40" s="78"/>
      <c r="L40" s="78"/>
      <c r="N40" s="41"/>
    </row>
    <row r="41" spans="1:14" s="25" customFormat="1" ht="14.25">
      <c r="A41" s="10">
        <v>1</v>
      </c>
      <c r="B41" s="42">
        <v>2</v>
      </c>
      <c r="C41" s="43">
        <v>3</v>
      </c>
      <c r="D41" s="43">
        <v>4</v>
      </c>
      <c r="E41" s="43">
        <v>5</v>
      </c>
      <c r="F41" s="43">
        <v>6</v>
      </c>
      <c r="G41" s="43">
        <v>7</v>
      </c>
      <c r="H41" s="43">
        <v>8</v>
      </c>
      <c r="I41" s="43">
        <v>9</v>
      </c>
      <c r="J41" s="43">
        <v>10</v>
      </c>
      <c r="K41" s="43">
        <v>11</v>
      </c>
      <c r="L41" s="43">
        <v>12</v>
      </c>
      <c r="N41" s="41"/>
    </row>
    <row r="42" spans="1:12" s="25" customFormat="1" ht="52.5" customHeight="1">
      <c r="A42" s="12" t="s">
        <v>88</v>
      </c>
      <c r="B42" s="5" t="s">
        <v>11</v>
      </c>
      <c r="C42" s="6">
        <f t="shared" si="2"/>
        <v>372653</v>
      </c>
      <c r="D42" s="7">
        <v>372653</v>
      </c>
      <c r="E42" s="7">
        <v>0</v>
      </c>
      <c r="F42" s="6">
        <v>0</v>
      </c>
      <c r="G42" s="7">
        <v>0</v>
      </c>
      <c r="H42" s="8">
        <v>0</v>
      </c>
      <c r="I42" s="9">
        <v>0</v>
      </c>
      <c r="J42" s="7">
        <v>0</v>
      </c>
      <c r="K42" s="8">
        <v>0</v>
      </c>
      <c r="L42" s="10" t="s">
        <v>39</v>
      </c>
    </row>
    <row r="43" spans="1:12" s="25" customFormat="1" ht="35.25" customHeight="1">
      <c r="A43" s="4" t="s">
        <v>89</v>
      </c>
      <c r="B43" s="5" t="s">
        <v>11</v>
      </c>
      <c r="C43" s="6">
        <f t="shared" si="2"/>
        <v>150000</v>
      </c>
      <c r="D43" s="7">
        <v>150000</v>
      </c>
      <c r="E43" s="7">
        <v>0</v>
      </c>
      <c r="F43" s="6">
        <v>0</v>
      </c>
      <c r="G43" s="7">
        <v>0</v>
      </c>
      <c r="H43" s="8">
        <v>0</v>
      </c>
      <c r="I43" s="9">
        <v>0</v>
      </c>
      <c r="J43" s="7">
        <v>0</v>
      </c>
      <c r="K43" s="8">
        <v>0</v>
      </c>
      <c r="L43" s="10" t="s">
        <v>39</v>
      </c>
    </row>
    <row r="44" spans="1:12" s="25" customFormat="1" ht="39" customHeight="1">
      <c r="A44" s="4" t="s">
        <v>44</v>
      </c>
      <c r="B44" s="5" t="s">
        <v>11</v>
      </c>
      <c r="C44" s="6">
        <f t="shared" si="2"/>
        <v>0</v>
      </c>
      <c r="D44" s="7">
        <v>0</v>
      </c>
      <c r="E44" s="7">
        <v>0</v>
      </c>
      <c r="F44" s="6">
        <f aca="true" t="shared" si="4" ref="F44:F62">G44+H44</f>
        <v>17458</v>
      </c>
      <c r="G44" s="7">
        <f>14964+2494</f>
        <v>17458</v>
      </c>
      <c r="H44" s="8">
        <v>0</v>
      </c>
      <c r="I44" s="9">
        <f t="shared" si="3"/>
        <v>19222</v>
      </c>
      <c r="J44" s="7">
        <v>19222</v>
      </c>
      <c r="K44" s="8">
        <v>0</v>
      </c>
      <c r="L44" s="10" t="s">
        <v>39</v>
      </c>
    </row>
    <row r="45" spans="1:12" s="25" customFormat="1" ht="39" customHeight="1">
      <c r="A45" s="4" t="s">
        <v>56</v>
      </c>
      <c r="B45" s="5" t="s">
        <v>11</v>
      </c>
      <c r="C45" s="6">
        <f t="shared" si="2"/>
        <v>0</v>
      </c>
      <c r="D45" s="7">
        <v>0</v>
      </c>
      <c r="E45" s="7">
        <v>0</v>
      </c>
      <c r="F45" s="6">
        <f t="shared" si="4"/>
        <v>42579</v>
      </c>
      <c r="G45" s="7">
        <f>42490+89</f>
        <v>42579</v>
      </c>
      <c r="H45" s="8">
        <v>0</v>
      </c>
      <c r="I45" s="9">
        <f t="shared" si="3"/>
        <v>49240</v>
      </c>
      <c r="J45" s="7">
        <v>49240</v>
      </c>
      <c r="K45" s="8">
        <v>0</v>
      </c>
      <c r="L45" s="10" t="s">
        <v>39</v>
      </c>
    </row>
    <row r="46" spans="1:12" s="25" customFormat="1" ht="54" customHeight="1">
      <c r="A46" s="4" t="s">
        <v>111</v>
      </c>
      <c r="B46" s="5" t="s">
        <v>11</v>
      </c>
      <c r="C46" s="6">
        <f t="shared" si="2"/>
        <v>0</v>
      </c>
      <c r="D46" s="7">
        <v>0</v>
      </c>
      <c r="E46" s="7">
        <v>0</v>
      </c>
      <c r="F46" s="6">
        <f t="shared" si="4"/>
        <v>300000</v>
      </c>
      <c r="G46" s="7">
        <v>300000</v>
      </c>
      <c r="H46" s="8">
        <v>0</v>
      </c>
      <c r="I46" s="9">
        <f t="shared" si="3"/>
        <v>400000</v>
      </c>
      <c r="J46" s="7">
        <v>400000</v>
      </c>
      <c r="K46" s="8">
        <v>0</v>
      </c>
      <c r="L46" s="10" t="s">
        <v>39</v>
      </c>
    </row>
    <row r="47" spans="1:12" s="25" customFormat="1" ht="42.75" customHeight="1">
      <c r="A47" s="4" t="s">
        <v>90</v>
      </c>
      <c r="B47" s="5" t="s">
        <v>11</v>
      </c>
      <c r="C47" s="6">
        <f t="shared" si="2"/>
        <v>0</v>
      </c>
      <c r="D47" s="7">
        <v>0</v>
      </c>
      <c r="E47" s="7">
        <v>0</v>
      </c>
      <c r="F47" s="6">
        <f t="shared" si="4"/>
        <v>56082</v>
      </c>
      <c r="G47" s="7">
        <v>56082</v>
      </c>
      <c r="H47" s="8">
        <v>0</v>
      </c>
      <c r="I47" s="9">
        <f t="shared" si="3"/>
        <v>123570</v>
      </c>
      <c r="J47" s="7">
        <v>123570</v>
      </c>
      <c r="K47" s="8">
        <v>0</v>
      </c>
      <c r="L47" s="10" t="s">
        <v>39</v>
      </c>
    </row>
    <row r="48" spans="1:12" s="25" customFormat="1" ht="37.5" customHeight="1">
      <c r="A48" s="4" t="s">
        <v>98</v>
      </c>
      <c r="B48" s="5" t="s">
        <v>11</v>
      </c>
      <c r="C48" s="6">
        <f t="shared" si="2"/>
        <v>0</v>
      </c>
      <c r="D48" s="7">
        <v>0</v>
      </c>
      <c r="E48" s="7">
        <v>0</v>
      </c>
      <c r="F48" s="6">
        <f t="shared" si="4"/>
        <v>352500</v>
      </c>
      <c r="G48" s="7">
        <v>352500</v>
      </c>
      <c r="H48" s="8">
        <v>0</v>
      </c>
      <c r="I48" s="9">
        <f t="shared" si="3"/>
        <v>525119</v>
      </c>
      <c r="J48" s="7">
        <f>350119+175000</f>
        <v>525119</v>
      </c>
      <c r="K48" s="8">
        <v>0</v>
      </c>
      <c r="L48" s="10" t="s">
        <v>39</v>
      </c>
    </row>
    <row r="49" spans="1:12" s="25" customFormat="1" ht="38.25" customHeight="1">
      <c r="A49" s="4" t="s">
        <v>101</v>
      </c>
      <c r="B49" s="5" t="s">
        <v>11</v>
      </c>
      <c r="C49" s="6">
        <f t="shared" si="2"/>
        <v>0</v>
      </c>
      <c r="D49" s="7">
        <v>0</v>
      </c>
      <c r="E49" s="7">
        <v>0</v>
      </c>
      <c r="F49" s="6">
        <f t="shared" si="4"/>
        <v>696000</v>
      </c>
      <c r="G49" s="7">
        <f>660000+36000</f>
        <v>696000</v>
      </c>
      <c r="H49" s="8">
        <v>0</v>
      </c>
      <c r="I49" s="9">
        <f t="shared" si="3"/>
        <v>600000</v>
      </c>
      <c r="J49" s="7">
        <v>600000</v>
      </c>
      <c r="K49" s="8">
        <v>0</v>
      </c>
      <c r="L49" s="10" t="s">
        <v>39</v>
      </c>
    </row>
    <row r="50" spans="1:12" s="25" customFormat="1" ht="53.25" customHeight="1">
      <c r="A50" s="4" t="s">
        <v>107</v>
      </c>
      <c r="B50" s="5" t="s">
        <v>11</v>
      </c>
      <c r="C50" s="6">
        <f aca="true" t="shared" si="5" ref="C50:C60">D50+E50</f>
        <v>0</v>
      </c>
      <c r="D50" s="7">
        <v>0</v>
      </c>
      <c r="E50" s="7">
        <v>0</v>
      </c>
      <c r="F50" s="6">
        <f t="shared" si="4"/>
        <v>42310</v>
      </c>
      <c r="G50" s="7">
        <v>42310</v>
      </c>
      <c r="H50" s="8">
        <v>0</v>
      </c>
      <c r="I50" s="9">
        <f aca="true" t="shared" si="6" ref="I50:I62">J50+K50</f>
        <v>0</v>
      </c>
      <c r="J50" s="7">
        <v>0</v>
      </c>
      <c r="K50" s="8">
        <v>0</v>
      </c>
      <c r="L50" s="10" t="s">
        <v>39</v>
      </c>
    </row>
    <row r="51" spans="1:12" s="25" customFormat="1" ht="37.5" customHeight="1">
      <c r="A51" s="47" t="s">
        <v>106</v>
      </c>
      <c r="B51" s="5" t="s">
        <v>11</v>
      </c>
      <c r="C51" s="6">
        <f t="shared" si="5"/>
        <v>0</v>
      </c>
      <c r="D51" s="7">
        <v>0</v>
      </c>
      <c r="E51" s="7">
        <v>0</v>
      </c>
      <c r="F51" s="6">
        <f t="shared" si="4"/>
        <v>80000</v>
      </c>
      <c r="G51" s="7">
        <v>80000</v>
      </c>
      <c r="H51" s="8">
        <v>0</v>
      </c>
      <c r="I51" s="9">
        <f t="shared" si="6"/>
        <v>0</v>
      </c>
      <c r="J51" s="7">
        <v>0</v>
      </c>
      <c r="K51" s="8">
        <v>0</v>
      </c>
      <c r="L51" s="10" t="s">
        <v>39</v>
      </c>
    </row>
    <row r="52" spans="1:12" s="25" customFormat="1" ht="51.75" customHeight="1">
      <c r="A52" s="4" t="s">
        <v>108</v>
      </c>
      <c r="B52" s="5" t="s">
        <v>11</v>
      </c>
      <c r="C52" s="6">
        <f t="shared" si="5"/>
        <v>0</v>
      </c>
      <c r="D52" s="7">
        <v>0</v>
      </c>
      <c r="E52" s="7">
        <v>0</v>
      </c>
      <c r="F52" s="6">
        <f t="shared" si="4"/>
        <v>270000</v>
      </c>
      <c r="G52" s="7">
        <v>270000</v>
      </c>
      <c r="H52" s="8">
        <v>0</v>
      </c>
      <c r="I52" s="9">
        <f t="shared" si="6"/>
        <v>0</v>
      </c>
      <c r="J52" s="7">
        <v>0</v>
      </c>
      <c r="K52" s="8">
        <v>0</v>
      </c>
      <c r="L52" s="10" t="s">
        <v>39</v>
      </c>
    </row>
    <row r="53" spans="1:12" s="25" customFormat="1" ht="54" customHeight="1">
      <c r="A53" s="4" t="s">
        <v>109</v>
      </c>
      <c r="B53" s="5" t="s">
        <v>11</v>
      </c>
      <c r="C53" s="6">
        <f t="shared" si="5"/>
        <v>0</v>
      </c>
      <c r="D53" s="7">
        <v>0</v>
      </c>
      <c r="E53" s="7">
        <v>0</v>
      </c>
      <c r="F53" s="6">
        <f t="shared" si="4"/>
        <v>45000</v>
      </c>
      <c r="G53" s="7">
        <v>45000</v>
      </c>
      <c r="H53" s="8">
        <v>0</v>
      </c>
      <c r="I53" s="9">
        <f t="shared" si="6"/>
        <v>0</v>
      </c>
      <c r="J53" s="7">
        <v>0</v>
      </c>
      <c r="K53" s="8">
        <v>0</v>
      </c>
      <c r="L53" s="10" t="s">
        <v>39</v>
      </c>
    </row>
    <row r="54" spans="1:12" s="25" customFormat="1" ht="51.75" customHeight="1">
      <c r="A54" s="4" t="s">
        <v>110</v>
      </c>
      <c r="B54" s="5" t="s">
        <v>11</v>
      </c>
      <c r="C54" s="6">
        <f t="shared" si="5"/>
        <v>0</v>
      </c>
      <c r="D54" s="7">
        <v>0</v>
      </c>
      <c r="E54" s="7">
        <v>0</v>
      </c>
      <c r="F54" s="6">
        <f>G54+H54</f>
        <v>75000</v>
      </c>
      <c r="G54" s="7">
        <v>75000</v>
      </c>
      <c r="H54" s="8">
        <v>0</v>
      </c>
      <c r="I54" s="9">
        <f t="shared" si="6"/>
        <v>0</v>
      </c>
      <c r="J54" s="7">
        <v>0</v>
      </c>
      <c r="K54" s="8">
        <v>0</v>
      </c>
      <c r="L54" s="10" t="s">
        <v>39</v>
      </c>
    </row>
    <row r="55" spans="1:12" s="15" customFormat="1" ht="41.25" customHeight="1">
      <c r="A55" s="4" t="s">
        <v>126</v>
      </c>
      <c r="B55" s="5" t="s">
        <v>11</v>
      </c>
      <c r="C55" s="6">
        <f t="shared" si="5"/>
        <v>0</v>
      </c>
      <c r="D55" s="7">
        <v>0</v>
      </c>
      <c r="E55" s="7">
        <v>0</v>
      </c>
      <c r="F55" s="6">
        <f>G55+H55</f>
        <v>186100</v>
      </c>
      <c r="G55" s="7">
        <v>186100</v>
      </c>
      <c r="H55" s="8">
        <v>0</v>
      </c>
      <c r="I55" s="9">
        <f>J55+K55</f>
        <v>0</v>
      </c>
      <c r="J55" s="7">
        <v>0</v>
      </c>
      <c r="K55" s="8">
        <v>0</v>
      </c>
      <c r="L55" s="10" t="s">
        <v>39</v>
      </c>
    </row>
    <row r="56" spans="1:12" s="15" customFormat="1" ht="39" customHeight="1">
      <c r="A56" s="4" t="s">
        <v>186</v>
      </c>
      <c r="B56" s="5" t="s">
        <v>11</v>
      </c>
      <c r="C56" s="6">
        <f t="shared" si="5"/>
        <v>0</v>
      </c>
      <c r="D56" s="7">
        <v>0</v>
      </c>
      <c r="E56" s="7">
        <v>0</v>
      </c>
      <c r="F56" s="6">
        <f>G56+H56</f>
        <v>0</v>
      </c>
      <c r="G56" s="7">
        <v>0</v>
      </c>
      <c r="H56" s="8">
        <v>0</v>
      </c>
      <c r="I56" s="9">
        <f t="shared" si="6"/>
        <v>150000</v>
      </c>
      <c r="J56" s="7">
        <v>150000</v>
      </c>
      <c r="K56" s="8">
        <v>0</v>
      </c>
      <c r="L56" s="10" t="s">
        <v>39</v>
      </c>
    </row>
    <row r="57" spans="1:12" s="15" customFormat="1" ht="6.75" customHeight="1">
      <c r="A57" s="48"/>
      <c r="B57" s="49"/>
      <c r="C57" s="50"/>
      <c r="D57" s="51"/>
      <c r="E57" s="51"/>
      <c r="F57" s="52"/>
      <c r="G57" s="53"/>
      <c r="H57" s="51"/>
      <c r="I57" s="50"/>
      <c r="J57" s="53"/>
      <c r="K57" s="51"/>
      <c r="L57" s="54"/>
    </row>
    <row r="58" spans="1:14" s="25" customFormat="1" ht="15.75" customHeight="1">
      <c r="A58" s="39"/>
      <c r="C58" s="40"/>
      <c r="D58" s="40"/>
      <c r="E58" s="40"/>
      <c r="F58" s="40"/>
      <c r="G58" s="40"/>
      <c r="H58" s="40"/>
      <c r="I58" s="78" t="s">
        <v>124</v>
      </c>
      <c r="J58" s="78"/>
      <c r="K58" s="78"/>
      <c r="L58" s="78"/>
      <c r="N58" s="41"/>
    </row>
    <row r="59" spans="1:14" s="25" customFormat="1" ht="14.25">
      <c r="A59" s="10">
        <v>1</v>
      </c>
      <c r="B59" s="42">
        <v>2</v>
      </c>
      <c r="C59" s="43">
        <v>3</v>
      </c>
      <c r="D59" s="43">
        <v>4</v>
      </c>
      <c r="E59" s="43">
        <v>5</v>
      </c>
      <c r="F59" s="43">
        <v>6</v>
      </c>
      <c r="G59" s="43">
        <v>7</v>
      </c>
      <c r="H59" s="43">
        <v>8</v>
      </c>
      <c r="I59" s="43">
        <v>9</v>
      </c>
      <c r="J59" s="43">
        <v>10</v>
      </c>
      <c r="K59" s="43">
        <v>11</v>
      </c>
      <c r="L59" s="43">
        <v>12</v>
      </c>
      <c r="N59" s="41"/>
    </row>
    <row r="60" spans="1:12" s="15" customFormat="1" ht="42.75" customHeight="1">
      <c r="A60" s="4" t="s">
        <v>187</v>
      </c>
      <c r="B60" s="5" t="s">
        <v>11</v>
      </c>
      <c r="C60" s="6">
        <f t="shared" si="5"/>
        <v>0</v>
      </c>
      <c r="D60" s="7">
        <v>0</v>
      </c>
      <c r="E60" s="7">
        <v>0</v>
      </c>
      <c r="F60" s="6">
        <f>G60+H60</f>
        <v>0</v>
      </c>
      <c r="G60" s="7">
        <v>0</v>
      </c>
      <c r="H60" s="8">
        <v>0</v>
      </c>
      <c r="I60" s="9">
        <f t="shared" si="6"/>
        <v>100000</v>
      </c>
      <c r="J60" s="7">
        <v>100000</v>
      </c>
      <c r="K60" s="8">
        <v>0</v>
      </c>
      <c r="L60" s="10" t="s">
        <v>39</v>
      </c>
    </row>
    <row r="61" spans="1:12" s="15" customFormat="1" ht="52.5" customHeight="1">
      <c r="A61" s="4" t="s">
        <v>194</v>
      </c>
      <c r="B61" s="5" t="s">
        <v>11</v>
      </c>
      <c r="C61" s="6">
        <f>D61+E61</f>
        <v>0</v>
      </c>
      <c r="D61" s="7">
        <v>0</v>
      </c>
      <c r="E61" s="7">
        <v>0</v>
      </c>
      <c r="F61" s="6">
        <f>G61+H61</f>
        <v>0</v>
      </c>
      <c r="G61" s="7">
        <v>0</v>
      </c>
      <c r="H61" s="8">
        <v>0</v>
      </c>
      <c r="I61" s="9">
        <f t="shared" si="6"/>
        <v>674198</v>
      </c>
      <c r="J61" s="7">
        <v>674198</v>
      </c>
      <c r="K61" s="8">
        <v>0</v>
      </c>
      <c r="L61" s="10" t="s">
        <v>39</v>
      </c>
    </row>
    <row r="62" spans="1:12" s="15" customFormat="1" ht="28.5" customHeight="1">
      <c r="A62" s="27" t="s">
        <v>27</v>
      </c>
      <c r="B62" s="29"/>
      <c r="C62" s="9">
        <f t="shared" si="2"/>
        <v>398333</v>
      </c>
      <c r="D62" s="6">
        <f>+D63+D64+D73+D65+D66+D67+D68+D69+D70+D71+D72</f>
        <v>398333</v>
      </c>
      <c r="E62" s="9">
        <f>E63+E64+E65+E66+E67++E68</f>
        <v>0</v>
      </c>
      <c r="F62" s="6">
        <f t="shared" si="4"/>
        <v>342547</v>
      </c>
      <c r="G62" s="6">
        <f>+G63+G64+G73+G65+G66+G67+G68+G69+G70+G71+G72</f>
        <v>342547</v>
      </c>
      <c r="H62" s="6">
        <f>+H63+H64+H73+H65+H66+H67+H68+H69+H70+H71+H72</f>
        <v>0</v>
      </c>
      <c r="I62" s="6">
        <f t="shared" si="6"/>
        <v>860434</v>
      </c>
      <c r="J62" s="6">
        <f>+J63+J64+J73+J65+J66+J67+J68+J69+J70+J71+J72+J77+J78+J79</f>
        <v>785434</v>
      </c>
      <c r="K62" s="6">
        <f>+K63+K64+K73+K65+K66+K67+K68+K69+K70+K71+K72+K77</f>
        <v>75000</v>
      </c>
      <c r="L62" s="30"/>
    </row>
    <row r="63" spans="1:12" s="15" customFormat="1" ht="36.75" customHeight="1">
      <c r="A63" s="4" t="s">
        <v>85</v>
      </c>
      <c r="B63" s="5" t="s">
        <v>11</v>
      </c>
      <c r="C63" s="9">
        <f t="shared" si="2"/>
        <v>0</v>
      </c>
      <c r="D63" s="8">
        <v>0</v>
      </c>
      <c r="E63" s="8">
        <v>0</v>
      </c>
      <c r="F63" s="6">
        <f aca="true" t="shared" si="7" ref="F63:F71">+G63+H63</f>
        <v>0</v>
      </c>
      <c r="G63" s="7">
        <v>0</v>
      </c>
      <c r="H63" s="8">
        <v>0</v>
      </c>
      <c r="I63" s="9">
        <f aca="true" t="shared" si="8" ref="I63:I83">J63+K63</f>
        <v>8810</v>
      </c>
      <c r="J63" s="7">
        <v>8810</v>
      </c>
      <c r="K63" s="8">
        <v>0</v>
      </c>
      <c r="L63" s="10" t="s">
        <v>39</v>
      </c>
    </row>
    <row r="64" spans="1:12" s="15" customFormat="1" ht="51.75" customHeight="1">
      <c r="A64" s="4" t="s">
        <v>28</v>
      </c>
      <c r="B64" s="5" t="s">
        <v>11</v>
      </c>
      <c r="C64" s="9">
        <f t="shared" si="2"/>
        <v>103704</v>
      </c>
      <c r="D64" s="8">
        <v>103704</v>
      </c>
      <c r="E64" s="8">
        <v>0</v>
      </c>
      <c r="F64" s="6">
        <f t="shared" si="7"/>
        <v>119854</v>
      </c>
      <c r="G64" s="7">
        <v>119854</v>
      </c>
      <c r="H64" s="8">
        <v>0</v>
      </c>
      <c r="I64" s="9">
        <f t="shared" si="8"/>
        <v>130356</v>
      </c>
      <c r="J64" s="7">
        <v>130356</v>
      </c>
      <c r="K64" s="8">
        <v>0</v>
      </c>
      <c r="L64" s="10" t="s">
        <v>33</v>
      </c>
    </row>
    <row r="65" spans="1:12" s="15" customFormat="1" ht="37.5" customHeight="1">
      <c r="A65" s="4" t="s">
        <v>3</v>
      </c>
      <c r="B65" s="5" t="s">
        <v>11</v>
      </c>
      <c r="C65" s="9">
        <f t="shared" si="2"/>
        <v>22694</v>
      </c>
      <c r="D65" s="8">
        <v>22694</v>
      </c>
      <c r="E65" s="8">
        <v>0</v>
      </c>
      <c r="F65" s="6">
        <f t="shared" si="7"/>
        <v>26187</v>
      </c>
      <c r="G65" s="7">
        <v>26187</v>
      </c>
      <c r="H65" s="8">
        <v>0</v>
      </c>
      <c r="I65" s="9">
        <f t="shared" si="8"/>
        <v>118251</v>
      </c>
      <c r="J65" s="7">
        <v>118251</v>
      </c>
      <c r="K65" s="8">
        <v>0</v>
      </c>
      <c r="L65" s="10" t="s">
        <v>39</v>
      </c>
    </row>
    <row r="66" spans="1:12" s="15" customFormat="1" ht="38.25" customHeight="1">
      <c r="A66" s="12" t="s">
        <v>176</v>
      </c>
      <c r="B66" s="5" t="s">
        <v>11</v>
      </c>
      <c r="C66" s="9">
        <f t="shared" si="2"/>
        <v>177851</v>
      </c>
      <c r="D66" s="8">
        <v>177851</v>
      </c>
      <c r="E66" s="8">
        <v>0</v>
      </c>
      <c r="F66" s="6">
        <f t="shared" si="7"/>
        <v>110768</v>
      </c>
      <c r="G66" s="7">
        <v>110768</v>
      </c>
      <c r="H66" s="8">
        <v>0</v>
      </c>
      <c r="I66" s="9">
        <f t="shared" si="8"/>
        <v>363116</v>
      </c>
      <c r="J66" s="7">
        <v>363116</v>
      </c>
      <c r="K66" s="8">
        <v>0</v>
      </c>
      <c r="L66" s="10" t="s">
        <v>39</v>
      </c>
    </row>
    <row r="67" spans="1:12" s="15" customFormat="1" ht="39" customHeight="1">
      <c r="A67" s="44" t="s">
        <v>10</v>
      </c>
      <c r="B67" s="5" t="s">
        <v>11</v>
      </c>
      <c r="C67" s="9">
        <f t="shared" si="2"/>
        <v>30600</v>
      </c>
      <c r="D67" s="8">
        <v>30600</v>
      </c>
      <c r="E67" s="8">
        <v>0</v>
      </c>
      <c r="F67" s="6">
        <f t="shared" si="7"/>
        <v>31100</v>
      </c>
      <c r="G67" s="7">
        <v>31100</v>
      </c>
      <c r="H67" s="8">
        <v>0</v>
      </c>
      <c r="I67" s="9">
        <f t="shared" si="8"/>
        <v>43200</v>
      </c>
      <c r="J67" s="7">
        <v>43200</v>
      </c>
      <c r="K67" s="8">
        <v>0</v>
      </c>
      <c r="L67" s="10" t="s">
        <v>39</v>
      </c>
    </row>
    <row r="68" spans="1:12" s="15" customFormat="1" ht="51.75" customHeight="1">
      <c r="A68" s="4" t="s">
        <v>127</v>
      </c>
      <c r="B68" s="5" t="s">
        <v>11</v>
      </c>
      <c r="C68" s="9">
        <f t="shared" si="2"/>
        <v>5743</v>
      </c>
      <c r="D68" s="8">
        <f>5726+17</f>
        <v>5743</v>
      </c>
      <c r="E68" s="8">
        <v>0</v>
      </c>
      <c r="F68" s="6">
        <f t="shared" si="7"/>
        <v>6638</v>
      </c>
      <c r="G68" s="7">
        <v>6638</v>
      </c>
      <c r="H68" s="8">
        <v>0</v>
      </c>
      <c r="I68" s="9">
        <f t="shared" si="8"/>
        <v>10311</v>
      </c>
      <c r="J68" s="7">
        <v>10311</v>
      </c>
      <c r="K68" s="8">
        <v>0</v>
      </c>
      <c r="L68" s="10" t="s">
        <v>39</v>
      </c>
    </row>
    <row r="69" spans="1:12" s="25" customFormat="1" ht="36.75" customHeight="1">
      <c r="A69" s="12" t="s">
        <v>65</v>
      </c>
      <c r="B69" s="5" t="s">
        <v>11</v>
      </c>
      <c r="C69" s="9">
        <f t="shared" si="2"/>
        <v>24192</v>
      </c>
      <c r="D69" s="8">
        <v>24192</v>
      </c>
      <c r="E69" s="8">
        <v>0</v>
      </c>
      <c r="F69" s="6">
        <f t="shared" si="7"/>
        <v>0</v>
      </c>
      <c r="G69" s="7">
        <v>0</v>
      </c>
      <c r="H69" s="8">
        <v>0</v>
      </c>
      <c r="I69" s="9">
        <f t="shared" si="8"/>
        <v>0</v>
      </c>
      <c r="J69" s="7">
        <f>ROUND(G69*1.067,0)</f>
        <v>0</v>
      </c>
      <c r="K69" s="8">
        <v>0</v>
      </c>
      <c r="L69" s="21" t="s">
        <v>71</v>
      </c>
    </row>
    <row r="70" spans="1:12" s="25" customFormat="1" ht="53.25" customHeight="1">
      <c r="A70" s="4" t="s">
        <v>82</v>
      </c>
      <c r="B70" s="5" t="s">
        <v>11</v>
      </c>
      <c r="C70" s="9">
        <f t="shared" si="2"/>
        <v>10688</v>
      </c>
      <c r="D70" s="8">
        <v>10688</v>
      </c>
      <c r="E70" s="8">
        <v>0</v>
      </c>
      <c r="F70" s="6">
        <f t="shared" si="7"/>
        <v>0</v>
      </c>
      <c r="G70" s="7">
        <v>0</v>
      </c>
      <c r="H70" s="8">
        <v>0</v>
      </c>
      <c r="I70" s="9">
        <f t="shared" si="8"/>
        <v>0</v>
      </c>
      <c r="J70" s="7">
        <f>ROUND(G70*1.067,0)</f>
        <v>0</v>
      </c>
      <c r="K70" s="8">
        <v>0</v>
      </c>
      <c r="L70" s="10" t="s">
        <v>33</v>
      </c>
    </row>
    <row r="71" spans="1:12" s="25" customFormat="1" ht="52.5" customHeight="1">
      <c r="A71" s="4" t="s">
        <v>83</v>
      </c>
      <c r="B71" s="5" t="s">
        <v>11</v>
      </c>
      <c r="C71" s="9">
        <f t="shared" si="2"/>
        <v>12000</v>
      </c>
      <c r="D71" s="8">
        <v>12000</v>
      </c>
      <c r="E71" s="8">
        <v>0</v>
      </c>
      <c r="F71" s="6">
        <f t="shared" si="7"/>
        <v>0</v>
      </c>
      <c r="G71" s="7">
        <v>0</v>
      </c>
      <c r="H71" s="8">
        <v>0</v>
      </c>
      <c r="I71" s="9">
        <f t="shared" si="8"/>
        <v>0</v>
      </c>
      <c r="J71" s="7">
        <f>ROUND(G71*1.067,0)</f>
        <v>0</v>
      </c>
      <c r="K71" s="8">
        <v>0</v>
      </c>
      <c r="L71" s="10" t="s">
        <v>33</v>
      </c>
    </row>
    <row r="72" spans="1:12" s="25" customFormat="1" ht="53.25" customHeight="1">
      <c r="A72" s="4" t="s">
        <v>91</v>
      </c>
      <c r="B72" s="5" t="s">
        <v>11</v>
      </c>
      <c r="C72" s="9">
        <f t="shared" si="2"/>
        <v>10861</v>
      </c>
      <c r="D72" s="8">
        <v>10861</v>
      </c>
      <c r="E72" s="8">
        <v>0</v>
      </c>
      <c r="F72" s="6">
        <f>G72+H72</f>
        <v>0</v>
      </c>
      <c r="G72" s="7">
        <v>0</v>
      </c>
      <c r="H72" s="8">
        <v>0</v>
      </c>
      <c r="I72" s="9">
        <f t="shared" si="8"/>
        <v>0</v>
      </c>
      <c r="J72" s="7">
        <f>ROUND(G72*1.067,0)</f>
        <v>0</v>
      </c>
      <c r="K72" s="8">
        <v>0</v>
      </c>
      <c r="L72" s="10" t="s">
        <v>33</v>
      </c>
    </row>
    <row r="73" spans="1:12" s="25" customFormat="1" ht="53.25" customHeight="1">
      <c r="A73" s="4" t="s">
        <v>45</v>
      </c>
      <c r="B73" s="5" t="s">
        <v>11</v>
      </c>
      <c r="C73" s="9">
        <f>D73+E73</f>
        <v>0</v>
      </c>
      <c r="D73" s="8">
        <v>0</v>
      </c>
      <c r="E73" s="8">
        <v>0</v>
      </c>
      <c r="F73" s="6">
        <f>+G73+H73</f>
        <v>48000</v>
      </c>
      <c r="G73" s="7">
        <v>48000</v>
      </c>
      <c r="H73" s="8">
        <v>0</v>
      </c>
      <c r="I73" s="9">
        <f>J73+K73</f>
        <v>25310</v>
      </c>
      <c r="J73" s="7">
        <v>25310</v>
      </c>
      <c r="K73" s="8">
        <v>0</v>
      </c>
      <c r="L73" s="10" t="s">
        <v>33</v>
      </c>
    </row>
    <row r="74" spans="1:12" s="15" customFormat="1" ht="6.75" customHeight="1">
      <c r="A74" s="48"/>
      <c r="B74" s="49"/>
      <c r="C74" s="50"/>
      <c r="D74" s="51"/>
      <c r="E74" s="51"/>
      <c r="F74" s="52"/>
      <c r="G74" s="53"/>
      <c r="H74" s="51"/>
      <c r="I74" s="50"/>
      <c r="J74" s="53"/>
      <c r="K74" s="51"/>
      <c r="L74" s="54"/>
    </row>
    <row r="75" spans="1:14" s="25" customFormat="1" ht="19.5" customHeight="1">
      <c r="A75" s="39"/>
      <c r="C75" s="40"/>
      <c r="D75" s="40"/>
      <c r="E75" s="40"/>
      <c r="F75" s="40"/>
      <c r="G75" s="40"/>
      <c r="H75" s="40"/>
      <c r="I75" s="78" t="s">
        <v>124</v>
      </c>
      <c r="J75" s="78"/>
      <c r="K75" s="78"/>
      <c r="L75" s="78"/>
      <c r="N75" s="41"/>
    </row>
    <row r="76" spans="1:14" s="25" customFormat="1" ht="14.25">
      <c r="A76" s="10">
        <v>1</v>
      </c>
      <c r="B76" s="42">
        <v>2</v>
      </c>
      <c r="C76" s="43">
        <v>3</v>
      </c>
      <c r="D76" s="43">
        <v>4</v>
      </c>
      <c r="E76" s="43">
        <v>5</v>
      </c>
      <c r="F76" s="43">
        <v>6</v>
      </c>
      <c r="G76" s="43">
        <v>7</v>
      </c>
      <c r="H76" s="43">
        <v>8</v>
      </c>
      <c r="I76" s="43">
        <v>9</v>
      </c>
      <c r="J76" s="43">
        <v>10</v>
      </c>
      <c r="K76" s="43">
        <v>11</v>
      </c>
      <c r="L76" s="43">
        <v>12</v>
      </c>
      <c r="N76" s="41"/>
    </row>
    <row r="77" spans="1:12" s="25" customFormat="1" ht="45" customHeight="1">
      <c r="A77" s="4" t="s">
        <v>177</v>
      </c>
      <c r="B77" s="5" t="s">
        <v>11</v>
      </c>
      <c r="C77" s="9">
        <f>D77+E77</f>
        <v>0</v>
      </c>
      <c r="D77" s="8">
        <v>0</v>
      </c>
      <c r="E77" s="8">
        <v>0</v>
      </c>
      <c r="F77" s="6">
        <f>+G77+H77</f>
        <v>0</v>
      </c>
      <c r="G77" s="7">
        <v>0</v>
      </c>
      <c r="H77" s="8">
        <v>0</v>
      </c>
      <c r="I77" s="9">
        <f>J77+K77</f>
        <v>75000</v>
      </c>
      <c r="J77" s="7">
        <v>0</v>
      </c>
      <c r="K77" s="8">
        <v>75000</v>
      </c>
      <c r="L77" s="10" t="s">
        <v>39</v>
      </c>
    </row>
    <row r="78" spans="1:14" s="15" customFormat="1" ht="44.25" customHeight="1">
      <c r="A78" s="4" t="s">
        <v>185</v>
      </c>
      <c r="B78" s="5" t="s">
        <v>11</v>
      </c>
      <c r="C78" s="9">
        <f>D78+E78</f>
        <v>0</v>
      </c>
      <c r="D78" s="8">
        <v>0</v>
      </c>
      <c r="E78" s="8">
        <v>0</v>
      </c>
      <c r="F78" s="6">
        <f>+G78+H78</f>
        <v>0</v>
      </c>
      <c r="G78" s="7">
        <v>0</v>
      </c>
      <c r="H78" s="8">
        <v>0</v>
      </c>
      <c r="I78" s="9">
        <f>J78+K78</f>
        <v>31080</v>
      </c>
      <c r="J78" s="7">
        <v>31080</v>
      </c>
      <c r="K78" s="8">
        <v>0</v>
      </c>
      <c r="L78" s="10" t="s">
        <v>125</v>
      </c>
      <c r="N78" s="55"/>
    </row>
    <row r="79" spans="1:12" s="15" customFormat="1" ht="78.75" customHeight="1">
      <c r="A79" s="4" t="s">
        <v>184</v>
      </c>
      <c r="B79" s="5" t="s">
        <v>11</v>
      </c>
      <c r="C79" s="6">
        <f>D79+E79</f>
        <v>0</v>
      </c>
      <c r="D79" s="7">
        <v>0</v>
      </c>
      <c r="E79" s="7">
        <v>0</v>
      </c>
      <c r="F79" s="6">
        <f>G79+H79</f>
        <v>0</v>
      </c>
      <c r="G79" s="7">
        <v>0</v>
      </c>
      <c r="H79" s="8">
        <v>0</v>
      </c>
      <c r="I79" s="9">
        <f>J79+K79</f>
        <v>55000</v>
      </c>
      <c r="J79" s="7">
        <v>55000</v>
      </c>
      <c r="K79" s="8">
        <v>0</v>
      </c>
      <c r="L79" s="10" t="s">
        <v>39</v>
      </c>
    </row>
    <row r="80" spans="1:12" s="15" customFormat="1" ht="65.25" customHeight="1">
      <c r="A80" s="14" t="s">
        <v>120</v>
      </c>
      <c r="B80" s="5" t="s">
        <v>11</v>
      </c>
      <c r="C80" s="9">
        <f t="shared" si="2"/>
        <v>124140</v>
      </c>
      <c r="D80" s="9">
        <v>124140</v>
      </c>
      <c r="E80" s="9">
        <v>0</v>
      </c>
      <c r="F80" s="6">
        <f>+G80+H80</f>
        <v>134600</v>
      </c>
      <c r="G80" s="6">
        <v>134600</v>
      </c>
      <c r="H80" s="9">
        <v>0</v>
      </c>
      <c r="I80" s="9">
        <f t="shared" si="8"/>
        <v>174000</v>
      </c>
      <c r="J80" s="7">
        <f>30000+144000</f>
        <v>174000</v>
      </c>
      <c r="K80" s="9">
        <v>0</v>
      </c>
      <c r="L80" s="10" t="s">
        <v>39</v>
      </c>
    </row>
    <row r="81" spans="1:12" s="15" customFormat="1" ht="107.25" customHeight="1">
      <c r="A81" s="14" t="s">
        <v>166</v>
      </c>
      <c r="B81" s="5" t="s">
        <v>11</v>
      </c>
      <c r="C81" s="9">
        <f t="shared" si="2"/>
        <v>97047</v>
      </c>
      <c r="D81" s="9">
        <v>97047</v>
      </c>
      <c r="E81" s="9">
        <v>0</v>
      </c>
      <c r="F81" s="6">
        <v>0</v>
      </c>
      <c r="G81" s="6">
        <v>0</v>
      </c>
      <c r="H81" s="9">
        <v>0</v>
      </c>
      <c r="I81" s="9">
        <v>0</v>
      </c>
      <c r="J81" s="6">
        <v>0</v>
      </c>
      <c r="K81" s="9">
        <v>0</v>
      </c>
      <c r="L81" s="10" t="s">
        <v>33</v>
      </c>
    </row>
    <row r="82" spans="1:12" s="15" customFormat="1" ht="52.5" customHeight="1">
      <c r="A82" s="56" t="s">
        <v>72</v>
      </c>
      <c r="B82" s="5" t="s">
        <v>11</v>
      </c>
      <c r="C82" s="9">
        <f t="shared" si="2"/>
        <v>15000</v>
      </c>
      <c r="D82" s="9">
        <v>15000</v>
      </c>
      <c r="E82" s="9">
        <v>0</v>
      </c>
      <c r="F82" s="6">
        <f>+G82+H82</f>
        <v>0</v>
      </c>
      <c r="G82" s="6">
        <v>0</v>
      </c>
      <c r="H82" s="9">
        <v>0</v>
      </c>
      <c r="I82" s="9">
        <f>J82+K82</f>
        <v>0</v>
      </c>
      <c r="J82" s="6">
        <f>ROUND(G82*1.075,0)</f>
        <v>0</v>
      </c>
      <c r="K82" s="9">
        <v>0</v>
      </c>
      <c r="L82" s="10" t="s">
        <v>39</v>
      </c>
    </row>
    <row r="83" spans="1:12" s="15" customFormat="1" ht="41.25" customHeight="1">
      <c r="A83" s="56" t="s">
        <v>73</v>
      </c>
      <c r="B83" s="5" t="s">
        <v>11</v>
      </c>
      <c r="C83" s="9">
        <f t="shared" si="2"/>
        <v>0</v>
      </c>
      <c r="D83" s="9">
        <v>0</v>
      </c>
      <c r="E83" s="9">
        <v>0</v>
      </c>
      <c r="F83" s="6">
        <f>+G83+H83</f>
        <v>14402</v>
      </c>
      <c r="G83" s="6">
        <v>14402</v>
      </c>
      <c r="H83" s="9">
        <v>0</v>
      </c>
      <c r="I83" s="9">
        <f t="shared" si="8"/>
        <v>14924</v>
      </c>
      <c r="J83" s="7">
        <v>14924</v>
      </c>
      <c r="K83" s="9">
        <v>0</v>
      </c>
      <c r="L83" s="10" t="s">
        <v>39</v>
      </c>
    </row>
    <row r="84" spans="1:12" s="15" customFormat="1" ht="52.5" customHeight="1">
      <c r="A84" s="57" t="s">
        <v>128</v>
      </c>
      <c r="B84" s="5" t="s">
        <v>11</v>
      </c>
      <c r="C84" s="9">
        <f>D84+E84</f>
        <v>0</v>
      </c>
      <c r="D84" s="9">
        <v>0</v>
      </c>
      <c r="E84" s="9">
        <v>0</v>
      </c>
      <c r="F84" s="6">
        <f>+G84+H84</f>
        <v>20300</v>
      </c>
      <c r="G84" s="6">
        <v>20300</v>
      </c>
      <c r="H84" s="9">
        <v>0</v>
      </c>
      <c r="I84" s="9">
        <f>J84+K84</f>
        <v>20300</v>
      </c>
      <c r="J84" s="6">
        <v>20300</v>
      </c>
      <c r="K84" s="9">
        <v>0</v>
      </c>
      <c r="L84" s="10" t="s">
        <v>39</v>
      </c>
    </row>
    <row r="85" spans="1:12" s="15" customFormat="1" ht="19.5" customHeight="1">
      <c r="A85" s="83" t="s">
        <v>172</v>
      </c>
      <c r="B85" s="83"/>
      <c r="C85" s="83"/>
      <c r="D85" s="83"/>
      <c r="E85" s="83"/>
      <c r="F85" s="83"/>
      <c r="G85" s="83"/>
      <c r="H85" s="83"/>
      <c r="I85" s="83"/>
      <c r="J85" s="83"/>
      <c r="K85" s="83"/>
      <c r="L85" s="83"/>
    </row>
    <row r="86" spans="1:12" s="15" customFormat="1" ht="26.25" customHeight="1">
      <c r="A86" s="86" t="s">
        <v>178</v>
      </c>
      <c r="B86" s="86"/>
      <c r="C86" s="86"/>
      <c r="D86" s="86"/>
      <c r="E86" s="86"/>
      <c r="F86" s="86"/>
      <c r="G86" s="86"/>
      <c r="H86" s="86"/>
      <c r="I86" s="86"/>
      <c r="J86" s="86"/>
      <c r="K86" s="86"/>
      <c r="L86" s="86"/>
    </row>
    <row r="87" spans="1:12" s="15" customFormat="1" ht="24.75" customHeight="1">
      <c r="A87" s="88" t="s">
        <v>179</v>
      </c>
      <c r="B87" s="88"/>
      <c r="C87" s="88"/>
      <c r="D87" s="88"/>
      <c r="E87" s="88"/>
      <c r="F87" s="88"/>
      <c r="G87" s="88"/>
      <c r="H87" s="88"/>
      <c r="I87" s="88"/>
      <c r="J87" s="88"/>
      <c r="K87" s="88"/>
      <c r="L87" s="88"/>
    </row>
    <row r="88" spans="1:12" s="15" customFormat="1" ht="42.75" customHeight="1">
      <c r="A88" s="24" t="s">
        <v>180</v>
      </c>
      <c r="B88" s="5" t="s">
        <v>11</v>
      </c>
      <c r="C88" s="9">
        <f>D88+E88</f>
        <v>831800</v>
      </c>
      <c r="D88" s="8">
        <v>831800</v>
      </c>
      <c r="E88" s="8">
        <v>0</v>
      </c>
      <c r="F88" s="6">
        <f>+G88+H88</f>
        <v>1114010</v>
      </c>
      <c r="G88" s="7">
        <f>1580+1112430</f>
        <v>1114010</v>
      </c>
      <c r="H88" s="8">
        <v>0</v>
      </c>
      <c r="I88" s="9">
        <f>J88+K88</f>
        <v>1192100</v>
      </c>
      <c r="J88" s="7">
        <v>1192100</v>
      </c>
      <c r="K88" s="8">
        <v>0</v>
      </c>
      <c r="L88" s="10" t="s">
        <v>39</v>
      </c>
    </row>
    <row r="89" spans="1:12" s="15" customFormat="1" ht="20.25" customHeight="1">
      <c r="A89" s="83" t="s">
        <v>173</v>
      </c>
      <c r="B89" s="83"/>
      <c r="C89" s="83"/>
      <c r="D89" s="83"/>
      <c r="E89" s="83"/>
      <c r="F89" s="83"/>
      <c r="G89" s="83"/>
      <c r="H89" s="83"/>
      <c r="I89" s="83"/>
      <c r="J89" s="83"/>
      <c r="K89" s="83"/>
      <c r="L89" s="83"/>
    </row>
    <row r="90" spans="1:12" s="15" customFormat="1" ht="33.75" customHeight="1">
      <c r="A90" s="84" t="s">
        <v>129</v>
      </c>
      <c r="B90" s="84"/>
      <c r="C90" s="84"/>
      <c r="D90" s="84"/>
      <c r="E90" s="84"/>
      <c r="F90" s="84"/>
      <c r="G90" s="84"/>
      <c r="H90" s="84"/>
      <c r="I90" s="84"/>
      <c r="J90" s="84"/>
      <c r="K90" s="84"/>
      <c r="L90" s="84"/>
    </row>
    <row r="91" spans="1:12" s="15" customFormat="1" ht="6.75" customHeight="1">
      <c r="A91" s="48"/>
      <c r="B91" s="49"/>
      <c r="C91" s="50"/>
      <c r="D91" s="51"/>
      <c r="E91" s="51"/>
      <c r="F91" s="52"/>
      <c r="G91" s="53"/>
      <c r="H91" s="51"/>
      <c r="I91" s="50"/>
      <c r="J91" s="53"/>
      <c r="K91" s="51"/>
      <c r="L91" s="54"/>
    </row>
    <row r="92" spans="1:14" s="25" customFormat="1" ht="19.5" customHeight="1">
      <c r="A92" s="39"/>
      <c r="C92" s="40"/>
      <c r="D92" s="40"/>
      <c r="E92" s="40"/>
      <c r="F92" s="40"/>
      <c r="G92" s="40"/>
      <c r="H92" s="40"/>
      <c r="I92" s="78" t="s">
        <v>124</v>
      </c>
      <c r="J92" s="78"/>
      <c r="K92" s="78"/>
      <c r="L92" s="78"/>
      <c r="N92" s="41"/>
    </row>
    <row r="93" spans="1:14" s="25" customFormat="1" ht="14.25">
      <c r="A93" s="10">
        <v>1</v>
      </c>
      <c r="B93" s="42">
        <v>2</v>
      </c>
      <c r="C93" s="43">
        <v>3</v>
      </c>
      <c r="D93" s="43">
        <v>4</v>
      </c>
      <c r="E93" s="43">
        <v>5</v>
      </c>
      <c r="F93" s="43">
        <v>6</v>
      </c>
      <c r="G93" s="43">
        <v>7</v>
      </c>
      <c r="H93" s="43">
        <v>8</v>
      </c>
      <c r="I93" s="43">
        <v>9</v>
      </c>
      <c r="J93" s="43">
        <v>10</v>
      </c>
      <c r="K93" s="43">
        <v>11</v>
      </c>
      <c r="L93" s="43">
        <v>12</v>
      </c>
      <c r="N93" s="41"/>
    </row>
    <row r="94" spans="1:12" s="15" customFormat="1" ht="33" customHeight="1">
      <c r="A94" s="89" t="s">
        <v>130</v>
      </c>
      <c r="B94" s="89"/>
      <c r="C94" s="89"/>
      <c r="D94" s="89"/>
      <c r="E94" s="89"/>
      <c r="F94" s="89"/>
      <c r="G94" s="89"/>
      <c r="H94" s="89"/>
      <c r="I94" s="89"/>
      <c r="J94" s="89"/>
      <c r="K94" s="89"/>
      <c r="L94" s="89"/>
    </row>
    <row r="95" spans="1:12" s="25" customFormat="1" ht="32.25" customHeight="1">
      <c r="A95" s="59" t="s">
        <v>167</v>
      </c>
      <c r="B95" s="29"/>
      <c r="C95" s="9">
        <f aca="true" t="shared" si="9" ref="C95:C102">D95+E95</f>
        <v>1948082</v>
      </c>
      <c r="D95" s="9">
        <f>D96+D97+D98+D99+D100+D101+D102</f>
        <v>1948082</v>
      </c>
      <c r="E95" s="9">
        <f>SUM(E96,E97,E98,E99,E100)</f>
        <v>0</v>
      </c>
      <c r="F95" s="9">
        <f>G95+H95</f>
        <v>999100</v>
      </c>
      <c r="G95" s="9">
        <f>G96+G97+G98+G99+G100+G101+G102</f>
        <v>999100</v>
      </c>
      <c r="H95" s="9">
        <f>SUM(H96,H97,H98,H99,H100)</f>
        <v>0</v>
      </c>
      <c r="I95" s="9">
        <f aca="true" t="shared" si="10" ref="I95:I100">J95+K95</f>
        <v>1135400</v>
      </c>
      <c r="J95" s="9">
        <f>J96+J97+J98+J99+J100+J101+J102</f>
        <v>1135400</v>
      </c>
      <c r="K95" s="9">
        <f>SUM(K96,K97,K98,K99,K100)</f>
        <v>0</v>
      </c>
      <c r="L95" s="31"/>
    </row>
    <row r="96" spans="1:12" s="25" customFormat="1" ht="41.25" customHeight="1">
      <c r="A96" s="44" t="s">
        <v>29</v>
      </c>
      <c r="B96" s="5" t="s">
        <v>11</v>
      </c>
      <c r="C96" s="9">
        <f t="shared" si="9"/>
        <v>11838</v>
      </c>
      <c r="D96" s="8">
        <v>11838</v>
      </c>
      <c r="E96" s="8">
        <v>0</v>
      </c>
      <c r="F96" s="6">
        <f>+G96+H96</f>
        <v>16488</v>
      </c>
      <c r="G96" s="7">
        <v>16488</v>
      </c>
      <c r="H96" s="8">
        <v>0</v>
      </c>
      <c r="I96" s="9">
        <f t="shared" si="10"/>
        <v>16317</v>
      </c>
      <c r="J96" s="7">
        <v>16317</v>
      </c>
      <c r="K96" s="8">
        <v>0</v>
      </c>
      <c r="L96" s="10" t="s">
        <v>39</v>
      </c>
    </row>
    <row r="97" spans="1:12" s="25" customFormat="1" ht="39.75" customHeight="1">
      <c r="A97" s="44" t="s">
        <v>84</v>
      </c>
      <c r="B97" s="5" t="s">
        <v>11</v>
      </c>
      <c r="C97" s="9">
        <f t="shared" si="9"/>
        <v>696907</v>
      </c>
      <c r="D97" s="8">
        <v>696907</v>
      </c>
      <c r="E97" s="8">
        <v>0</v>
      </c>
      <c r="F97" s="6">
        <f>+G97+H97</f>
        <v>357492</v>
      </c>
      <c r="G97" s="7">
        <v>357492</v>
      </c>
      <c r="H97" s="8">
        <v>0</v>
      </c>
      <c r="I97" s="9">
        <f t="shared" si="10"/>
        <v>421639</v>
      </c>
      <c r="J97" s="7">
        <v>421639</v>
      </c>
      <c r="K97" s="8">
        <v>0</v>
      </c>
      <c r="L97" s="10" t="s">
        <v>39</v>
      </c>
    </row>
    <row r="98" spans="1:12" s="25" customFormat="1" ht="42" customHeight="1">
      <c r="A98" s="44" t="s">
        <v>195</v>
      </c>
      <c r="B98" s="5" t="s">
        <v>11</v>
      </c>
      <c r="C98" s="9">
        <f t="shared" si="9"/>
        <v>356577</v>
      </c>
      <c r="D98" s="8">
        <v>356577</v>
      </c>
      <c r="E98" s="8">
        <v>0</v>
      </c>
      <c r="F98" s="6">
        <f>+G98+H98</f>
        <v>141643</v>
      </c>
      <c r="G98" s="7">
        <v>141643</v>
      </c>
      <c r="H98" s="8">
        <v>0</v>
      </c>
      <c r="I98" s="9">
        <f t="shared" si="10"/>
        <v>187367</v>
      </c>
      <c r="J98" s="7">
        <v>187367</v>
      </c>
      <c r="K98" s="8">
        <v>0</v>
      </c>
      <c r="L98" s="10" t="s">
        <v>39</v>
      </c>
    </row>
    <row r="99" spans="1:12" s="25" customFormat="1" ht="41.25" customHeight="1">
      <c r="A99" s="44" t="s">
        <v>76</v>
      </c>
      <c r="B99" s="5" t="s">
        <v>11</v>
      </c>
      <c r="C99" s="9">
        <f t="shared" si="9"/>
        <v>166331</v>
      </c>
      <c r="D99" s="8">
        <v>166331</v>
      </c>
      <c r="E99" s="8">
        <v>0</v>
      </c>
      <c r="F99" s="6">
        <f>+G99+H99</f>
        <v>153878</v>
      </c>
      <c r="G99" s="7">
        <v>153878</v>
      </c>
      <c r="H99" s="8">
        <v>0</v>
      </c>
      <c r="I99" s="9">
        <f t="shared" si="10"/>
        <v>160160</v>
      </c>
      <c r="J99" s="7">
        <v>160160</v>
      </c>
      <c r="K99" s="8">
        <v>0</v>
      </c>
      <c r="L99" s="10" t="s">
        <v>39</v>
      </c>
    </row>
    <row r="100" spans="1:12" s="25" customFormat="1" ht="66.75" customHeight="1">
      <c r="A100" s="4" t="s">
        <v>131</v>
      </c>
      <c r="B100" s="5" t="s">
        <v>11</v>
      </c>
      <c r="C100" s="9">
        <f t="shared" si="9"/>
        <v>527708</v>
      </c>
      <c r="D100" s="8">
        <v>527708</v>
      </c>
      <c r="E100" s="8">
        <v>0</v>
      </c>
      <c r="F100" s="6">
        <f>+G100+H100</f>
        <v>329599</v>
      </c>
      <c r="G100" s="7">
        <v>329599</v>
      </c>
      <c r="H100" s="8">
        <v>0</v>
      </c>
      <c r="I100" s="9">
        <f t="shared" si="10"/>
        <v>349917</v>
      </c>
      <c r="J100" s="7">
        <v>349917</v>
      </c>
      <c r="K100" s="8">
        <v>0</v>
      </c>
      <c r="L100" s="10" t="s">
        <v>39</v>
      </c>
    </row>
    <row r="101" spans="1:12" s="25" customFormat="1" ht="52.5" customHeight="1">
      <c r="A101" s="4" t="s">
        <v>77</v>
      </c>
      <c r="B101" s="5" t="s">
        <v>11</v>
      </c>
      <c r="C101" s="9">
        <f t="shared" si="9"/>
        <v>168197</v>
      </c>
      <c r="D101" s="8">
        <v>168197</v>
      </c>
      <c r="E101" s="8">
        <v>0</v>
      </c>
      <c r="F101" s="6">
        <v>0</v>
      </c>
      <c r="G101" s="7">
        <v>0</v>
      </c>
      <c r="H101" s="8">
        <v>0</v>
      </c>
      <c r="I101" s="9">
        <v>0</v>
      </c>
      <c r="J101" s="7">
        <f>ROUND(G101*1.067,0)</f>
        <v>0</v>
      </c>
      <c r="K101" s="8">
        <v>0</v>
      </c>
      <c r="L101" s="10" t="s">
        <v>39</v>
      </c>
    </row>
    <row r="102" spans="1:12" s="25" customFormat="1" ht="41.25" customHeight="1">
      <c r="A102" s="4" t="s">
        <v>66</v>
      </c>
      <c r="B102" s="5" t="s">
        <v>11</v>
      </c>
      <c r="C102" s="9">
        <f t="shared" si="9"/>
        <v>20524</v>
      </c>
      <c r="D102" s="8">
        <v>20524</v>
      </c>
      <c r="E102" s="8">
        <v>0</v>
      </c>
      <c r="F102" s="6">
        <v>0</v>
      </c>
      <c r="G102" s="7">
        <v>0</v>
      </c>
      <c r="H102" s="8">
        <v>0</v>
      </c>
      <c r="I102" s="9">
        <v>0</v>
      </c>
      <c r="J102" s="7">
        <f>ROUND(G102*1.067,0)</f>
        <v>0</v>
      </c>
      <c r="K102" s="8">
        <v>0</v>
      </c>
      <c r="L102" s="10" t="s">
        <v>39</v>
      </c>
    </row>
    <row r="103" spans="1:12" s="25" customFormat="1" ht="23.25" customHeight="1">
      <c r="A103" s="82" t="s">
        <v>174</v>
      </c>
      <c r="B103" s="82"/>
      <c r="C103" s="82"/>
      <c r="D103" s="82"/>
      <c r="E103" s="82"/>
      <c r="F103" s="82"/>
      <c r="G103" s="82"/>
      <c r="H103" s="82"/>
      <c r="I103" s="82"/>
      <c r="J103" s="82"/>
      <c r="K103" s="82"/>
      <c r="L103" s="82"/>
    </row>
    <row r="104" spans="1:12" s="25" customFormat="1" ht="27" customHeight="1">
      <c r="A104" s="81" t="s">
        <v>6</v>
      </c>
      <c r="B104" s="81"/>
      <c r="C104" s="81"/>
      <c r="D104" s="81"/>
      <c r="E104" s="81"/>
      <c r="F104" s="81"/>
      <c r="G104" s="81"/>
      <c r="H104" s="81"/>
      <c r="I104" s="81"/>
      <c r="J104" s="81"/>
      <c r="K104" s="81"/>
      <c r="L104" s="81"/>
    </row>
    <row r="105" spans="1:12" s="25" customFormat="1" ht="23.25" customHeight="1">
      <c r="A105" s="85" t="s">
        <v>7</v>
      </c>
      <c r="B105" s="85"/>
      <c r="C105" s="85"/>
      <c r="D105" s="85"/>
      <c r="E105" s="85"/>
      <c r="F105" s="85"/>
      <c r="G105" s="85"/>
      <c r="H105" s="85"/>
      <c r="I105" s="85"/>
      <c r="J105" s="85"/>
      <c r="K105" s="85"/>
      <c r="L105" s="85"/>
    </row>
    <row r="106" spans="1:12" s="25" customFormat="1" ht="21" customHeight="1">
      <c r="A106" s="60" t="s">
        <v>50</v>
      </c>
      <c r="B106" s="5"/>
      <c r="C106" s="6">
        <f>D106+E106</f>
        <v>1615614</v>
      </c>
      <c r="D106" s="6">
        <f aca="true" t="shared" si="11" ref="D106:K106">D107+D114</f>
        <v>1615614</v>
      </c>
      <c r="E106" s="6">
        <f t="shared" si="11"/>
        <v>0</v>
      </c>
      <c r="F106" s="6">
        <f t="shared" si="11"/>
        <v>523418</v>
      </c>
      <c r="G106" s="6">
        <f t="shared" si="11"/>
        <v>523418</v>
      </c>
      <c r="H106" s="6">
        <f t="shared" si="11"/>
        <v>0</v>
      </c>
      <c r="I106" s="6">
        <f t="shared" si="11"/>
        <v>1010823</v>
      </c>
      <c r="J106" s="6">
        <f t="shared" si="11"/>
        <v>1010823</v>
      </c>
      <c r="K106" s="6">
        <f t="shared" si="11"/>
        <v>0</v>
      </c>
      <c r="L106" s="10"/>
    </row>
    <row r="107" spans="1:12" s="25" customFormat="1" ht="30" customHeight="1">
      <c r="A107" s="11" t="s">
        <v>30</v>
      </c>
      <c r="B107" s="29"/>
      <c r="C107" s="9">
        <f>D107+E107</f>
        <v>357393</v>
      </c>
      <c r="D107" s="9">
        <f>SUM(D108:D109)+D110</f>
        <v>357393</v>
      </c>
      <c r="E107" s="9">
        <f>SUM(E108:E109)+E110</f>
        <v>0</v>
      </c>
      <c r="F107" s="9">
        <f>G107+H107</f>
        <v>123224</v>
      </c>
      <c r="G107" s="9">
        <f>SUM(G108:G109)+G110</f>
        <v>123224</v>
      </c>
      <c r="H107" s="9">
        <f>SUM(H108:H109)+H110</f>
        <v>0</v>
      </c>
      <c r="I107" s="9">
        <f>J107+K107</f>
        <v>140383</v>
      </c>
      <c r="J107" s="9">
        <f>SUM(J108:J109)+J110</f>
        <v>140383</v>
      </c>
      <c r="K107" s="9">
        <f>SUM(K108:K109)+K110</f>
        <v>0</v>
      </c>
      <c r="L107" s="10"/>
    </row>
    <row r="108" spans="1:12" s="25" customFormat="1" ht="45" customHeight="1">
      <c r="A108" s="4" t="s">
        <v>95</v>
      </c>
      <c r="B108" s="5" t="s">
        <v>11</v>
      </c>
      <c r="C108" s="9">
        <f>D108+E108</f>
        <v>95454</v>
      </c>
      <c r="D108" s="8">
        <v>95454</v>
      </c>
      <c r="E108" s="8">
        <v>0</v>
      </c>
      <c r="F108" s="6">
        <f>+G108+H108</f>
        <v>115225</v>
      </c>
      <c r="G108" s="7">
        <v>115225</v>
      </c>
      <c r="H108" s="8">
        <v>0</v>
      </c>
      <c r="I108" s="9">
        <f>J108+K108</f>
        <v>132674</v>
      </c>
      <c r="J108" s="7">
        <v>132674</v>
      </c>
      <c r="K108" s="8">
        <v>0</v>
      </c>
      <c r="L108" s="10" t="s">
        <v>39</v>
      </c>
    </row>
    <row r="109" spans="1:12" s="25" customFormat="1" ht="51.75" customHeight="1">
      <c r="A109" s="4" t="s">
        <v>67</v>
      </c>
      <c r="B109" s="5" t="s">
        <v>11</v>
      </c>
      <c r="C109" s="9">
        <f>D109+E109</f>
        <v>246613</v>
      </c>
      <c r="D109" s="8">
        <v>246613</v>
      </c>
      <c r="E109" s="8">
        <v>0</v>
      </c>
      <c r="F109" s="6">
        <f>+G109+H109</f>
        <v>0</v>
      </c>
      <c r="G109" s="7">
        <v>0</v>
      </c>
      <c r="H109" s="8">
        <v>0</v>
      </c>
      <c r="I109" s="9">
        <f>J109+K109</f>
        <v>0</v>
      </c>
      <c r="J109" s="7">
        <f>ROUND(G109*1.067,0)</f>
        <v>0</v>
      </c>
      <c r="K109" s="8">
        <v>0</v>
      </c>
      <c r="L109" s="10" t="s">
        <v>39</v>
      </c>
    </row>
    <row r="110" spans="1:12" s="25" customFormat="1" ht="43.5" customHeight="1">
      <c r="A110" s="4" t="s">
        <v>57</v>
      </c>
      <c r="B110" s="5" t="s">
        <v>11</v>
      </c>
      <c r="C110" s="9">
        <f>D110+E110</f>
        <v>15326</v>
      </c>
      <c r="D110" s="8">
        <v>15326</v>
      </c>
      <c r="E110" s="8">
        <v>0</v>
      </c>
      <c r="F110" s="6">
        <f>+G110+H110</f>
        <v>7999</v>
      </c>
      <c r="G110" s="7">
        <v>7999</v>
      </c>
      <c r="H110" s="8">
        <v>0</v>
      </c>
      <c r="I110" s="9">
        <f>J110+K110</f>
        <v>7709</v>
      </c>
      <c r="J110" s="7">
        <v>7709</v>
      </c>
      <c r="K110" s="8">
        <v>0</v>
      </c>
      <c r="L110" s="10" t="s">
        <v>39</v>
      </c>
    </row>
    <row r="111" spans="1:12" s="15" customFormat="1" ht="12.75" customHeight="1">
      <c r="A111" s="48"/>
      <c r="B111" s="49"/>
      <c r="C111" s="50"/>
      <c r="D111" s="51"/>
      <c r="E111" s="51"/>
      <c r="F111" s="52"/>
      <c r="G111" s="53"/>
      <c r="H111" s="51"/>
      <c r="I111" s="50"/>
      <c r="J111" s="53"/>
      <c r="K111" s="51"/>
      <c r="L111" s="54"/>
    </row>
    <row r="112" spans="1:14" s="25" customFormat="1" ht="19.5" customHeight="1">
      <c r="A112" s="39"/>
      <c r="C112" s="40"/>
      <c r="D112" s="40"/>
      <c r="E112" s="40"/>
      <c r="F112" s="40"/>
      <c r="G112" s="40"/>
      <c r="H112" s="40"/>
      <c r="I112" s="78" t="s">
        <v>124</v>
      </c>
      <c r="J112" s="78"/>
      <c r="K112" s="78"/>
      <c r="L112" s="78"/>
      <c r="N112" s="41"/>
    </row>
    <row r="113" spans="1:14" s="25" customFormat="1" ht="14.25">
      <c r="A113" s="10">
        <v>1</v>
      </c>
      <c r="B113" s="42">
        <v>2</v>
      </c>
      <c r="C113" s="43">
        <v>3</v>
      </c>
      <c r="D113" s="43">
        <v>4</v>
      </c>
      <c r="E113" s="43">
        <v>5</v>
      </c>
      <c r="F113" s="43">
        <v>6</v>
      </c>
      <c r="G113" s="43">
        <v>7</v>
      </c>
      <c r="H113" s="43">
        <v>8</v>
      </c>
      <c r="I113" s="43">
        <v>9</v>
      </c>
      <c r="J113" s="43">
        <v>10</v>
      </c>
      <c r="K113" s="43">
        <v>11</v>
      </c>
      <c r="L113" s="43">
        <v>12</v>
      </c>
      <c r="N113" s="41"/>
    </row>
    <row r="114" spans="1:12" s="25" customFormat="1" ht="30.75" customHeight="1">
      <c r="A114" s="11" t="s">
        <v>26</v>
      </c>
      <c r="B114" s="5"/>
      <c r="C114" s="9">
        <f>E114+D114</f>
        <v>1258221</v>
      </c>
      <c r="D114" s="9">
        <f>D115+D116+D117+D119+D120+D121+D122+D123+D124+D118</f>
        <v>1258221</v>
      </c>
      <c r="E114" s="9">
        <f>SUM(E115,E116,E117)</f>
        <v>0</v>
      </c>
      <c r="F114" s="9">
        <f>H114+G114</f>
        <v>400194</v>
      </c>
      <c r="G114" s="9">
        <f>G115+G116+G117+G119+G120+G121+G122+G123+G124+G118+G125</f>
        <v>400194</v>
      </c>
      <c r="H114" s="9">
        <f>SUM(H115,H116,H117)</f>
        <v>0</v>
      </c>
      <c r="I114" s="9">
        <f>K114+J114</f>
        <v>870440</v>
      </c>
      <c r="J114" s="9">
        <f>J115+J116+J117+J119+J120+J121+J122+J123+J124+J118+J125+J129</f>
        <v>870440</v>
      </c>
      <c r="K114" s="9">
        <f>SUM(K115,K116,K117)</f>
        <v>0</v>
      </c>
      <c r="L114" s="10"/>
    </row>
    <row r="115" spans="1:12" s="25" customFormat="1" ht="53.25" customHeight="1">
      <c r="A115" s="4" t="s">
        <v>23</v>
      </c>
      <c r="B115" s="5" t="s">
        <v>11</v>
      </c>
      <c r="C115" s="9">
        <f aca="true" t="shared" si="12" ref="C115:C125">D115+E115</f>
        <v>41162</v>
      </c>
      <c r="D115" s="8">
        <f>-6500+47662</f>
        <v>41162</v>
      </c>
      <c r="E115" s="8">
        <v>0</v>
      </c>
      <c r="F115" s="6">
        <f>+G115+H115</f>
        <v>28499</v>
      </c>
      <c r="G115" s="7">
        <v>28499</v>
      </c>
      <c r="H115" s="8">
        <v>0</v>
      </c>
      <c r="I115" s="9">
        <f aca="true" t="shared" si="13" ref="I115:I129">J115+K115</f>
        <v>31000</v>
      </c>
      <c r="J115" s="7">
        <v>31000</v>
      </c>
      <c r="K115" s="8">
        <v>0</v>
      </c>
      <c r="L115" s="10" t="s">
        <v>39</v>
      </c>
    </row>
    <row r="116" spans="1:12" s="15" customFormat="1" ht="38.25" customHeight="1">
      <c r="A116" s="44" t="s">
        <v>21</v>
      </c>
      <c r="B116" s="5" t="s">
        <v>11</v>
      </c>
      <c r="C116" s="9">
        <f t="shared" si="12"/>
        <v>82350</v>
      </c>
      <c r="D116" s="8">
        <f>2886+79225+239</f>
        <v>82350</v>
      </c>
      <c r="E116" s="8">
        <v>0</v>
      </c>
      <c r="F116" s="6">
        <f>+G116+H116</f>
        <v>74292</v>
      </c>
      <c r="G116" s="7">
        <v>74292</v>
      </c>
      <c r="H116" s="8">
        <v>0</v>
      </c>
      <c r="I116" s="9">
        <f t="shared" si="13"/>
        <v>72511</v>
      </c>
      <c r="J116" s="7">
        <v>72511</v>
      </c>
      <c r="K116" s="8">
        <v>0</v>
      </c>
      <c r="L116" s="10" t="s">
        <v>39</v>
      </c>
    </row>
    <row r="117" spans="1:12" s="25" customFormat="1" ht="40.5" customHeight="1">
      <c r="A117" s="4" t="s">
        <v>46</v>
      </c>
      <c r="B117" s="5" t="s">
        <v>11</v>
      </c>
      <c r="C117" s="9">
        <f t="shared" si="12"/>
        <v>53555</v>
      </c>
      <c r="D117" s="8">
        <f>-12737+66292</f>
        <v>53555</v>
      </c>
      <c r="E117" s="8">
        <v>0</v>
      </c>
      <c r="F117" s="6">
        <f>+G117+H117</f>
        <v>64465</v>
      </c>
      <c r="G117" s="7">
        <v>64465</v>
      </c>
      <c r="H117" s="8">
        <v>0</v>
      </c>
      <c r="I117" s="9">
        <f t="shared" si="13"/>
        <v>321187</v>
      </c>
      <c r="J117" s="7">
        <v>321187</v>
      </c>
      <c r="K117" s="8">
        <v>0</v>
      </c>
      <c r="L117" s="10" t="s">
        <v>39</v>
      </c>
    </row>
    <row r="118" spans="1:12" s="25" customFormat="1" ht="52.5" customHeight="1">
      <c r="A118" s="4" t="s">
        <v>78</v>
      </c>
      <c r="B118" s="5" t="s">
        <v>11</v>
      </c>
      <c r="C118" s="9">
        <f t="shared" si="12"/>
        <v>396458</v>
      </c>
      <c r="D118" s="8">
        <f>395170+1288</f>
        <v>396458</v>
      </c>
      <c r="E118" s="8">
        <v>0</v>
      </c>
      <c r="F118" s="6">
        <f>+G118+H118</f>
        <v>0</v>
      </c>
      <c r="G118" s="7">
        <v>0</v>
      </c>
      <c r="H118" s="8">
        <v>0</v>
      </c>
      <c r="I118" s="9">
        <f t="shared" si="13"/>
        <v>0</v>
      </c>
      <c r="J118" s="7">
        <f>ROUND(G118*1.067,0)</f>
        <v>0</v>
      </c>
      <c r="K118" s="8">
        <v>0</v>
      </c>
      <c r="L118" s="10" t="s">
        <v>39</v>
      </c>
    </row>
    <row r="119" spans="1:12" s="25" customFormat="1" ht="55.5" customHeight="1">
      <c r="A119" s="44" t="s">
        <v>168</v>
      </c>
      <c r="B119" s="5" t="s">
        <v>11</v>
      </c>
      <c r="C119" s="9">
        <f t="shared" si="12"/>
        <v>298341</v>
      </c>
      <c r="D119" s="8">
        <v>298341</v>
      </c>
      <c r="E119" s="8">
        <v>0</v>
      </c>
      <c r="F119" s="6">
        <f>+G119+H119</f>
        <v>159767</v>
      </c>
      <c r="G119" s="7">
        <v>159767</v>
      </c>
      <c r="H119" s="8">
        <v>0</v>
      </c>
      <c r="I119" s="9">
        <f t="shared" si="13"/>
        <v>146750</v>
      </c>
      <c r="J119" s="7">
        <v>146750</v>
      </c>
      <c r="K119" s="8">
        <v>0</v>
      </c>
      <c r="L119" s="10" t="s">
        <v>39</v>
      </c>
    </row>
    <row r="120" spans="1:12" s="25" customFormat="1" ht="52.5" customHeight="1">
      <c r="A120" s="4" t="s">
        <v>79</v>
      </c>
      <c r="B120" s="5" t="s">
        <v>11</v>
      </c>
      <c r="C120" s="6">
        <f t="shared" si="12"/>
        <v>34000</v>
      </c>
      <c r="D120" s="7">
        <v>34000</v>
      </c>
      <c r="E120" s="7">
        <v>0</v>
      </c>
      <c r="F120" s="6">
        <f aca="true" t="shared" si="14" ref="F120:F125">+G120+H120</f>
        <v>0</v>
      </c>
      <c r="G120" s="7">
        <v>0</v>
      </c>
      <c r="H120" s="8">
        <v>0</v>
      </c>
      <c r="I120" s="9">
        <f t="shared" si="13"/>
        <v>0</v>
      </c>
      <c r="J120" s="7">
        <f>ROUND(G120*1.067,0)</f>
        <v>0</v>
      </c>
      <c r="K120" s="8">
        <v>0</v>
      </c>
      <c r="L120" s="10" t="s">
        <v>39</v>
      </c>
    </row>
    <row r="121" spans="1:12" s="25" customFormat="1" ht="53.25" customHeight="1">
      <c r="A121" s="44" t="s">
        <v>80</v>
      </c>
      <c r="B121" s="5" t="s">
        <v>11</v>
      </c>
      <c r="C121" s="9">
        <f t="shared" si="12"/>
        <v>165600</v>
      </c>
      <c r="D121" s="8">
        <v>165600</v>
      </c>
      <c r="E121" s="8">
        <v>0</v>
      </c>
      <c r="F121" s="6">
        <f t="shared" si="14"/>
        <v>0</v>
      </c>
      <c r="G121" s="7">
        <v>0</v>
      </c>
      <c r="H121" s="8">
        <v>0</v>
      </c>
      <c r="I121" s="9">
        <f t="shared" si="13"/>
        <v>0</v>
      </c>
      <c r="J121" s="7">
        <f>ROUND(G121*1.067,0)</f>
        <v>0</v>
      </c>
      <c r="K121" s="8">
        <v>0</v>
      </c>
      <c r="L121" s="10" t="s">
        <v>39</v>
      </c>
    </row>
    <row r="122" spans="1:12" s="25" customFormat="1" ht="125.25" customHeight="1">
      <c r="A122" s="47" t="s">
        <v>68</v>
      </c>
      <c r="B122" s="5" t="s">
        <v>11</v>
      </c>
      <c r="C122" s="9">
        <f t="shared" si="12"/>
        <v>54755</v>
      </c>
      <c r="D122" s="8">
        <v>54755</v>
      </c>
      <c r="E122" s="8">
        <v>0</v>
      </c>
      <c r="F122" s="6">
        <f t="shared" si="14"/>
        <v>0</v>
      </c>
      <c r="G122" s="7">
        <v>0</v>
      </c>
      <c r="H122" s="8">
        <v>0</v>
      </c>
      <c r="I122" s="9">
        <f t="shared" si="13"/>
        <v>0</v>
      </c>
      <c r="J122" s="7">
        <f>ROUND(G122*1.067,0)</f>
        <v>0</v>
      </c>
      <c r="K122" s="8">
        <v>0</v>
      </c>
      <c r="L122" s="10" t="s">
        <v>39</v>
      </c>
    </row>
    <row r="123" spans="1:12" s="25" customFormat="1" ht="58.5" customHeight="1">
      <c r="A123" s="4" t="s">
        <v>169</v>
      </c>
      <c r="B123" s="5" t="s">
        <v>11</v>
      </c>
      <c r="C123" s="9">
        <f t="shared" si="12"/>
        <v>100000</v>
      </c>
      <c r="D123" s="8">
        <v>100000</v>
      </c>
      <c r="E123" s="8">
        <v>0</v>
      </c>
      <c r="F123" s="6">
        <f t="shared" si="14"/>
        <v>0</v>
      </c>
      <c r="G123" s="7">
        <v>0</v>
      </c>
      <c r="H123" s="8">
        <v>0</v>
      </c>
      <c r="I123" s="9">
        <f t="shared" si="13"/>
        <v>0</v>
      </c>
      <c r="J123" s="7">
        <f>ROUND(G123*1.067,0)</f>
        <v>0</v>
      </c>
      <c r="K123" s="8">
        <v>0</v>
      </c>
      <c r="L123" s="10" t="s">
        <v>39</v>
      </c>
    </row>
    <row r="124" spans="1:12" s="25" customFormat="1" ht="59.25" customHeight="1">
      <c r="A124" s="4" t="s">
        <v>99</v>
      </c>
      <c r="B124" s="5" t="s">
        <v>11</v>
      </c>
      <c r="C124" s="9">
        <f t="shared" si="12"/>
        <v>32000</v>
      </c>
      <c r="D124" s="8">
        <v>32000</v>
      </c>
      <c r="E124" s="8">
        <v>0</v>
      </c>
      <c r="F124" s="6">
        <f t="shared" si="14"/>
        <v>0</v>
      </c>
      <c r="G124" s="7">
        <v>0</v>
      </c>
      <c r="H124" s="8">
        <v>0</v>
      </c>
      <c r="I124" s="9">
        <f t="shared" si="13"/>
        <v>0</v>
      </c>
      <c r="J124" s="7">
        <f>ROUND(G124*1.067,0)</f>
        <v>0</v>
      </c>
      <c r="K124" s="8">
        <v>0</v>
      </c>
      <c r="L124" s="10" t="s">
        <v>39</v>
      </c>
    </row>
    <row r="125" spans="1:12" s="25" customFormat="1" ht="69" customHeight="1">
      <c r="A125" s="4" t="s">
        <v>191</v>
      </c>
      <c r="B125" s="5" t="s">
        <v>11</v>
      </c>
      <c r="C125" s="9">
        <f t="shared" si="12"/>
        <v>0</v>
      </c>
      <c r="D125" s="8">
        <v>0</v>
      </c>
      <c r="E125" s="8">
        <v>0</v>
      </c>
      <c r="F125" s="6">
        <f t="shared" si="14"/>
        <v>73171</v>
      </c>
      <c r="G125" s="7">
        <v>73171</v>
      </c>
      <c r="H125" s="8">
        <v>0</v>
      </c>
      <c r="I125" s="9">
        <f t="shared" si="13"/>
        <v>276585</v>
      </c>
      <c r="J125" s="7">
        <f>188780+87805</f>
        <v>276585</v>
      </c>
      <c r="K125" s="8">
        <v>0</v>
      </c>
      <c r="L125" s="10" t="s">
        <v>39</v>
      </c>
    </row>
    <row r="126" spans="1:12" s="15" customFormat="1" ht="12.75" customHeight="1">
      <c r="A126" s="48"/>
      <c r="B126" s="49"/>
      <c r="C126" s="50"/>
      <c r="D126" s="51"/>
      <c r="E126" s="51"/>
      <c r="F126" s="52"/>
      <c r="G126" s="53"/>
      <c r="H126" s="51"/>
      <c r="I126" s="50"/>
      <c r="J126" s="53"/>
      <c r="K126" s="51"/>
      <c r="L126" s="54"/>
    </row>
    <row r="127" spans="1:14" s="25" customFormat="1" ht="19.5" customHeight="1">
      <c r="A127" s="39"/>
      <c r="C127" s="40"/>
      <c r="D127" s="40"/>
      <c r="E127" s="40"/>
      <c r="F127" s="40"/>
      <c r="G127" s="40"/>
      <c r="H127" s="40"/>
      <c r="I127" s="77" t="s">
        <v>124</v>
      </c>
      <c r="J127" s="77"/>
      <c r="K127" s="77"/>
      <c r="L127" s="77"/>
      <c r="N127" s="41"/>
    </row>
    <row r="128" spans="1:14" s="25" customFormat="1" ht="14.25">
      <c r="A128" s="10">
        <v>1</v>
      </c>
      <c r="B128" s="42">
        <v>2</v>
      </c>
      <c r="C128" s="43">
        <v>3</v>
      </c>
      <c r="D128" s="43">
        <v>4</v>
      </c>
      <c r="E128" s="43">
        <v>5</v>
      </c>
      <c r="F128" s="43">
        <v>6</v>
      </c>
      <c r="G128" s="43">
        <v>7</v>
      </c>
      <c r="H128" s="43">
        <v>8</v>
      </c>
      <c r="I128" s="43">
        <v>9</v>
      </c>
      <c r="J128" s="43">
        <v>10</v>
      </c>
      <c r="K128" s="43">
        <v>11</v>
      </c>
      <c r="L128" s="43">
        <v>12</v>
      </c>
      <c r="N128" s="41"/>
    </row>
    <row r="129" spans="1:12" s="25" customFormat="1" ht="47.25" customHeight="1">
      <c r="A129" s="4" t="s">
        <v>132</v>
      </c>
      <c r="B129" s="5" t="s">
        <v>11</v>
      </c>
      <c r="C129" s="9">
        <f>D129+E129</f>
        <v>0</v>
      </c>
      <c r="D129" s="8">
        <v>0</v>
      </c>
      <c r="E129" s="8">
        <v>0</v>
      </c>
      <c r="F129" s="6">
        <f>+G129</f>
        <v>0</v>
      </c>
      <c r="G129" s="7">
        <v>0</v>
      </c>
      <c r="H129" s="8">
        <v>0</v>
      </c>
      <c r="I129" s="9">
        <f t="shared" si="13"/>
        <v>22407</v>
      </c>
      <c r="J129" s="7">
        <v>22407</v>
      </c>
      <c r="K129" s="8">
        <v>0</v>
      </c>
      <c r="L129" s="10" t="s">
        <v>39</v>
      </c>
    </row>
    <row r="130" spans="1:12" s="25" customFormat="1" ht="21.75" customHeight="1">
      <c r="A130" s="83" t="s">
        <v>133</v>
      </c>
      <c r="B130" s="83"/>
      <c r="C130" s="83"/>
      <c r="D130" s="83"/>
      <c r="E130" s="83"/>
      <c r="F130" s="83"/>
      <c r="G130" s="83"/>
      <c r="H130" s="83"/>
      <c r="I130" s="83"/>
      <c r="J130" s="83"/>
      <c r="K130" s="83"/>
      <c r="L130" s="83"/>
    </row>
    <row r="131" spans="1:12" s="25" customFormat="1" ht="22.5" customHeight="1">
      <c r="A131" s="84" t="s">
        <v>37</v>
      </c>
      <c r="B131" s="84"/>
      <c r="C131" s="84"/>
      <c r="D131" s="84"/>
      <c r="E131" s="84"/>
      <c r="F131" s="84"/>
      <c r="G131" s="84"/>
      <c r="H131" s="84"/>
      <c r="I131" s="84"/>
      <c r="J131" s="84"/>
      <c r="K131" s="84"/>
      <c r="L131" s="84"/>
    </row>
    <row r="132" spans="1:12" s="25" customFormat="1" ht="23.25" customHeight="1">
      <c r="A132" s="85" t="s">
        <v>24</v>
      </c>
      <c r="B132" s="85"/>
      <c r="C132" s="85"/>
      <c r="D132" s="85"/>
      <c r="E132" s="85"/>
      <c r="F132" s="85"/>
      <c r="G132" s="85"/>
      <c r="H132" s="85"/>
      <c r="I132" s="85"/>
      <c r="J132" s="85"/>
      <c r="K132" s="85"/>
      <c r="L132" s="85"/>
    </row>
    <row r="133" spans="1:12" s="25" customFormat="1" ht="51.75" customHeight="1">
      <c r="A133" s="24" t="s">
        <v>25</v>
      </c>
      <c r="B133" s="5" t="s">
        <v>11</v>
      </c>
      <c r="C133" s="9">
        <f>D133+E133</f>
        <v>256500</v>
      </c>
      <c r="D133" s="9">
        <v>256500</v>
      </c>
      <c r="E133" s="9">
        <v>0</v>
      </c>
      <c r="F133" s="6">
        <f>+G133+H133</f>
        <v>234900</v>
      </c>
      <c r="G133" s="6">
        <v>234900</v>
      </c>
      <c r="H133" s="6">
        <f>ROUND(E133*1.104,0)</f>
        <v>0</v>
      </c>
      <c r="I133" s="9">
        <f>J133+K133</f>
        <v>180360</v>
      </c>
      <c r="J133" s="6">
        <v>180360</v>
      </c>
      <c r="K133" s="9">
        <v>0</v>
      </c>
      <c r="L133" s="10" t="s">
        <v>39</v>
      </c>
    </row>
    <row r="134" spans="1:14" s="25" customFormat="1" ht="14.25">
      <c r="A134" s="10">
        <v>1</v>
      </c>
      <c r="B134" s="42">
        <v>2</v>
      </c>
      <c r="C134" s="43">
        <v>3</v>
      </c>
      <c r="D134" s="43">
        <v>4</v>
      </c>
      <c r="E134" s="43">
        <v>5</v>
      </c>
      <c r="F134" s="43">
        <v>6</v>
      </c>
      <c r="G134" s="43">
        <v>7</v>
      </c>
      <c r="H134" s="43">
        <v>8</v>
      </c>
      <c r="I134" s="43">
        <v>9</v>
      </c>
      <c r="J134" s="43">
        <v>10</v>
      </c>
      <c r="K134" s="43">
        <v>11</v>
      </c>
      <c r="L134" s="43">
        <v>12</v>
      </c>
      <c r="N134" s="41"/>
    </row>
    <row r="135" spans="1:12" s="15" customFormat="1" ht="21" customHeight="1">
      <c r="A135" s="83" t="s">
        <v>134</v>
      </c>
      <c r="B135" s="83"/>
      <c r="C135" s="83"/>
      <c r="D135" s="83"/>
      <c r="E135" s="83"/>
      <c r="F135" s="83"/>
      <c r="G135" s="83"/>
      <c r="H135" s="83"/>
      <c r="I135" s="83"/>
      <c r="J135" s="83"/>
      <c r="K135" s="83"/>
      <c r="L135" s="83"/>
    </row>
    <row r="136" spans="1:12" s="15" customFormat="1" ht="19.5" customHeight="1">
      <c r="A136" s="81" t="s">
        <v>38</v>
      </c>
      <c r="B136" s="81"/>
      <c r="C136" s="81"/>
      <c r="D136" s="81"/>
      <c r="E136" s="81"/>
      <c r="F136" s="81"/>
      <c r="G136" s="81"/>
      <c r="H136" s="81"/>
      <c r="I136" s="81"/>
      <c r="J136" s="81"/>
      <c r="K136" s="81"/>
      <c r="L136" s="81"/>
    </row>
    <row r="137" spans="1:12" s="15" customFormat="1" ht="25.5" customHeight="1">
      <c r="A137" s="85" t="s">
        <v>35</v>
      </c>
      <c r="B137" s="85"/>
      <c r="C137" s="85"/>
      <c r="D137" s="85"/>
      <c r="E137" s="85"/>
      <c r="F137" s="85"/>
      <c r="G137" s="85"/>
      <c r="H137" s="85"/>
      <c r="I137" s="85"/>
      <c r="J137" s="85"/>
      <c r="K137" s="85"/>
      <c r="L137" s="85"/>
    </row>
    <row r="138" spans="1:12" s="15" customFormat="1" ht="46.5" customHeight="1">
      <c r="A138" s="14" t="s">
        <v>36</v>
      </c>
      <c r="B138" s="5" t="s">
        <v>11</v>
      </c>
      <c r="C138" s="9">
        <f>D138+E138</f>
        <v>500000</v>
      </c>
      <c r="D138" s="9">
        <f>250000+250000</f>
        <v>500000</v>
      </c>
      <c r="E138" s="9">
        <v>0</v>
      </c>
      <c r="F138" s="6">
        <f>+G138+H138</f>
        <v>540500</v>
      </c>
      <c r="G138" s="6">
        <v>540500</v>
      </c>
      <c r="H138" s="6">
        <f>ROUND(E138*1.104,0)</f>
        <v>0</v>
      </c>
      <c r="I138" s="9">
        <f>J138+K138</f>
        <v>0</v>
      </c>
      <c r="J138" s="6">
        <v>0</v>
      </c>
      <c r="K138" s="9">
        <v>0</v>
      </c>
      <c r="L138" s="10" t="s">
        <v>39</v>
      </c>
    </row>
    <row r="139" spans="1:12" s="15" customFormat="1" ht="24" customHeight="1">
      <c r="A139" s="83" t="s">
        <v>135</v>
      </c>
      <c r="B139" s="83"/>
      <c r="C139" s="83"/>
      <c r="D139" s="83"/>
      <c r="E139" s="83"/>
      <c r="F139" s="83"/>
      <c r="G139" s="83"/>
      <c r="H139" s="83"/>
      <c r="I139" s="83"/>
      <c r="J139" s="83"/>
      <c r="K139" s="83"/>
      <c r="L139" s="83"/>
    </row>
    <row r="140" spans="1:12" s="15" customFormat="1" ht="24" customHeight="1">
      <c r="A140" s="84" t="s">
        <v>136</v>
      </c>
      <c r="B140" s="84"/>
      <c r="C140" s="84"/>
      <c r="D140" s="84"/>
      <c r="E140" s="84"/>
      <c r="F140" s="84"/>
      <c r="G140" s="84"/>
      <c r="H140" s="84"/>
      <c r="I140" s="84"/>
      <c r="J140" s="84"/>
      <c r="K140" s="84"/>
      <c r="L140" s="84"/>
    </row>
    <row r="141" spans="1:12" s="15" customFormat="1" ht="23.25" customHeight="1">
      <c r="A141" s="85" t="s">
        <v>137</v>
      </c>
      <c r="B141" s="85"/>
      <c r="C141" s="85"/>
      <c r="D141" s="85"/>
      <c r="E141" s="85"/>
      <c r="F141" s="85"/>
      <c r="G141" s="85"/>
      <c r="H141" s="85"/>
      <c r="I141" s="85"/>
      <c r="J141" s="85"/>
      <c r="K141" s="85"/>
      <c r="L141" s="85"/>
    </row>
    <row r="142" spans="1:12" s="25" customFormat="1" ht="20.25" customHeight="1">
      <c r="A142" s="23" t="s">
        <v>2</v>
      </c>
      <c r="B142" s="21"/>
      <c r="C142" s="6">
        <f aca="true" t="shared" si="15" ref="C142:C154">D142+E142</f>
        <v>768092</v>
      </c>
      <c r="D142" s="6">
        <f>D143+D144+D145+D151+D154</f>
        <v>768092</v>
      </c>
      <c r="E142" s="6">
        <f>E143+E144</f>
        <v>0</v>
      </c>
      <c r="F142" s="9">
        <f>H142+G142</f>
        <v>52794</v>
      </c>
      <c r="G142" s="9">
        <f>G143+G144+G145+G151+G154</f>
        <v>52794</v>
      </c>
      <c r="H142" s="6">
        <v>0</v>
      </c>
      <c r="I142" s="9">
        <f>J142+J143</f>
        <v>49482</v>
      </c>
      <c r="J142" s="9">
        <f>J143+J144+J145+J151+J154</f>
        <v>49482</v>
      </c>
      <c r="K142" s="6">
        <v>0</v>
      </c>
      <c r="L142" s="24"/>
    </row>
    <row r="143" spans="1:12" s="25" customFormat="1" ht="65.25" customHeight="1">
      <c r="A143" s="11" t="s">
        <v>74</v>
      </c>
      <c r="B143" s="5" t="s">
        <v>11</v>
      </c>
      <c r="C143" s="9">
        <f t="shared" si="15"/>
        <v>114761</v>
      </c>
      <c r="D143" s="8">
        <f>66528+48233</f>
        <v>114761</v>
      </c>
      <c r="E143" s="8">
        <v>0</v>
      </c>
      <c r="F143" s="6">
        <v>0</v>
      </c>
      <c r="G143" s="7">
        <v>0</v>
      </c>
      <c r="H143" s="7">
        <v>0</v>
      </c>
      <c r="I143" s="9">
        <v>0</v>
      </c>
      <c r="J143" s="7">
        <v>0</v>
      </c>
      <c r="K143" s="8">
        <v>0</v>
      </c>
      <c r="L143" s="21" t="s">
        <v>69</v>
      </c>
    </row>
    <row r="144" spans="1:12" s="25" customFormat="1" ht="66.75" customHeight="1">
      <c r="A144" s="11" t="s">
        <v>75</v>
      </c>
      <c r="B144" s="5" t="s">
        <v>11</v>
      </c>
      <c r="C144" s="9">
        <f t="shared" si="15"/>
        <v>625968</v>
      </c>
      <c r="D144" s="8">
        <f>317520+308448</f>
        <v>625968</v>
      </c>
      <c r="E144" s="61">
        <v>0</v>
      </c>
      <c r="F144" s="6">
        <v>0</v>
      </c>
      <c r="G144" s="7">
        <v>0</v>
      </c>
      <c r="H144" s="7">
        <v>0</v>
      </c>
      <c r="I144" s="9">
        <v>0</v>
      </c>
      <c r="J144" s="7">
        <v>0</v>
      </c>
      <c r="K144" s="8">
        <v>0</v>
      </c>
      <c r="L144" s="21" t="s">
        <v>69</v>
      </c>
    </row>
    <row r="145" spans="1:12" s="15" customFormat="1" ht="58.5" customHeight="1">
      <c r="A145" s="11" t="s">
        <v>114</v>
      </c>
      <c r="B145" s="5" t="s">
        <v>11</v>
      </c>
      <c r="C145" s="9">
        <f t="shared" si="15"/>
        <v>291</v>
      </c>
      <c r="D145" s="8">
        <v>291</v>
      </c>
      <c r="E145" s="61">
        <v>0</v>
      </c>
      <c r="F145" s="6">
        <f>G145+H145</f>
        <v>9828</v>
      </c>
      <c r="G145" s="7">
        <v>9828</v>
      </c>
      <c r="H145" s="7">
        <v>0</v>
      </c>
      <c r="I145" s="9">
        <f>J145+K145</f>
        <v>8165</v>
      </c>
      <c r="J145" s="7">
        <f>+J146+J150</f>
        <v>8165</v>
      </c>
      <c r="K145" s="8">
        <v>0</v>
      </c>
      <c r="L145" s="21" t="s">
        <v>69</v>
      </c>
    </row>
    <row r="146" spans="1:12" s="15" customFormat="1" ht="54.75" customHeight="1">
      <c r="A146" s="62" t="s">
        <v>138</v>
      </c>
      <c r="B146" s="5" t="s">
        <v>11</v>
      </c>
      <c r="C146" s="9">
        <f>+D146</f>
        <v>291</v>
      </c>
      <c r="D146" s="8">
        <v>291</v>
      </c>
      <c r="E146" s="61">
        <v>0</v>
      </c>
      <c r="F146" s="6">
        <f>+G146</f>
        <v>7862</v>
      </c>
      <c r="G146" s="7">
        <v>7862</v>
      </c>
      <c r="H146" s="7">
        <v>0</v>
      </c>
      <c r="I146" s="9">
        <f>+J146</f>
        <v>5443</v>
      </c>
      <c r="J146" s="7">
        <v>5443</v>
      </c>
      <c r="K146" s="8">
        <v>0</v>
      </c>
      <c r="L146" s="21" t="s">
        <v>69</v>
      </c>
    </row>
    <row r="147" spans="1:12" s="15" customFormat="1" ht="12.75" customHeight="1">
      <c r="A147" s="48"/>
      <c r="B147" s="49"/>
      <c r="C147" s="50"/>
      <c r="D147" s="51"/>
      <c r="E147" s="51"/>
      <c r="F147" s="52"/>
      <c r="G147" s="53"/>
      <c r="H147" s="51"/>
      <c r="I147" s="50"/>
      <c r="J147" s="53"/>
      <c r="K147" s="51"/>
      <c r="L147" s="54"/>
    </row>
    <row r="148" spans="1:14" s="25" customFormat="1" ht="19.5" customHeight="1">
      <c r="A148" s="39"/>
      <c r="C148" s="40"/>
      <c r="D148" s="40"/>
      <c r="E148" s="40"/>
      <c r="F148" s="40"/>
      <c r="G148" s="40"/>
      <c r="H148" s="40"/>
      <c r="I148" s="77" t="s">
        <v>124</v>
      </c>
      <c r="J148" s="77"/>
      <c r="K148" s="77"/>
      <c r="L148" s="77"/>
      <c r="N148" s="41"/>
    </row>
    <row r="149" spans="1:14" s="25" customFormat="1" ht="14.25">
      <c r="A149" s="10">
        <v>1</v>
      </c>
      <c r="B149" s="42">
        <v>2</v>
      </c>
      <c r="C149" s="43">
        <v>3</v>
      </c>
      <c r="D149" s="43">
        <v>4</v>
      </c>
      <c r="E149" s="43">
        <v>5</v>
      </c>
      <c r="F149" s="43">
        <v>6</v>
      </c>
      <c r="G149" s="43">
        <v>7</v>
      </c>
      <c r="H149" s="43">
        <v>8</v>
      </c>
      <c r="I149" s="43">
        <v>9</v>
      </c>
      <c r="J149" s="43">
        <v>10</v>
      </c>
      <c r="K149" s="43">
        <v>11</v>
      </c>
      <c r="L149" s="43">
        <v>12</v>
      </c>
      <c r="N149" s="41"/>
    </row>
    <row r="150" spans="1:12" s="15" customFormat="1" ht="53.25" customHeight="1">
      <c r="A150" s="62" t="s">
        <v>139</v>
      </c>
      <c r="B150" s="5" t="s">
        <v>11</v>
      </c>
      <c r="C150" s="9">
        <v>0</v>
      </c>
      <c r="D150" s="8">
        <v>0</v>
      </c>
      <c r="E150" s="61">
        <v>0</v>
      </c>
      <c r="F150" s="6">
        <f>+G150</f>
        <v>1966</v>
      </c>
      <c r="G150" s="7">
        <v>1966</v>
      </c>
      <c r="H150" s="7">
        <v>0</v>
      </c>
      <c r="I150" s="9">
        <f>+J150</f>
        <v>2722</v>
      </c>
      <c r="J150" s="7">
        <v>2722</v>
      </c>
      <c r="K150" s="8">
        <v>0</v>
      </c>
      <c r="L150" s="21" t="s">
        <v>69</v>
      </c>
    </row>
    <row r="151" spans="1:12" s="25" customFormat="1" ht="51.75" customHeight="1">
      <c r="A151" s="11" t="s">
        <v>115</v>
      </c>
      <c r="B151" s="5" t="s">
        <v>11</v>
      </c>
      <c r="C151" s="9">
        <f t="shared" si="15"/>
        <v>792</v>
      </c>
      <c r="D151" s="8">
        <v>792</v>
      </c>
      <c r="E151" s="61">
        <v>0</v>
      </c>
      <c r="F151" s="6">
        <f>G151+H151</f>
        <v>38556</v>
      </c>
      <c r="G151" s="7">
        <v>38556</v>
      </c>
      <c r="H151" s="7">
        <v>0</v>
      </c>
      <c r="I151" s="9">
        <f>J151+K151</f>
        <v>39917</v>
      </c>
      <c r="J151" s="7">
        <f>+J152+J153</f>
        <v>39917</v>
      </c>
      <c r="K151" s="8">
        <v>0</v>
      </c>
      <c r="L151" s="21" t="s">
        <v>69</v>
      </c>
    </row>
    <row r="152" spans="1:12" s="25" customFormat="1" ht="49.5" customHeight="1">
      <c r="A152" s="62" t="s">
        <v>138</v>
      </c>
      <c r="B152" s="5" t="s">
        <v>11</v>
      </c>
      <c r="C152" s="9">
        <f>+D152</f>
        <v>792</v>
      </c>
      <c r="D152" s="8">
        <v>792</v>
      </c>
      <c r="E152" s="61">
        <v>0</v>
      </c>
      <c r="F152" s="6">
        <f>+G152</f>
        <v>35986</v>
      </c>
      <c r="G152" s="7">
        <v>35986</v>
      </c>
      <c r="H152" s="7">
        <v>0</v>
      </c>
      <c r="I152" s="9">
        <f>+J152</f>
        <v>36591</v>
      </c>
      <c r="J152" s="7">
        <v>36591</v>
      </c>
      <c r="K152" s="8">
        <v>0</v>
      </c>
      <c r="L152" s="21" t="s">
        <v>69</v>
      </c>
    </row>
    <row r="153" spans="1:12" s="25" customFormat="1" ht="54" customHeight="1">
      <c r="A153" s="62" t="s">
        <v>139</v>
      </c>
      <c r="B153" s="5" t="s">
        <v>11</v>
      </c>
      <c r="C153" s="9">
        <v>0</v>
      </c>
      <c r="D153" s="8">
        <v>0</v>
      </c>
      <c r="E153" s="61">
        <v>0</v>
      </c>
      <c r="F153" s="6">
        <f>+G153</f>
        <v>2570</v>
      </c>
      <c r="G153" s="7">
        <v>2570</v>
      </c>
      <c r="H153" s="7">
        <v>0</v>
      </c>
      <c r="I153" s="9">
        <f>+J153</f>
        <v>3326</v>
      </c>
      <c r="J153" s="7">
        <v>3326</v>
      </c>
      <c r="K153" s="8">
        <v>0</v>
      </c>
      <c r="L153" s="21" t="s">
        <v>69</v>
      </c>
    </row>
    <row r="154" spans="1:12" s="25" customFormat="1" ht="57.75" customHeight="1">
      <c r="A154" s="63" t="s">
        <v>140</v>
      </c>
      <c r="B154" s="5" t="s">
        <v>11</v>
      </c>
      <c r="C154" s="9">
        <f t="shared" si="15"/>
        <v>26280</v>
      </c>
      <c r="D154" s="8">
        <f>D155+D156</f>
        <v>26280</v>
      </c>
      <c r="E154" s="61">
        <v>0</v>
      </c>
      <c r="F154" s="6">
        <f>G154+H154</f>
        <v>4410</v>
      </c>
      <c r="G154" s="7">
        <f>+G157+G15+G155+G156+G158</f>
        <v>4410</v>
      </c>
      <c r="H154" s="7">
        <v>0</v>
      </c>
      <c r="I154" s="9">
        <f>J154+K154</f>
        <v>1400</v>
      </c>
      <c r="J154" s="7">
        <f>J155+J156+J157+J158</f>
        <v>1400</v>
      </c>
      <c r="K154" s="8">
        <v>0</v>
      </c>
      <c r="L154" s="21" t="s">
        <v>69</v>
      </c>
    </row>
    <row r="155" spans="1:12" s="25" customFormat="1" ht="52.5" customHeight="1">
      <c r="A155" s="47" t="s">
        <v>141</v>
      </c>
      <c r="B155" s="5" t="s">
        <v>11</v>
      </c>
      <c r="C155" s="9">
        <f>D155+E155</f>
        <v>25080</v>
      </c>
      <c r="D155" s="8">
        <v>25080</v>
      </c>
      <c r="E155" s="61">
        <v>0</v>
      </c>
      <c r="F155" s="6">
        <f>G155+H155</f>
        <v>0</v>
      </c>
      <c r="G155" s="7">
        <v>0</v>
      </c>
      <c r="H155" s="7">
        <v>0</v>
      </c>
      <c r="I155" s="9">
        <v>0</v>
      </c>
      <c r="J155" s="7">
        <v>0</v>
      </c>
      <c r="K155" s="8">
        <v>0</v>
      </c>
      <c r="L155" s="21" t="s">
        <v>69</v>
      </c>
    </row>
    <row r="156" spans="1:12" s="25" customFormat="1" ht="53.25" customHeight="1">
      <c r="A156" s="47" t="s">
        <v>142</v>
      </c>
      <c r="B156" s="5" t="s">
        <v>11</v>
      </c>
      <c r="C156" s="9">
        <f>D156+E156</f>
        <v>1200</v>
      </c>
      <c r="D156" s="8">
        <v>1200</v>
      </c>
      <c r="E156" s="61">
        <v>0</v>
      </c>
      <c r="F156" s="6">
        <f>G156+H156</f>
        <v>1260</v>
      </c>
      <c r="G156" s="7">
        <v>1260</v>
      </c>
      <c r="H156" s="7">
        <v>0</v>
      </c>
      <c r="I156" s="9">
        <f>+J156</f>
        <v>1260</v>
      </c>
      <c r="J156" s="7">
        <v>1260</v>
      </c>
      <c r="K156" s="8">
        <v>0</v>
      </c>
      <c r="L156" s="21" t="s">
        <v>69</v>
      </c>
    </row>
    <row r="157" spans="1:12" s="25" customFormat="1" ht="53.25" customHeight="1">
      <c r="A157" s="47" t="s">
        <v>143</v>
      </c>
      <c r="B157" s="5" t="s">
        <v>11</v>
      </c>
      <c r="C157" s="9">
        <v>0</v>
      </c>
      <c r="D157" s="8">
        <v>0</v>
      </c>
      <c r="E157" s="61">
        <v>0</v>
      </c>
      <c r="F157" s="6">
        <f>+G157</f>
        <v>140</v>
      </c>
      <c r="G157" s="7">
        <v>140</v>
      </c>
      <c r="H157" s="7">
        <v>0</v>
      </c>
      <c r="I157" s="9">
        <f>+J157</f>
        <v>140</v>
      </c>
      <c r="J157" s="7">
        <v>140</v>
      </c>
      <c r="K157" s="8">
        <v>0</v>
      </c>
      <c r="L157" s="21" t="s">
        <v>69</v>
      </c>
    </row>
    <row r="158" spans="1:12" s="25" customFormat="1" ht="53.25" customHeight="1">
      <c r="A158" s="47" t="s">
        <v>144</v>
      </c>
      <c r="B158" s="5" t="s">
        <v>11</v>
      </c>
      <c r="C158" s="9">
        <v>0</v>
      </c>
      <c r="D158" s="8">
        <v>0</v>
      </c>
      <c r="E158" s="61">
        <v>0</v>
      </c>
      <c r="F158" s="6">
        <f>+G158</f>
        <v>3010</v>
      </c>
      <c r="G158" s="7">
        <f>4970-1960</f>
        <v>3010</v>
      </c>
      <c r="H158" s="7">
        <v>0</v>
      </c>
      <c r="I158" s="9">
        <v>0</v>
      </c>
      <c r="J158" s="7">
        <v>0</v>
      </c>
      <c r="K158" s="8">
        <v>0</v>
      </c>
      <c r="L158" s="21" t="s">
        <v>69</v>
      </c>
    </row>
    <row r="159" spans="1:12" s="15" customFormat="1" ht="27.75" customHeight="1">
      <c r="A159" s="84" t="s">
        <v>145</v>
      </c>
      <c r="B159" s="84"/>
      <c r="C159" s="84"/>
      <c r="D159" s="84"/>
      <c r="E159" s="84"/>
      <c r="F159" s="84"/>
      <c r="G159" s="84"/>
      <c r="H159" s="84"/>
      <c r="I159" s="84"/>
      <c r="J159" s="84"/>
      <c r="K159" s="84"/>
      <c r="L159" s="84"/>
    </row>
    <row r="160" spans="1:12" s="15" customFormat="1" ht="26.25" customHeight="1">
      <c r="A160" s="85" t="s">
        <v>146</v>
      </c>
      <c r="B160" s="85"/>
      <c r="C160" s="85"/>
      <c r="D160" s="85"/>
      <c r="E160" s="85"/>
      <c r="F160" s="85"/>
      <c r="G160" s="85"/>
      <c r="H160" s="85"/>
      <c r="I160" s="85"/>
      <c r="J160" s="85"/>
      <c r="K160" s="85"/>
      <c r="L160" s="85"/>
    </row>
    <row r="161" spans="1:12" s="25" customFormat="1" ht="18.75" customHeight="1">
      <c r="A161" s="58" t="s">
        <v>50</v>
      </c>
      <c r="B161" s="21"/>
      <c r="C161" s="6">
        <f>D161+E161</f>
        <v>963540</v>
      </c>
      <c r="D161" s="6">
        <f>D163+D167+D170+D176+D184</f>
        <v>963540</v>
      </c>
      <c r="E161" s="6">
        <v>0</v>
      </c>
      <c r="F161" s="9">
        <f>H161+G161</f>
        <v>152110</v>
      </c>
      <c r="G161" s="9">
        <f>+SUM(G163,G167,G176,G170)+G184</f>
        <v>152110</v>
      </c>
      <c r="H161" s="6">
        <v>0</v>
      </c>
      <c r="I161" s="9">
        <f>I163+I167+I170+I176+I184</f>
        <v>163670</v>
      </c>
      <c r="J161" s="9">
        <f>J163+J167+J170+J176+J184</f>
        <v>163670</v>
      </c>
      <c r="K161" s="6">
        <f>K163+K167+K170</f>
        <v>0</v>
      </c>
      <c r="L161" s="24"/>
    </row>
    <row r="162" spans="1:12" s="15" customFormat="1" ht="23.25" customHeight="1">
      <c r="A162" s="83" t="s">
        <v>147</v>
      </c>
      <c r="B162" s="83"/>
      <c r="C162" s="83"/>
      <c r="D162" s="83"/>
      <c r="E162" s="83"/>
      <c r="F162" s="83"/>
      <c r="G162" s="83"/>
      <c r="H162" s="83"/>
      <c r="I162" s="83"/>
      <c r="J162" s="83"/>
      <c r="K162" s="83"/>
      <c r="L162" s="83"/>
    </row>
    <row r="163" spans="1:12" s="25" customFormat="1" ht="66" customHeight="1">
      <c r="A163" s="11" t="s">
        <v>86</v>
      </c>
      <c r="B163" s="5" t="s">
        <v>11</v>
      </c>
      <c r="C163" s="9">
        <f aca="true" t="shared" si="16" ref="C163:C173">D163+E163</f>
        <v>808500</v>
      </c>
      <c r="D163" s="8">
        <f>247500+330000+231000</f>
        <v>808500</v>
      </c>
      <c r="E163" s="8">
        <v>0</v>
      </c>
      <c r="F163" s="6">
        <f aca="true" t="shared" si="17" ref="F163:F173">G163+H163</f>
        <v>0</v>
      </c>
      <c r="G163" s="7">
        <v>0</v>
      </c>
      <c r="H163" s="7">
        <v>0</v>
      </c>
      <c r="I163" s="9">
        <v>0</v>
      </c>
      <c r="J163" s="7">
        <v>0</v>
      </c>
      <c r="K163" s="8">
        <v>0</v>
      </c>
      <c r="L163" s="21" t="s">
        <v>69</v>
      </c>
    </row>
    <row r="164" spans="1:12" s="15" customFormat="1" ht="12.75" customHeight="1">
      <c r="A164" s="48"/>
      <c r="B164" s="49"/>
      <c r="C164" s="50"/>
      <c r="D164" s="51"/>
      <c r="E164" s="51"/>
      <c r="F164" s="52"/>
      <c r="G164" s="53"/>
      <c r="H164" s="51"/>
      <c r="I164" s="50"/>
      <c r="J164" s="53"/>
      <c r="K164" s="51"/>
      <c r="L164" s="54"/>
    </row>
    <row r="165" spans="1:14" s="25" customFormat="1" ht="19.5" customHeight="1">
      <c r="A165" s="39"/>
      <c r="C165" s="40"/>
      <c r="D165" s="40"/>
      <c r="E165" s="40"/>
      <c r="F165" s="40"/>
      <c r="G165" s="40"/>
      <c r="H165" s="40"/>
      <c r="I165" s="77" t="s">
        <v>124</v>
      </c>
      <c r="J165" s="77"/>
      <c r="K165" s="77"/>
      <c r="L165" s="77"/>
      <c r="N165" s="41"/>
    </row>
    <row r="166" spans="1:14" s="25" customFormat="1" ht="14.25">
      <c r="A166" s="10">
        <v>1</v>
      </c>
      <c r="B166" s="42">
        <v>2</v>
      </c>
      <c r="C166" s="43">
        <v>3</v>
      </c>
      <c r="D166" s="43">
        <v>4</v>
      </c>
      <c r="E166" s="43">
        <v>5</v>
      </c>
      <c r="F166" s="43">
        <v>6</v>
      </c>
      <c r="G166" s="43">
        <v>7</v>
      </c>
      <c r="H166" s="43">
        <v>8</v>
      </c>
      <c r="I166" s="43">
        <v>9</v>
      </c>
      <c r="J166" s="43">
        <v>10</v>
      </c>
      <c r="K166" s="43">
        <v>11</v>
      </c>
      <c r="L166" s="43">
        <v>12</v>
      </c>
      <c r="N166" s="41"/>
    </row>
    <row r="167" spans="1:12" s="25" customFormat="1" ht="51" customHeight="1">
      <c r="A167" s="11" t="s">
        <v>116</v>
      </c>
      <c r="B167" s="5" t="s">
        <v>11</v>
      </c>
      <c r="C167" s="9">
        <f t="shared" si="16"/>
        <v>5320</v>
      </c>
      <c r="D167" s="8">
        <v>5320</v>
      </c>
      <c r="E167" s="8">
        <v>0</v>
      </c>
      <c r="F167" s="6">
        <f t="shared" si="17"/>
        <v>61250</v>
      </c>
      <c r="G167" s="7">
        <v>61250</v>
      </c>
      <c r="H167" s="7">
        <v>0</v>
      </c>
      <c r="I167" s="9">
        <f>J167+K167</f>
        <v>73500</v>
      </c>
      <c r="J167" s="7">
        <f>+J168+J169</f>
        <v>73500</v>
      </c>
      <c r="K167" s="8">
        <v>0</v>
      </c>
      <c r="L167" s="21" t="s">
        <v>69</v>
      </c>
    </row>
    <row r="168" spans="1:12" s="25" customFormat="1" ht="51" customHeight="1">
      <c r="A168" s="11" t="s">
        <v>148</v>
      </c>
      <c r="B168" s="5" t="s">
        <v>11</v>
      </c>
      <c r="C168" s="9">
        <v>5320</v>
      </c>
      <c r="D168" s="8">
        <v>5320</v>
      </c>
      <c r="E168" s="8">
        <v>0</v>
      </c>
      <c r="F168" s="6">
        <f>+G168</f>
        <v>66025</v>
      </c>
      <c r="G168" s="7">
        <v>66025</v>
      </c>
      <c r="H168" s="7">
        <v>0</v>
      </c>
      <c r="I168" s="9">
        <f>+J168</f>
        <v>71050</v>
      </c>
      <c r="J168" s="7">
        <v>71050</v>
      </c>
      <c r="K168" s="8">
        <v>0</v>
      </c>
      <c r="L168" s="21" t="s">
        <v>69</v>
      </c>
    </row>
    <row r="169" spans="1:12" s="25" customFormat="1" ht="51.75" customHeight="1">
      <c r="A169" s="11" t="s">
        <v>149</v>
      </c>
      <c r="B169" s="5" t="s">
        <v>11</v>
      </c>
      <c r="C169" s="9">
        <v>0</v>
      </c>
      <c r="D169" s="8">
        <v>0</v>
      </c>
      <c r="E169" s="8">
        <v>0</v>
      </c>
      <c r="F169" s="6">
        <f>+G169</f>
        <v>1225</v>
      </c>
      <c r="G169" s="7">
        <v>1225</v>
      </c>
      <c r="H169" s="7">
        <v>0</v>
      </c>
      <c r="I169" s="9">
        <f>+J169</f>
        <v>2450</v>
      </c>
      <c r="J169" s="7">
        <v>2450</v>
      </c>
      <c r="K169" s="8">
        <v>0</v>
      </c>
      <c r="L169" s="21" t="s">
        <v>69</v>
      </c>
    </row>
    <row r="170" spans="1:12" s="25" customFormat="1" ht="55.5" customHeight="1">
      <c r="A170" s="11" t="s">
        <v>150</v>
      </c>
      <c r="B170" s="5" t="s">
        <v>11</v>
      </c>
      <c r="C170" s="9">
        <f t="shared" si="16"/>
        <v>61740</v>
      </c>
      <c r="D170" s="8">
        <f>D171+D172+D173</f>
        <v>61740</v>
      </c>
      <c r="E170" s="8">
        <f>E171+E172+E173</f>
        <v>0</v>
      </c>
      <c r="F170" s="6">
        <f t="shared" si="17"/>
        <v>11270</v>
      </c>
      <c r="G170" s="7">
        <f>G171+G172+G173+G174</f>
        <v>11270</v>
      </c>
      <c r="H170" s="7">
        <v>0</v>
      </c>
      <c r="I170" s="9">
        <f>J170+K170</f>
        <v>2170</v>
      </c>
      <c r="J170" s="7">
        <f>J171+J172+J173</f>
        <v>2170</v>
      </c>
      <c r="K170" s="8">
        <v>0</v>
      </c>
      <c r="L170" s="21" t="s">
        <v>69</v>
      </c>
    </row>
    <row r="171" spans="1:12" s="25" customFormat="1" ht="54.75" customHeight="1">
      <c r="A171" s="11" t="s">
        <v>151</v>
      </c>
      <c r="B171" s="5" t="s">
        <v>11</v>
      </c>
      <c r="C171" s="9">
        <f t="shared" si="16"/>
        <v>59940</v>
      </c>
      <c r="D171" s="8">
        <v>59940</v>
      </c>
      <c r="E171" s="8">
        <v>0</v>
      </c>
      <c r="F171" s="6">
        <f t="shared" si="17"/>
        <v>0</v>
      </c>
      <c r="G171" s="7">
        <v>0</v>
      </c>
      <c r="H171" s="7">
        <v>0</v>
      </c>
      <c r="I171" s="9">
        <f>J171+K171</f>
        <v>0</v>
      </c>
      <c r="J171" s="7">
        <v>0</v>
      </c>
      <c r="K171" s="8">
        <v>0</v>
      </c>
      <c r="L171" s="21" t="s">
        <v>69</v>
      </c>
    </row>
    <row r="172" spans="1:12" s="25" customFormat="1" ht="51" customHeight="1">
      <c r="A172" s="11" t="s">
        <v>152</v>
      </c>
      <c r="B172" s="5" t="s">
        <v>11</v>
      </c>
      <c r="C172" s="9">
        <f t="shared" si="16"/>
        <v>1800</v>
      </c>
      <c r="D172" s="8">
        <v>1800</v>
      </c>
      <c r="E172" s="8">
        <v>0</v>
      </c>
      <c r="F172" s="6">
        <f t="shared" si="17"/>
        <v>2100</v>
      </c>
      <c r="G172" s="7">
        <v>2100</v>
      </c>
      <c r="H172" s="7">
        <v>0</v>
      </c>
      <c r="I172" s="9">
        <f>J172+K172</f>
        <v>2100</v>
      </c>
      <c r="J172" s="7">
        <v>2100</v>
      </c>
      <c r="K172" s="8">
        <v>0</v>
      </c>
      <c r="L172" s="21" t="s">
        <v>69</v>
      </c>
    </row>
    <row r="173" spans="1:12" s="25" customFormat="1" ht="54.75" customHeight="1">
      <c r="A173" s="11" t="s">
        <v>153</v>
      </c>
      <c r="B173" s="5" t="s">
        <v>11</v>
      </c>
      <c r="C173" s="9">
        <f t="shared" si="16"/>
        <v>0</v>
      </c>
      <c r="D173" s="8">
        <v>0</v>
      </c>
      <c r="E173" s="8">
        <v>0</v>
      </c>
      <c r="F173" s="6">
        <f t="shared" si="17"/>
        <v>70</v>
      </c>
      <c r="G173" s="7">
        <v>70</v>
      </c>
      <c r="H173" s="7">
        <v>0</v>
      </c>
      <c r="I173" s="9">
        <f>J173+K173</f>
        <v>70</v>
      </c>
      <c r="J173" s="7">
        <v>70</v>
      </c>
      <c r="K173" s="8">
        <v>0</v>
      </c>
      <c r="L173" s="21" t="s">
        <v>69</v>
      </c>
    </row>
    <row r="174" spans="1:12" s="25" customFormat="1" ht="54" customHeight="1">
      <c r="A174" s="11" t="s">
        <v>154</v>
      </c>
      <c r="B174" s="5" t="s">
        <v>11</v>
      </c>
      <c r="C174" s="9">
        <v>0</v>
      </c>
      <c r="D174" s="8">
        <v>0</v>
      </c>
      <c r="E174" s="8">
        <v>0</v>
      </c>
      <c r="F174" s="6">
        <f>+G174</f>
        <v>9100</v>
      </c>
      <c r="G174" s="7">
        <f>7140+1960</f>
        <v>9100</v>
      </c>
      <c r="H174" s="7">
        <v>0</v>
      </c>
      <c r="I174" s="9">
        <v>0</v>
      </c>
      <c r="J174" s="7">
        <v>0</v>
      </c>
      <c r="K174" s="8">
        <v>0</v>
      </c>
      <c r="L174" s="21" t="s">
        <v>69</v>
      </c>
    </row>
    <row r="175" spans="1:12" s="15" customFormat="1" ht="25.5" customHeight="1">
      <c r="A175" s="83" t="s">
        <v>155</v>
      </c>
      <c r="B175" s="83"/>
      <c r="C175" s="83"/>
      <c r="D175" s="83"/>
      <c r="E175" s="83"/>
      <c r="F175" s="83"/>
      <c r="G175" s="83"/>
      <c r="H175" s="83"/>
      <c r="I175" s="83"/>
      <c r="J175" s="83"/>
      <c r="K175" s="83"/>
      <c r="L175" s="83"/>
    </row>
    <row r="176" spans="1:12" s="25" customFormat="1" ht="41.25" customHeight="1">
      <c r="A176" s="59" t="s">
        <v>113</v>
      </c>
      <c r="B176" s="5"/>
      <c r="C176" s="9">
        <f>D176+E176</f>
        <v>87500</v>
      </c>
      <c r="D176" s="8">
        <f>+D177+D178+D179</f>
        <v>87500</v>
      </c>
      <c r="E176" s="8">
        <v>0</v>
      </c>
      <c r="F176" s="6">
        <f>+G176+H176</f>
        <v>79520</v>
      </c>
      <c r="G176" s="8">
        <f>+G177+G178+G179</f>
        <v>79520</v>
      </c>
      <c r="H176" s="7">
        <v>0</v>
      </c>
      <c r="I176" s="9">
        <f>+J176+K176</f>
        <v>88000</v>
      </c>
      <c r="J176" s="8">
        <f>+J177+J178+J179</f>
        <v>88000</v>
      </c>
      <c r="K176" s="8">
        <v>0</v>
      </c>
      <c r="L176" s="21"/>
    </row>
    <row r="177" spans="1:12" s="25" customFormat="1" ht="53.25" customHeight="1">
      <c r="A177" s="4" t="s">
        <v>117</v>
      </c>
      <c r="B177" s="5" t="s">
        <v>11</v>
      </c>
      <c r="C177" s="9">
        <f>+D177+E177</f>
        <v>87500</v>
      </c>
      <c r="D177" s="8">
        <v>87500</v>
      </c>
      <c r="E177" s="8">
        <v>0</v>
      </c>
      <c r="F177" s="6">
        <f>+G177+H177</f>
        <v>0</v>
      </c>
      <c r="G177" s="7">
        <v>0</v>
      </c>
      <c r="H177" s="7">
        <v>0</v>
      </c>
      <c r="I177" s="9">
        <f>+J177+K177</f>
        <v>0</v>
      </c>
      <c r="J177" s="7">
        <v>0</v>
      </c>
      <c r="K177" s="8">
        <v>0</v>
      </c>
      <c r="L177" s="21" t="s">
        <v>69</v>
      </c>
    </row>
    <row r="178" spans="1:12" s="25" customFormat="1" ht="53.25" customHeight="1">
      <c r="A178" s="4" t="s">
        <v>118</v>
      </c>
      <c r="B178" s="5" t="s">
        <v>11</v>
      </c>
      <c r="C178" s="9">
        <f>+D178+E178</f>
        <v>0</v>
      </c>
      <c r="D178" s="8">
        <v>0</v>
      </c>
      <c r="E178" s="8">
        <v>0</v>
      </c>
      <c r="F178" s="6">
        <f>+G178+H178</f>
        <v>74550</v>
      </c>
      <c r="G178" s="7">
        <v>74550</v>
      </c>
      <c r="H178" s="7">
        <v>0</v>
      </c>
      <c r="I178" s="9">
        <f>+J178+K178</f>
        <v>82500</v>
      </c>
      <c r="J178" s="7">
        <v>82500</v>
      </c>
      <c r="K178" s="8">
        <v>0</v>
      </c>
      <c r="L178" s="21" t="s">
        <v>69</v>
      </c>
    </row>
    <row r="179" spans="1:12" s="25" customFormat="1" ht="53.25" customHeight="1">
      <c r="A179" s="4" t="s">
        <v>119</v>
      </c>
      <c r="B179" s="5" t="s">
        <v>11</v>
      </c>
      <c r="C179" s="9">
        <f>+D179+E179</f>
        <v>0</v>
      </c>
      <c r="D179" s="8">
        <v>0</v>
      </c>
      <c r="E179" s="8">
        <v>0</v>
      </c>
      <c r="F179" s="6">
        <f>+G179+H179</f>
        <v>4970</v>
      </c>
      <c r="G179" s="7">
        <v>4970</v>
      </c>
      <c r="H179" s="7">
        <v>0</v>
      </c>
      <c r="I179" s="9">
        <f>+J179+K179</f>
        <v>5500</v>
      </c>
      <c r="J179" s="7">
        <v>5500</v>
      </c>
      <c r="K179" s="8">
        <v>0</v>
      </c>
      <c r="L179" s="21" t="s">
        <v>69</v>
      </c>
    </row>
    <row r="180" spans="1:12" s="15" customFormat="1" ht="12.75" customHeight="1">
      <c r="A180" s="48"/>
      <c r="B180" s="49"/>
      <c r="C180" s="50"/>
      <c r="D180" s="51"/>
      <c r="E180" s="51"/>
      <c r="F180" s="52"/>
      <c r="G180" s="53"/>
      <c r="H180" s="51"/>
      <c r="I180" s="50"/>
      <c r="J180" s="53"/>
      <c r="K180" s="51"/>
      <c r="L180" s="54"/>
    </row>
    <row r="181" spans="1:14" s="25" customFormat="1" ht="19.5" customHeight="1">
      <c r="A181" s="39"/>
      <c r="C181" s="40"/>
      <c r="D181" s="40"/>
      <c r="E181" s="40"/>
      <c r="F181" s="40"/>
      <c r="G181" s="40"/>
      <c r="H181" s="40"/>
      <c r="I181" s="77" t="s">
        <v>124</v>
      </c>
      <c r="J181" s="77"/>
      <c r="K181" s="77"/>
      <c r="L181" s="77"/>
      <c r="N181" s="41"/>
    </row>
    <row r="182" spans="1:14" s="25" customFormat="1" ht="14.25">
      <c r="A182" s="10">
        <v>1</v>
      </c>
      <c r="B182" s="42">
        <v>2</v>
      </c>
      <c r="C182" s="43">
        <v>3</v>
      </c>
      <c r="D182" s="43">
        <v>4</v>
      </c>
      <c r="E182" s="43">
        <v>5</v>
      </c>
      <c r="F182" s="43">
        <v>6</v>
      </c>
      <c r="G182" s="43">
        <v>7</v>
      </c>
      <c r="H182" s="43">
        <v>8</v>
      </c>
      <c r="I182" s="43">
        <v>9</v>
      </c>
      <c r="J182" s="43">
        <v>10</v>
      </c>
      <c r="K182" s="43">
        <v>11</v>
      </c>
      <c r="L182" s="43">
        <v>12</v>
      </c>
      <c r="N182" s="41"/>
    </row>
    <row r="183" spans="1:12" s="15" customFormat="1" ht="20.25" customHeight="1">
      <c r="A183" s="91" t="s">
        <v>156</v>
      </c>
      <c r="B183" s="91"/>
      <c r="C183" s="91"/>
      <c r="D183" s="91"/>
      <c r="E183" s="91"/>
      <c r="F183" s="91"/>
      <c r="G183" s="91"/>
      <c r="H183" s="91"/>
      <c r="I183" s="91"/>
      <c r="J183" s="91"/>
      <c r="K183" s="91"/>
      <c r="L183" s="91"/>
    </row>
    <row r="184" spans="1:12" s="25" customFormat="1" ht="95.25" customHeight="1">
      <c r="A184" s="47" t="s">
        <v>157</v>
      </c>
      <c r="B184" s="5" t="s">
        <v>11</v>
      </c>
      <c r="C184" s="9">
        <f>D184+E184</f>
        <v>480</v>
      </c>
      <c r="D184" s="8">
        <v>480</v>
      </c>
      <c r="E184" s="8">
        <v>0</v>
      </c>
      <c r="F184" s="6">
        <f>G184+H184</f>
        <v>70</v>
      </c>
      <c r="G184" s="7">
        <v>70</v>
      </c>
      <c r="H184" s="7">
        <v>0</v>
      </c>
      <c r="I184" s="9">
        <f>J184+K184</f>
        <v>0</v>
      </c>
      <c r="J184" s="7">
        <v>0</v>
      </c>
      <c r="K184" s="8">
        <v>0</v>
      </c>
      <c r="L184" s="21" t="s">
        <v>69</v>
      </c>
    </row>
    <row r="185" spans="1:12" s="25" customFormat="1" ht="18" customHeight="1">
      <c r="A185" s="83" t="s">
        <v>158</v>
      </c>
      <c r="B185" s="83"/>
      <c r="C185" s="83"/>
      <c r="D185" s="83"/>
      <c r="E185" s="83"/>
      <c r="F185" s="83"/>
      <c r="G185" s="83"/>
      <c r="H185" s="83"/>
      <c r="I185" s="83"/>
      <c r="J185" s="83"/>
      <c r="K185" s="83"/>
      <c r="L185" s="83"/>
    </row>
    <row r="186" spans="1:12" s="25" customFormat="1" ht="33.75" customHeight="1">
      <c r="A186" s="84" t="s">
        <v>92</v>
      </c>
      <c r="B186" s="84"/>
      <c r="C186" s="84"/>
      <c r="D186" s="84"/>
      <c r="E186" s="84"/>
      <c r="F186" s="84"/>
      <c r="G186" s="84"/>
      <c r="H186" s="84"/>
      <c r="I186" s="84"/>
      <c r="J186" s="84"/>
      <c r="K186" s="84"/>
      <c r="L186" s="84"/>
    </row>
    <row r="187" spans="1:12" s="25" customFormat="1" ht="32.25" customHeight="1">
      <c r="A187" s="88" t="s">
        <v>93</v>
      </c>
      <c r="B187" s="88"/>
      <c r="C187" s="88"/>
      <c r="D187" s="88"/>
      <c r="E187" s="88"/>
      <c r="F187" s="88"/>
      <c r="G187" s="88"/>
      <c r="H187" s="88"/>
      <c r="I187" s="88"/>
      <c r="J187" s="88"/>
      <c r="K187" s="88"/>
      <c r="L187" s="88"/>
    </row>
    <row r="188" spans="1:12" s="25" customFormat="1" ht="40.5" customHeight="1">
      <c r="A188" s="64" t="s">
        <v>94</v>
      </c>
      <c r="B188" s="5" t="s">
        <v>11</v>
      </c>
      <c r="C188" s="9">
        <f>D188+E188</f>
        <v>1007900</v>
      </c>
      <c r="D188" s="9">
        <v>260900</v>
      </c>
      <c r="E188" s="9">
        <v>747000</v>
      </c>
      <c r="F188" s="9">
        <f>G188+H188</f>
        <v>201300</v>
      </c>
      <c r="G188" s="9">
        <v>201300</v>
      </c>
      <c r="H188" s="9">
        <v>0</v>
      </c>
      <c r="I188" s="9">
        <f>J188+K188</f>
        <v>225100</v>
      </c>
      <c r="J188" s="6">
        <v>225100</v>
      </c>
      <c r="K188" s="9">
        <v>0</v>
      </c>
      <c r="L188" s="10" t="s">
        <v>39</v>
      </c>
    </row>
    <row r="189" spans="1:12" s="25" customFormat="1" ht="18" customHeight="1">
      <c r="A189" s="83" t="s">
        <v>175</v>
      </c>
      <c r="B189" s="83"/>
      <c r="C189" s="83"/>
      <c r="D189" s="83"/>
      <c r="E189" s="83"/>
      <c r="F189" s="83"/>
      <c r="G189" s="83"/>
      <c r="H189" s="83"/>
      <c r="I189" s="83"/>
      <c r="J189" s="83"/>
      <c r="K189" s="83"/>
      <c r="L189" s="83"/>
    </row>
    <row r="190" spans="1:12" s="25" customFormat="1" ht="20.25" customHeight="1">
      <c r="A190" s="86" t="s">
        <v>102</v>
      </c>
      <c r="B190" s="86"/>
      <c r="C190" s="86"/>
      <c r="D190" s="86"/>
      <c r="E190" s="86"/>
      <c r="F190" s="86"/>
      <c r="G190" s="86"/>
      <c r="H190" s="86"/>
      <c r="I190" s="86"/>
      <c r="J190" s="86"/>
      <c r="K190" s="86"/>
      <c r="L190" s="86"/>
    </row>
    <row r="191" spans="1:12" s="25" customFormat="1" ht="23.25" customHeight="1">
      <c r="A191" s="79" t="s">
        <v>103</v>
      </c>
      <c r="B191" s="79"/>
      <c r="C191" s="79"/>
      <c r="D191" s="79"/>
      <c r="E191" s="79"/>
      <c r="F191" s="79"/>
      <c r="G191" s="79"/>
      <c r="H191" s="79"/>
      <c r="I191" s="79"/>
      <c r="J191" s="79"/>
      <c r="K191" s="79"/>
      <c r="L191" s="79"/>
    </row>
    <row r="192" spans="1:12" s="25" customFormat="1" ht="21.75" customHeight="1">
      <c r="A192" s="60" t="s">
        <v>50</v>
      </c>
      <c r="B192" s="65"/>
      <c r="C192" s="9">
        <f>D192+E192</f>
        <v>57157</v>
      </c>
      <c r="D192" s="9">
        <f>D193+D194</f>
        <v>57157</v>
      </c>
      <c r="E192" s="9">
        <f>E193+E194</f>
        <v>0</v>
      </c>
      <c r="F192" s="9">
        <f>G192+H192</f>
        <v>70000</v>
      </c>
      <c r="G192" s="9">
        <f>G193+G194</f>
        <v>70000</v>
      </c>
      <c r="H192" s="66">
        <v>0</v>
      </c>
      <c r="I192" s="9">
        <f>J192+K192</f>
        <v>75000</v>
      </c>
      <c r="J192" s="9">
        <f>J193+J194</f>
        <v>75000</v>
      </c>
      <c r="K192" s="9">
        <f>K193+K194</f>
        <v>0</v>
      </c>
      <c r="L192" s="65"/>
    </row>
    <row r="193" spans="1:12" s="25" customFormat="1" ht="42" customHeight="1">
      <c r="A193" s="14" t="s">
        <v>104</v>
      </c>
      <c r="B193" s="5" t="s">
        <v>11</v>
      </c>
      <c r="C193" s="9">
        <f>D193+E193</f>
        <v>57157</v>
      </c>
      <c r="D193" s="8">
        <v>57157</v>
      </c>
      <c r="E193" s="8">
        <v>0</v>
      </c>
      <c r="F193" s="9">
        <f>G193+H193</f>
        <v>0</v>
      </c>
      <c r="G193" s="8">
        <v>0</v>
      </c>
      <c r="H193" s="8">
        <v>0</v>
      </c>
      <c r="I193" s="9">
        <f>J193+K193</f>
        <v>0</v>
      </c>
      <c r="J193" s="7">
        <v>0</v>
      </c>
      <c r="K193" s="8">
        <v>0</v>
      </c>
      <c r="L193" s="10" t="s">
        <v>39</v>
      </c>
    </row>
    <row r="194" spans="1:12" s="25" customFormat="1" ht="43.5" customHeight="1">
      <c r="A194" s="14" t="s">
        <v>105</v>
      </c>
      <c r="B194" s="5" t="s">
        <v>11</v>
      </c>
      <c r="C194" s="9">
        <f>D194+E194</f>
        <v>0</v>
      </c>
      <c r="D194" s="8">
        <v>0</v>
      </c>
      <c r="E194" s="8">
        <v>0</v>
      </c>
      <c r="F194" s="9">
        <f>G194+H194</f>
        <v>70000</v>
      </c>
      <c r="G194" s="8">
        <v>70000</v>
      </c>
      <c r="H194" s="8">
        <v>0</v>
      </c>
      <c r="I194" s="9">
        <f>J194+K194</f>
        <v>75000</v>
      </c>
      <c r="J194" s="7">
        <v>75000</v>
      </c>
      <c r="K194" s="8">
        <v>0</v>
      </c>
      <c r="L194" s="10" t="s">
        <v>39</v>
      </c>
    </row>
    <row r="195" spans="1:12" s="15" customFormat="1" ht="18" customHeight="1">
      <c r="A195" s="84" t="s">
        <v>40</v>
      </c>
      <c r="B195" s="84"/>
      <c r="C195" s="84"/>
      <c r="D195" s="84"/>
      <c r="E195" s="84"/>
      <c r="F195" s="84"/>
      <c r="G195" s="84"/>
      <c r="H195" s="84"/>
      <c r="I195" s="84"/>
      <c r="J195" s="84"/>
      <c r="K195" s="84"/>
      <c r="L195" s="84"/>
    </row>
    <row r="196" spans="1:12" s="15" customFormat="1" ht="33.75" customHeight="1">
      <c r="A196" s="85" t="s">
        <v>159</v>
      </c>
      <c r="B196" s="85"/>
      <c r="C196" s="85"/>
      <c r="D196" s="85"/>
      <c r="E196" s="85"/>
      <c r="F196" s="85"/>
      <c r="G196" s="85"/>
      <c r="H196" s="85"/>
      <c r="I196" s="85"/>
      <c r="J196" s="85"/>
      <c r="K196" s="85"/>
      <c r="L196" s="85"/>
    </row>
    <row r="197" spans="1:12" s="25" customFormat="1" ht="23.25" customHeight="1">
      <c r="A197" s="60" t="s">
        <v>50</v>
      </c>
      <c r="B197" s="21"/>
      <c r="C197" s="6">
        <f>D197+E197</f>
        <v>16477514</v>
      </c>
      <c r="D197" s="6">
        <f>D199+D201+D203+D208+D214</f>
        <v>16477514</v>
      </c>
      <c r="E197" s="6">
        <v>0</v>
      </c>
      <c r="F197" s="9">
        <f>G197+H197</f>
        <v>43796810</v>
      </c>
      <c r="G197" s="6">
        <f>G199+G201+G203+G208+G214</f>
        <v>43592198</v>
      </c>
      <c r="H197" s="6">
        <f>H199+H201+H203+H208</f>
        <v>204612</v>
      </c>
      <c r="I197" s="9">
        <f>K197+J197</f>
        <v>49606566</v>
      </c>
      <c r="J197" s="6">
        <f>J199+J201+J203+J208+J214</f>
        <v>49392566</v>
      </c>
      <c r="K197" s="6">
        <f>K199+K201++K203+K208</f>
        <v>214000</v>
      </c>
      <c r="L197" s="24"/>
    </row>
    <row r="198" spans="1:12" s="15" customFormat="1" ht="21.75" customHeight="1">
      <c r="A198" s="82" t="s">
        <v>160</v>
      </c>
      <c r="B198" s="82"/>
      <c r="C198" s="82"/>
      <c r="D198" s="82"/>
      <c r="E198" s="82"/>
      <c r="F198" s="82"/>
      <c r="G198" s="82"/>
      <c r="H198" s="82"/>
      <c r="I198" s="82"/>
      <c r="J198" s="82"/>
      <c r="K198" s="82"/>
      <c r="L198" s="82"/>
    </row>
    <row r="199" spans="1:12" s="15" customFormat="1" ht="45.75" customHeight="1">
      <c r="A199" s="14" t="s">
        <v>58</v>
      </c>
      <c r="B199" s="5" t="s">
        <v>11</v>
      </c>
      <c r="C199" s="9">
        <f>D199+E199</f>
        <v>3624570</v>
      </c>
      <c r="D199" s="67">
        <v>3624570</v>
      </c>
      <c r="E199" s="6">
        <v>0</v>
      </c>
      <c r="F199" s="6">
        <f>G199+H199</f>
        <v>11188632</v>
      </c>
      <c r="G199" s="7">
        <v>11188632</v>
      </c>
      <c r="H199" s="7">
        <v>0</v>
      </c>
      <c r="I199" s="9">
        <f>J199+K199</f>
        <v>13466596</v>
      </c>
      <c r="J199" s="7">
        <f>2000000+9466596+2000000</f>
        <v>13466596</v>
      </c>
      <c r="K199" s="8">
        <v>0</v>
      </c>
      <c r="L199" s="10" t="s">
        <v>39</v>
      </c>
    </row>
    <row r="200" spans="1:12" s="25" customFormat="1" ht="21.75" customHeight="1">
      <c r="A200" s="82" t="s">
        <v>133</v>
      </c>
      <c r="B200" s="82"/>
      <c r="C200" s="82"/>
      <c r="D200" s="82"/>
      <c r="E200" s="82"/>
      <c r="F200" s="82"/>
      <c r="G200" s="82"/>
      <c r="H200" s="82"/>
      <c r="I200" s="82"/>
      <c r="J200" s="82"/>
      <c r="K200" s="82"/>
      <c r="L200" s="82"/>
    </row>
    <row r="201" spans="1:12" s="25" customFormat="1" ht="43.5" customHeight="1">
      <c r="A201" s="14" t="s">
        <v>47</v>
      </c>
      <c r="B201" s="5" t="s">
        <v>11</v>
      </c>
      <c r="C201" s="9">
        <f>D201+E201</f>
        <v>9714663</v>
      </c>
      <c r="D201" s="8">
        <f>9583246+131417</f>
        <v>9714663</v>
      </c>
      <c r="E201" s="9">
        <v>0</v>
      </c>
      <c r="F201" s="9">
        <f>G201+H201</f>
        <v>28979753</v>
      </c>
      <c r="G201" s="7">
        <v>28979753</v>
      </c>
      <c r="H201" s="7">
        <v>0</v>
      </c>
      <c r="I201" s="9">
        <f>J201+K201</f>
        <v>33013066</v>
      </c>
      <c r="J201" s="7">
        <f>8000000+27013066-2000000</f>
        <v>33013066</v>
      </c>
      <c r="K201" s="7">
        <v>0</v>
      </c>
      <c r="L201" s="10" t="s">
        <v>39</v>
      </c>
    </row>
    <row r="202" spans="1:12" s="25" customFormat="1" ht="21" customHeight="1">
      <c r="A202" s="82" t="s">
        <v>161</v>
      </c>
      <c r="B202" s="82"/>
      <c r="C202" s="82"/>
      <c r="D202" s="82"/>
      <c r="E202" s="82"/>
      <c r="F202" s="82"/>
      <c r="G202" s="82"/>
      <c r="H202" s="82"/>
      <c r="I202" s="82"/>
      <c r="J202" s="82"/>
      <c r="K202" s="82"/>
      <c r="L202" s="82"/>
    </row>
    <row r="203" spans="1:12" s="25" customFormat="1" ht="42" customHeight="1">
      <c r="A203" s="11" t="s">
        <v>182</v>
      </c>
      <c r="B203" s="5" t="s">
        <v>11</v>
      </c>
      <c r="C203" s="9">
        <f>D203+E203</f>
        <v>1439932</v>
      </c>
      <c r="D203" s="9">
        <v>1439932</v>
      </c>
      <c r="E203" s="9">
        <v>0</v>
      </c>
      <c r="F203" s="6">
        <f>G203+H203</f>
        <v>1531251</v>
      </c>
      <c r="G203" s="7">
        <v>1531251</v>
      </c>
      <c r="H203" s="7">
        <v>0</v>
      </c>
      <c r="I203" s="9">
        <f>J203+K203</f>
        <v>1541402</v>
      </c>
      <c r="J203" s="6">
        <v>1541402</v>
      </c>
      <c r="K203" s="9">
        <v>0</v>
      </c>
      <c r="L203" s="10" t="s">
        <v>39</v>
      </c>
    </row>
    <row r="204" spans="1:12" s="15" customFormat="1" ht="12.75" customHeight="1">
      <c r="A204" s="48"/>
      <c r="B204" s="49"/>
      <c r="C204" s="50"/>
      <c r="D204" s="51"/>
      <c r="E204" s="51"/>
      <c r="F204" s="52"/>
      <c r="G204" s="53"/>
      <c r="H204" s="51"/>
      <c r="I204" s="50"/>
      <c r="J204" s="53"/>
      <c r="K204" s="51"/>
      <c r="L204" s="54"/>
    </row>
    <row r="205" spans="1:14" s="25" customFormat="1" ht="19.5" customHeight="1">
      <c r="A205" s="39"/>
      <c r="C205" s="40"/>
      <c r="D205" s="40"/>
      <c r="E205" s="40"/>
      <c r="F205" s="40"/>
      <c r="G205" s="40"/>
      <c r="H205" s="40"/>
      <c r="I205" s="77" t="s">
        <v>124</v>
      </c>
      <c r="J205" s="77"/>
      <c r="K205" s="77"/>
      <c r="L205" s="77"/>
      <c r="N205" s="41"/>
    </row>
    <row r="206" spans="1:14" s="25" customFormat="1" ht="14.25">
      <c r="A206" s="10">
        <v>1</v>
      </c>
      <c r="B206" s="42">
        <v>2</v>
      </c>
      <c r="C206" s="43">
        <v>3</v>
      </c>
      <c r="D206" s="43">
        <v>4</v>
      </c>
      <c r="E206" s="43">
        <v>5</v>
      </c>
      <c r="F206" s="43">
        <v>6</v>
      </c>
      <c r="G206" s="43">
        <v>7</v>
      </c>
      <c r="H206" s="43">
        <v>8</v>
      </c>
      <c r="I206" s="43">
        <v>9</v>
      </c>
      <c r="J206" s="43">
        <v>10</v>
      </c>
      <c r="K206" s="43">
        <v>11</v>
      </c>
      <c r="L206" s="43">
        <v>12</v>
      </c>
      <c r="N206" s="41"/>
    </row>
    <row r="207" spans="1:12" s="15" customFormat="1" ht="26.25" customHeight="1">
      <c r="A207" s="82" t="s">
        <v>163</v>
      </c>
      <c r="B207" s="82"/>
      <c r="C207" s="82"/>
      <c r="D207" s="82"/>
      <c r="E207" s="82"/>
      <c r="F207" s="82"/>
      <c r="G207" s="82"/>
      <c r="H207" s="82"/>
      <c r="I207" s="82"/>
      <c r="J207" s="82"/>
      <c r="K207" s="82"/>
      <c r="L207" s="82"/>
    </row>
    <row r="208" spans="1:12" s="15" customFormat="1" ht="36.75" customHeight="1">
      <c r="A208" s="11" t="s">
        <v>183</v>
      </c>
      <c r="B208" s="12"/>
      <c r="C208" s="9">
        <f>D208+E208</f>
        <v>348349</v>
      </c>
      <c r="D208" s="9">
        <f>+D209+D210+D211+D212</f>
        <v>348349</v>
      </c>
      <c r="E208" s="9">
        <f>E209+E210+E211</f>
        <v>0</v>
      </c>
      <c r="F208" s="6">
        <f>G208+H208</f>
        <v>597174</v>
      </c>
      <c r="G208" s="9">
        <f>+G209+G210+G15+G212</f>
        <v>392562</v>
      </c>
      <c r="H208" s="9">
        <f>+H209+H210+H211</f>
        <v>204612</v>
      </c>
      <c r="I208" s="9">
        <f>J208+K208</f>
        <v>585502</v>
      </c>
      <c r="J208" s="6">
        <f>J209+J210+J211+J212</f>
        <v>371502</v>
      </c>
      <c r="K208" s="6">
        <f>K209+K210+K211</f>
        <v>214000</v>
      </c>
      <c r="L208" s="13"/>
    </row>
    <row r="209" spans="1:12" s="25" customFormat="1" ht="41.25" customHeight="1">
      <c r="A209" s="12" t="s">
        <v>48</v>
      </c>
      <c r="B209" s="5" t="s">
        <v>11</v>
      </c>
      <c r="C209" s="9">
        <f>D209+E209</f>
        <v>28775</v>
      </c>
      <c r="D209" s="8">
        <v>28775</v>
      </c>
      <c r="E209" s="8">
        <v>0</v>
      </c>
      <c r="F209" s="6">
        <f>+G209+H209</f>
        <v>27890</v>
      </c>
      <c r="G209" s="7">
        <v>27890</v>
      </c>
      <c r="H209" s="7">
        <f>ROUND(E209*1.104,0)</f>
        <v>0</v>
      </c>
      <c r="I209" s="9">
        <f>J209+K209</f>
        <v>31200</v>
      </c>
      <c r="J209" s="7">
        <v>31200</v>
      </c>
      <c r="K209" s="8">
        <v>0</v>
      </c>
      <c r="L209" s="10" t="s">
        <v>39</v>
      </c>
    </row>
    <row r="210" spans="1:12" s="25" customFormat="1" ht="39.75" customHeight="1">
      <c r="A210" s="12" t="s">
        <v>49</v>
      </c>
      <c r="B210" s="5" t="s">
        <v>11</v>
      </c>
      <c r="C210" s="9">
        <f>D210+E210</f>
        <v>225571</v>
      </c>
      <c r="D210" s="8">
        <v>225571</v>
      </c>
      <c r="E210" s="8">
        <v>0</v>
      </c>
      <c r="F210" s="6">
        <f>+G210+H210</f>
        <v>243800</v>
      </c>
      <c r="G210" s="7">
        <v>243800</v>
      </c>
      <c r="H210" s="7">
        <v>0</v>
      </c>
      <c r="I210" s="9">
        <f>J210+K210</f>
        <v>260866</v>
      </c>
      <c r="J210" s="7">
        <v>260866</v>
      </c>
      <c r="K210" s="8">
        <v>0</v>
      </c>
      <c r="L210" s="10" t="s">
        <v>39</v>
      </c>
    </row>
    <row r="211" spans="1:12" s="25" customFormat="1" ht="36.75" customHeight="1">
      <c r="A211" s="4" t="s">
        <v>170</v>
      </c>
      <c r="B211" s="5" t="s">
        <v>11</v>
      </c>
      <c r="C211" s="9">
        <f>D211+E211</f>
        <v>0</v>
      </c>
      <c r="D211" s="8">
        <v>0</v>
      </c>
      <c r="E211" s="8">
        <v>0</v>
      </c>
      <c r="F211" s="6">
        <f>+G211+H211</f>
        <v>204612</v>
      </c>
      <c r="G211" s="7">
        <v>0</v>
      </c>
      <c r="H211" s="7">
        <v>204612</v>
      </c>
      <c r="I211" s="9">
        <f>J211+K211</f>
        <v>214000</v>
      </c>
      <c r="J211" s="7">
        <v>0</v>
      </c>
      <c r="K211" s="7">
        <v>214000</v>
      </c>
      <c r="L211" s="10" t="s">
        <v>39</v>
      </c>
    </row>
    <row r="212" spans="1:12" s="15" customFormat="1" ht="43.5" customHeight="1">
      <c r="A212" s="4" t="s">
        <v>162</v>
      </c>
      <c r="B212" s="5" t="s">
        <v>11</v>
      </c>
      <c r="C212" s="9">
        <f>D212+E212</f>
        <v>94003</v>
      </c>
      <c r="D212" s="9">
        <v>94003</v>
      </c>
      <c r="E212" s="9">
        <v>0</v>
      </c>
      <c r="F212" s="6">
        <f>G212+H212</f>
        <v>120872</v>
      </c>
      <c r="G212" s="7">
        <v>120872</v>
      </c>
      <c r="H212" s="7">
        <v>0</v>
      </c>
      <c r="I212" s="9">
        <f>+J212</f>
        <v>79436</v>
      </c>
      <c r="J212" s="7">
        <v>79436</v>
      </c>
      <c r="K212" s="7">
        <v>0</v>
      </c>
      <c r="L212" s="10" t="s">
        <v>39</v>
      </c>
    </row>
    <row r="213" spans="1:13" s="25" customFormat="1" ht="26.25" customHeight="1">
      <c r="A213" s="90" t="s">
        <v>164</v>
      </c>
      <c r="B213" s="90"/>
      <c r="C213" s="90"/>
      <c r="D213" s="90"/>
      <c r="E213" s="90"/>
      <c r="F213" s="90"/>
      <c r="G213" s="90"/>
      <c r="H213" s="90"/>
      <c r="I213" s="90"/>
      <c r="J213" s="90"/>
      <c r="K213" s="90"/>
      <c r="L213" s="90"/>
      <c r="M213" s="68"/>
    </row>
    <row r="214" spans="1:12" s="25" customFormat="1" ht="41.25" customHeight="1">
      <c r="A214" s="14" t="s">
        <v>181</v>
      </c>
      <c r="B214" s="5" t="s">
        <v>11</v>
      </c>
      <c r="C214" s="9">
        <f>D214+E214</f>
        <v>1350000</v>
      </c>
      <c r="D214" s="8">
        <v>1350000</v>
      </c>
      <c r="E214" s="8">
        <v>0</v>
      </c>
      <c r="F214" s="6">
        <f>G214+H214</f>
        <v>1500000</v>
      </c>
      <c r="G214" s="7">
        <v>1500000</v>
      </c>
      <c r="H214" s="7">
        <v>0</v>
      </c>
      <c r="I214" s="9">
        <f>J214+K214</f>
        <v>1000000</v>
      </c>
      <c r="J214" s="7">
        <v>1000000</v>
      </c>
      <c r="K214" s="7">
        <v>0</v>
      </c>
      <c r="L214" s="10" t="s">
        <v>39</v>
      </c>
    </row>
    <row r="215" spans="1:12" s="15" customFormat="1" ht="18" customHeight="1">
      <c r="A215" s="82" t="s">
        <v>165</v>
      </c>
      <c r="B215" s="82"/>
      <c r="C215" s="82"/>
      <c r="D215" s="82"/>
      <c r="E215" s="82"/>
      <c r="F215" s="82"/>
      <c r="G215" s="82"/>
      <c r="H215" s="82"/>
      <c r="I215" s="82"/>
      <c r="J215" s="82"/>
      <c r="K215" s="82"/>
      <c r="L215" s="82"/>
    </row>
    <row r="216" spans="1:12" s="15" customFormat="1" ht="12" customHeight="1">
      <c r="A216" s="48"/>
      <c r="B216" s="49"/>
      <c r="C216" s="50"/>
      <c r="D216" s="51"/>
      <c r="E216" s="51"/>
      <c r="F216" s="52"/>
      <c r="G216" s="53"/>
      <c r="H216" s="51"/>
      <c r="I216" s="50"/>
      <c r="J216" s="53"/>
      <c r="K216" s="51"/>
      <c r="L216" s="54"/>
    </row>
    <row r="217" spans="1:14" s="25" customFormat="1" ht="17.25" customHeight="1">
      <c r="A217" s="39"/>
      <c r="C217" s="40"/>
      <c r="D217" s="40"/>
      <c r="E217" s="40"/>
      <c r="F217" s="40"/>
      <c r="G217" s="40"/>
      <c r="H217" s="40"/>
      <c r="I217" s="77" t="s">
        <v>124</v>
      </c>
      <c r="J217" s="77"/>
      <c r="K217" s="77"/>
      <c r="L217" s="77"/>
      <c r="N217" s="41"/>
    </row>
    <row r="218" spans="1:14" s="25" customFormat="1" ht="14.25">
      <c r="A218" s="10">
        <v>1</v>
      </c>
      <c r="B218" s="42">
        <v>2</v>
      </c>
      <c r="C218" s="43">
        <v>3</v>
      </c>
      <c r="D218" s="43">
        <v>4</v>
      </c>
      <c r="E218" s="43">
        <v>5</v>
      </c>
      <c r="F218" s="43">
        <v>6</v>
      </c>
      <c r="G218" s="43">
        <v>7</v>
      </c>
      <c r="H218" s="43">
        <v>8</v>
      </c>
      <c r="I218" s="43">
        <v>9</v>
      </c>
      <c r="J218" s="43">
        <v>10</v>
      </c>
      <c r="K218" s="43">
        <v>11</v>
      </c>
      <c r="L218" s="43">
        <v>12</v>
      </c>
      <c r="N218" s="41"/>
    </row>
    <row r="219" spans="1:12" s="15" customFormat="1" ht="37.5" customHeight="1">
      <c r="A219" s="86" t="s">
        <v>51</v>
      </c>
      <c r="B219" s="86"/>
      <c r="C219" s="86"/>
      <c r="D219" s="86"/>
      <c r="E219" s="86"/>
      <c r="F219" s="86"/>
      <c r="G219" s="86"/>
      <c r="H219" s="86"/>
      <c r="I219" s="86"/>
      <c r="J219" s="86"/>
      <c r="K219" s="86"/>
      <c r="L219" s="86"/>
    </row>
    <row r="220" spans="1:12" s="15" customFormat="1" ht="32.25" customHeight="1">
      <c r="A220" s="79" t="s">
        <v>52</v>
      </c>
      <c r="B220" s="79"/>
      <c r="C220" s="79"/>
      <c r="D220" s="79"/>
      <c r="E220" s="79"/>
      <c r="F220" s="79"/>
      <c r="G220" s="79"/>
      <c r="H220" s="79"/>
      <c r="I220" s="79"/>
      <c r="J220" s="79"/>
      <c r="K220" s="79"/>
      <c r="L220" s="79"/>
    </row>
    <row r="221" spans="1:12" s="25" customFormat="1" ht="18.75" customHeight="1">
      <c r="A221" s="23" t="s">
        <v>2</v>
      </c>
      <c r="B221" s="65"/>
      <c r="C221" s="69">
        <f>D221+E221</f>
        <v>1445456</v>
      </c>
      <c r="D221" s="70">
        <f>D222+D223</f>
        <v>1445456</v>
      </c>
      <c r="E221" s="70">
        <f>E222+E223</f>
        <v>0</v>
      </c>
      <c r="F221" s="69">
        <f>G221+H221</f>
        <v>103992</v>
      </c>
      <c r="G221" s="70">
        <f>G222+G223</f>
        <v>103992</v>
      </c>
      <c r="H221" s="70">
        <v>0</v>
      </c>
      <c r="I221" s="69">
        <f>+J221</f>
        <v>64620</v>
      </c>
      <c r="J221" s="70">
        <f>+J222+J223</f>
        <v>64620</v>
      </c>
      <c r="K221" s="70">
        <f>K222+K223</f>
        <v>0</v>
      </c>
      <c r="L221" s="70">
        <v>0</v>
      </c>
    </row>
    <row r="222" spans="1:12" s="25" customFormat="1" ht="64.5" customHeight="1">
      <c r="A222" s="14" t="s">
        <v>53</v>
      </c>
      <c r="B222" s="5" t="s">
        <v>11</v>
      </c>
      <c r="C222" s="9">
        <f>D222+E222</f>
        <v>220430</v>
      </c>
      <c r="D222" s="8">
        <v>220430</v>
      </c>
      <c r="E222" s="8">
        <v>0</v>
      </c>
      <c r="F222" s="9">
        <f>G222+H222</f>
        <v>103992</v>
      </c>
      <c r="G222" s="8">
        <v>103992</v>
      </c>
      <c r="H222" s="8">
        <v>0</v>
      </c>
      <c r="I222" s="9">
        <f>J222+K222</f>
        <v>64620</v>
      </c>
      <c r="J222" s="8">
        <f>137160-72540</f>
        <v>64620</v>
      </c>
      <c r="K222" s="8">
        <v>0</v>
      </c>
      <c r="L222" s="10" t="s">
        <v>39</v>
      </c>
    </row>
    <row r="223" spans="1:12" s="25" customFormat="1" ht="93.75" customHeight="1">
      <c r="A223" s="11" t="s">
        <v>70</v>
      </c>
      <c r="B223" s="5" t="s">
        <v>11</v>
      </c>
      <c r="C223" s="9">
        <f>D223+E223</f>
        <v>1225026</v>
      </c>
      <c r="D223" s="8">
        <v>1225026</v>
      </c>
      <c r="E223" s="8">
        <v>0</v>
      </c>
      <c r="F223" s="6">
        <f>+G223+H223</f>
        <v>0</v>
      </c>
      <c r="G223" s="7">
        <v>0</v>
      </c>
      <c r="H223" s="8">
        <v>0</v>
      </c>
      <c r="I223" s="9">
        <f>J223+K223</f>
        <v>0</v>
      </c>
      <c r="J223" s="7">
        <f>ROUND(G223*1.075,0)</f>
        <v>0</v>
      </c>
      <c r="K223" s="8">
        <v>0</v>
      </c>
      <c r="L223" s="10" t="s">
        <v>39</v>
      </c>
    </row>
    <row r="224" spans="1:12" s="15" customFormat="1" ht="19.5" customHeight="1">
      <c r="A224" s="71"/>
      <c r="B224" s="49"/>
      <c r="C224" s="50"/>
      <c r="D224" s="51"/>
      <c r="E224" s="51"/>
      <c r="F224" s="52"/>
      <c r="G224" s="53"/>
      <c r="H224" s="51"/>
      <c r="I224" s="50"/>
      <c r="J224" s="53"/>
      <c r="K224" s="51"/>
      <c r="L224" s="54"/>
    </row>
    <row r="225" spans="1:10" s="3" customFormat="1" ht="15.75" customHeight="1">
      <c r="A225" s="72" t="s">
        <v>192</v>
      </c>
      <c r="B225" s="72"/>
      <c r="C225" s="73"/>
      <c r="D225" s="1"/>
      <c r="E225" s="73"/>
      <c r="F225" s="73"/>
      <c r="G225" s="73"/>
      <c r="H225" s="73"/>
      <c r="I225" s="73"/>
      <c r="J225" s="73" t="s">
        <v>193</v>
      </c>
    </row>
    <row r="226" spans="1:9" s="3" customFormat="1" ht="17.25" customHeight="1">
      <c r="A226" s="72"/>
      <c r="B226" s="72"/>
      <c r="C226" s="73"/>
      <c r="D226" s="73"/>
      <c r="E226" s="73"/>
      <c r="F226" s="73"/>
      <c r="G226" s="73"/>
      <c r="H226" s="73"/>
      <c r="I226" s="74"/>
    </row>
    <row r="227" spans="1:9" s="3" customFormat="1" ht="19.5" customHeight="1">
      <c r="A227" s="75" t="s">
        <v>188</v>
      </c>
      <c r="B227" s="72"/>
      <c r="C227" s="73"/>
      <c r="D227" s="73"/>
      <c r="E227" s="73"/>
      <c r="F227" s="73"/>
      <c r="G227" s="73"/>
      <c r="H227" s="73"/>
      <c r="I227" s="74"/>
    </row>
    <row r="228" spans="1:8" s="3" customFormat="1" ht="24" customHeight="1">
      <c r="A228" s="75" t="s">
        <v>121</v>
      </c>
      <c r="B228" s="72"/>
      <c r="C228" s="73"/>
      <c r="D228" s="73"/>
      <c r="E228" s="73"/>
      <c r="F228" s="73"/>
      <c r="G228" s="73"/>
      <c r="H228" s="73"/>
    </row>
    <row r="229" ht="12.75">
      <c r="C229" s="76"/>
    </row>
  </sheetData>
  <sheetProtection/>
  <mergeCells count="71">
    <mergeCell ref="A87:L87"/>
    <mergeCell ref="A132:L132"/>
    <mergeCell ref="A103:L103"/>
    <mergeCell ref="A139:L139"/>
    <mergeCell ref="A140:L140"/>
    <mergeCell ref="A94:L94"/>
    <mergeCell ref="A137:L137"/>
    <mergeCell ref="A89:L89"/>
    <mergeCell ref="A105:L105"/>
    <mergeCell ref="G10:H10"/>
    <mergeCell ref="I10:I11"/>
    <mergeCell ref="A14:L14"/>
    <mergeCell ref="A19:L19"/>
    <mergeCell ref="D10:E10"/>
    <mergeCell ref="A20:L20"/>
    <mergeCell ref="A7:L7"/>
    <mergeCell ref="A9:A11"/>
    <mergeCell ref="B9:B11"/>
    <mergeCell ref="C9:E9"/>
    <mergeCell ref="F9:H9"/>
    <mergeCell ref="J10:K10"/>
    <mergeCell ref="F10:F11"/>
    <mergeCell ref="I9:K9"/>
    <mergeCell ref="L9:L11"/>
    <mergeCell ref="C10:C11"/>
    <mergeCell ref="A90:L90"/>
    <mergeCell ref="A160:L160"/>
    <mergeCell ref="A15:L15"/>
    <mergeCell ref="I40:L40"/>
    <mergeCell ref="I25:L25"/>
    <mergeCell ref="A85:L85"/>
    <mergeCell ref="A159:L159"/>
    <mergeCell ref="A130:L130"/>
    <mergeCell ref="A135:L135"/>
    <mergeCell ref="A86:L86"/>
    <mergeCell ref="A213:L213"/>
    <mergeCell ref="A219:L219"/>
    <mergeCell ref="A200:L200"/>
    <mergeCell ref="A183:L183"/>
    <mergeCell ref="A175:L175"/>
    <mergeCell ref="A198:L198"/>
    <mergeCell ref="A220:L220"/>
    <mergeCell ref="A195:L195"/>
    <mergeCell ref="A196:L196"/>
    <mergeCell ref="A202:L202"/>
    <mergeCell ref="I3:L3"/>
    <mergeCell ref="A207:L207"/>
    <mergeCell ref="A187:L187"/>
    <mergeCell ref="A189:L189"/>
    <mergeCell ref="A186:L186"/>
    <mergeCell ref="A21:L21"/>
    <mergeCell ref="I2:L2"/>
    <mergeCell ref="A104:L104"/>
    <mergeCell ref="A215:L215"/>
    <mergeCell ref="I217:L217"/>
    <mergeCell ref="A185:L185"/>
    <mergeCell ref="A136:L136"/>
    <mergeCell ref="A131:L131"/>
    <mergeCell ref="A162:L162"/>
    <mergeCell ref="A141:L141"/>
    <mergeCell ref="A190:L190"/>
    <mergeCell ref="I165:L165"/>
    <mergeCell ref="I181:L181"/>
    <mergeCell ref="I205:L205"/>
    <mergeCell ref="I58:L58"/>
    <mergeCell ref="I75:L75"/>
    <mergeCell ref="I92:L92"/>
    <mergeCell ref="I112:L112"/>
    <mergeCell ref="I127:L127"/>
    <mergeCell ref="I148:L148"/>
    <mergeCell ref="A191:L191"/>
  </mergeCells>
  <printOptions/>
  <pageMargins left="0.7874015748031497" right="0.23" top="1.03" bottom="0.53" header="0.5118110236220472" footer="0.5118110236220472"/>
  <pageSetup horizontalDpi="600" verticalDpi="600" orientation="landscape" paperSize="9" scale="67" r:id="rId1"/>
  <rowBreaks count="9" manualBreakCount="9">
    <brk id="24" max="11" man="1"/>
    <brk id="38" max="11" man="1"/>
    <brk id="57" max="11" man="1"/>
    <brk id="74" max="11" man="1"/>
    <brk id="91" max="11" man="1"/>
    <brk id="111" max="11" man="1"/>
    <brk id="147" max="11" man="1"/>
    <brk id="164" max="11" man="1"/>
    <brk id="18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2018-03-19T08:16:32Z</cp:lastPrinted>
  <dcterms:created xsi:type="dcterms:W3CDTF">1996-10-08T23:32:33Z</dcterms:created>
  <dcterms:modified xsi:type="dcterms:W3CDTF">2018-03-20T08:24:41Z</dcterms:modified>
  <cp:category/>
  <cp:version/>
  <cp:contentType/>
  <cp:contentStatus/>
</cp:coreProperties>
</file>