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2390" windowHeight="9315" activeTab="0"/>
  </bookViews>
  <sheets>
    <sheet name="9(с)" sheetId="1" r:id="rId1"/>
  </sheets>
  <definedNames>
    <definedName name="_xlfn.AGGREGATE" hidden="1">#NAME?</definedName>
    <definedName name="_xlnm.Print_Titles" localSheetId="0">'9(с)'!$10:$13</definedName>
    <definedName name="_xlnm.Print_Area" localSheetId="0">'9(с)'!$B$1:$W$85</definedName>
  </definedNames>
  <calcPr fullCalcOnLoad="1"/>
</workbook>
</file>

<file path=xl/sharedStrings.xml><?xml version="1.0" encoding="utf-8"?>
<sst xmlns="http://schemas.openxmlformats.org/spreadsheetml/2006/main" count="135" uniqueCount="102">
  <si>
    <t>Загальний фонд</t>
  </si>
  <si>
    <t>Спеціальний фонд</t>
  </si>
  <si>
    <t>Всього</t>
  </si>
  <si>
    <t>видатки споживання</t>
  </si>
  <si>
    <t>видатки розвитку</t>
  </si>
  <si>
    <t>грн.</t>
  </si>
  <si>
    <t>Збереження природно-заповідного фонду</t>
  </si>
  <si>
    <t>Охорона та раціональне використання природних ресурсів</t>
  </si>
  <si>
    <t>Всього видатків</t>
  </si>
  <si>
    <t>0300000</t>
  </si>
  <si>
    <t>0310000</t>
  </si>
  <si>
    <t>Управління  освіти і науки Сумської міської ради</t>
  </si>
  <si>
    <t>1000000</t>
  </si>
  <si>
    <t>Департамент інфраструктури міста Сумської міської ради</t>
  </si>
  <si>
    <t>4100000</t>
  </si>
  <si>
    <t>4110000</t>
  </si>
  <si>
    <t>4119110</t>
  </si>
  <si>
    <t>Управління капітального будівництва та дорожнього господарства Сумської міської ради</t>
  </si>
  <si>
    <t>4700000</t>
  </si>
  <si>
    <t>4710000</t>
  </si>
  <si>
    <t>7500000</t>
  </si>
  <si>
    <t>7510000</t>
  </si>
  <si>
    <t>Виконавчий комітет Сумської міської ради</t>
  </si>
  <si>
    <t>Найменування
згідно з типовою програмною класифікацією видатків та кредитування місцевого бюджету</t>
  </si>
  <si>
    <t>4117630</t>
  </si>
  <si>
    <t>4719110</t>
  </si>
  <si>
    <t>Інша діяльність у сфері охорони навколишнього природного середовища</t>
  </si>
  <si>
    <t>4119150</t>
  </si>
  <si>
    <t>1019140</t>
  </si>
  <si>
    <t>1019150</t>
  </si>
  <si>
    <t>0319140</t>
  </si>
  <si>
    <t>Ліквідація іншого забруднення навколишнього
природного середовища</t>
  </si>
  <si>
    <t>4719130</t>
  </si>
  <si>
    <t>Департамент фінансів, економіки та інвестицій Сумської міської ради</t>
  </si>
  <si>
    <t>7519140</t>
  </si>
  <si>
    <t>Код функціональної класифікації видатків та кредитування бюджету</t>
  </si>
  <si>
    <t>7630</t>
  </si>
  <si>
    <t>0520</t>
  </si>
  <si>
    <t>9110</t>
  </si>
  <si>
    <t>0511</t>
  </si>
  <si>
    <t>9130</t>
  </si>
  <si>
    <t>0513</t>
  </si>
  <si>
    <t>9140</t>
  </si>
  <si>
    <t>0540</t>
  </si>
  <si>
    <t>9150</t>
  </si>
  <si>
    <t>Код програмної класифікації видатків та кредитування місцевих бюджетів</t>
  </si>
  <si>
    <t>Проведення заходів щодо пропаганди охорони навколишнього природного середовища:</t>
  </si>
  <si>
    <t>проведення для дітей та молоді акцій та конкурсів екологічного і природоохоронного напрямку</t>
  </si>
  <si>
    <t>проведення для містян та гостей міста Суми заходів екологічного і природоохоронного напрямку</t>
  </si>
  <si>
    <t>Проведення науково-технічних конференцій і семінарів щодо пропаганди охорони навколишнього природного середовища, видання поліграфічної продукції з екологічної тематики:</t>
  </si>
  <si>
    <t>проведення екологічних, освітніх акцій та проектів у позашкільному вихованні</t>
  </si>
  <si>
    <t>підготовка і видання поліграфічної продукції щодо пропаганди охорони природного середовища</t>
  </si>
  <si>
    <t>Утримання об'єктів природно-заповідного фонду міста Суми:</t>
  </si>
  <si>
    <t>утримання ботанічного саду місцевого значення «Юннатівський»</t>
  </si>
  <si>
    <t>санітарне утримання парку - пам’ятки садово - паркового мистецтва місцевого значення «Басівський»</t>
  </si>
  <si>
    <t>Проведення спеціальних заходів, спрямованих на запобігання знищенню чи пошкодженню природних комплексів територій та об'єктів природно-заповідного фонду на території міста Суми:</t>
  </si>
  <si>
    <t>проведення благоустрою у прибережних смугах річок Псел, Сумка, Стрілка, оз. Чеха, ін. водних об'єктів, очищення русел річок</t>
  </si>
  <si>
    <t>розроблення проекту відновлення та підтримання сприятливого гідрологічного режиму та санітарного стану річок Сумка і Попадька в межах міста Суми</t>
  </si>
  <si>
    <t>Заходи щодо відновлення і підтримання сприятливого гідрологічного режиму та санітарного стану водних об'єктів:</t>
  </si>
  <si>
    <t>санітарне утримання парку - пам’ятки садово - паркового мистецтва  місцевого значення «Басівський»</t>
  </si>
  <si>
    <t>догляд за насадженнями парку - пам’ятки садово - паркового мистецтва  місцевого значення «Басівський»</t>
  </si>
  <si>
    <t>Заходи для боротьби з шкідливою дією води:</t>
  </si>
  <si>
    <t>видання інформаційно-освітнього екологічного бюлетеня Сумської міської ради «Екологічний орієнтир»</t>
  </si>
  <si>
    <t xml:space="preserve">  Перелік  природоохоронних заходів на 2017 рік</t>
  </si>
  <si>
    <t>Загальна кошторисна вартість заходу</t>
  </si>
  <si>
    <t>КТПКВК - 7630</t>
  </si>
  <si>
    <t>КТПКВК - 9110</t>
  </si>
  <si>
    <t>КТПКВК - 9130</t>
  </si>
  <si>
    <t>КТПКВК - 9140</t>
  </si>
  <si>
    <t>КТПКВК - 9150</t>
  </si>
  <si>
    <t>облаштування території (доріжок, огорожі тощо) ботанічного саду місцевого значення «Юннатівський»</t>
  </si>
  <si>
    <t>придбання спеціального обладнання для проведення науково-дослідницьких робіт у ботанічному саду місцевого значення «Юннатівський»</t>
  </si>
  <si>
    <t>діяльність щодо збереження видів тварин і рослин, занесених до Червоної книги України, поліпшення середовища їх перебування чи зростання, створення умов для розмноження у природних умовах, розведення та розселення у ботанічному саду місцевого значення «Юннатівський»</t>
  </si>
  <si>
    <t>відновлення газонів у ботанічному саду місцевого значення «Юннатівський»</t>
  </si>
  <si>
    <t>Поповнення експозицій рідкісних та зникаючих рослин і тварин у ботанічнму саду місцевого значення «Юннатівський»</t>
  </si>
  <si>
    <t>будівництво системи водовідведення поверхневих вод з вулиці Тополянська у                  м. Суми</t>
  </si>
  <si>
    <t>реконструкція відповідних технологічних вузлів та обладнання міських очисних споруд: решіток у грабельній</t>
  </si>
  <si>
    <t>Зниження рівня забруднення водних ресурсів:</t>
  </si>
  <si>
    <t>Код типової програмної класифікації видатків та кредитування місцевих бюджетів</t>
  </si>
  <si>
    <t>О.М. Лисенко</t>
  </si>
  <si>
    <t>Виконавець: Липова С.А.</t>
  </si>
  <si>
    <t xml:space="preserve"> ____________  </t>
  </si>
  <si>
    <t>до  рішення Сумської  міської  ради</t>
  </si>
  <si>
    <t>Сумський міський голова</t>
  </si>
  <si>
    <t>до  міського  бюджету  на  2017 рік»</t>
  </si>
  <si>
    <t>Разом видатків на поточний рік (затверджено)</t>
  </si>
  <si>
    <t xml:space="preserve">Внесено змін (спеціальний фонд), +,- </t>
  </si>
  <si>
    <t xml:space="preserve">видатки споживання </t>
  </si>
  <si>
    <t>Загальний фонд (з урахуванням змін)</t>
  </si>
  <si>
    <t>Спеціальний фонд (з урахуванням змін)</t>
  </si>
  <si>
    <t>Всього видатків (з урахуванням змін)</t>
  </si>
  <si>
    <t>1010000</t>
  </si>
  <si>
    <t>розробка  науково-дослідної продукціїї «Наукове обгрунтування шляхів покращення екологічного стану  р.Сумка в межах міста Суми»</t>
  </si>
  <si>
    <t>Реконструкція каналізаційних мереж і споруд на них</t>
  </si>
  <si>
    <t xml:space="preserve">Реконструкція каналізаційної насосної станції  КРЗ за адресою: м. Суми, вул. Привокзальна, 4/13 </t>
  </si>
  <si>
    <t>санітарне утримання, догляд за пам’ятками природи «Липові насадження», «Дуби» на вулицях Олександра Аніщенка (Антонова), Герасима Кондратьєва (Кірова), Петропавлівська</t>
  </si>
  <si>
    <t xml:space="preserve">встановлення інформаційних стендів, інформаційних щитів, інформаційно-охоронних та межових знаків на території пам’яток природи «Липові насадження», «Дуби» на вулицях Олександра Аніщенка (Антонова), Герасима Кондратьєва (Кірова), Петропавлівська, парку – пам’ятки садово-паркового мистецтва місцевого значення «Басівський»
</t>
  </si>
  <si>
    <t>очищення водойм  парку – пам’ятки садово-паркового мистецтва місцевого значення «Басівський» від сміття, повалених дерев та гілок</t>
  </si>
  <si>
    <t>улаштування декоративно-захисного огородження навколо пам'ятки природи "Дуб" на вулиці Олександра Аніщенка (Антонова)</t>
  </si>
  <si>
    <t xml:space="preserve">                 Додаток  № 8 </t>
  </si>
  <si>
    <t xml:space="preserve">«Про  внесення  змін  та  доповнень </t>
  </si>
  <si>
    <t>від               2017   року     №      -МР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</si>
</sst>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\ yyyy\ \г\."/>
  </numFmts>
  <fonts count="4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0"/>
    </font>
    <font>
      <b/>
      <i/>
      <sz val="11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1"/>
    </font>
    <font>
      <sz val="28"/>
      <name val="Times New Roman"/>
      <family val="1"/>
    </font>
    <font>
      <sz val="30"/>
      <name val="Times New Roman"/>
      <family val="1"/>
    </font>
    <font>
      <sz val="3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2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3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3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28" fillId="0" borderId="13" xfId="0" applyNumberFormat="1" applyFont="1" applyFill="1" applyBorder="1" applyAlignment="1" applyProtection="1">
      <alignment/>
      <protection/>
    </xf>
    <xf numFmtId="0" fontId="28" fillId="0" borderId="0" xfId="0" applyFont="1" applyFill="1" applyAlignment="1">
      <alignment/>
    </xf>
    <xf numFmtId="0" fontId="28" fillId="0" borderId="14" xfId="0" applyNumberFormat="1" applyFont="1" applyFill="1" applyBorder="1" applyAlignment="1" applyProtection="1">
      <alignment/>
      <protection/>
    </xf>
    <xf numFmtId="0" fontId="28" fillId="0" borderId="1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Alignment="1" applyProtection="1">
      <alignment vertical="center"/>
      <protection/>
    </xf>
    <xf numFmtId="0" fontId="28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 vertical="center"/>
      <protection/>
    </xf>
    <xf numFmtId="0" fontId="29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" fontId="0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 wrapText="1"/>
    </xf>
    <xf numFmtId="0" fontId="0" fillId="0" borderId="0" xfId="0" applyNumberFormat="1" applyFont="1" applyFill="1" applyAlignment="1" applyProtection="1">
      <alignment horizontal="center"/>
      <protection/>
    </xf>
    <xf numFmtId="3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4" fontId="27" fillId="0" borderId="0" xfId="0" applyNumberFormat="1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3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vertical="center" wrapText="1"/>
      <protection/>
    </xf>
    <xf numFmtId="0" fontId="31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3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 applyProtection="1">
      <alignment horizontal="center"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 horizontal="left" vertical="center"/>
    </xf>
    <xf numFmtId="0" fontId="25" fillId="0" borderId="0" xfId="0" applyNumberFormat="1" applyFont="1" applyFill="1" applyAlignment="1" applyProtection="1">
      <alignment vertical="top"/>
      <protection/>
    </xf>
    <xf numFmtId="0" fontId="30" fillId="0" borderId="0" xfId="0" applyNumberFormat="1" applyFont="1" applyFill="1" applyAlignment="1" applyProtection="1">
      <alignment/>
      <protection/>
    </xf>
    <xf numFmtId="0" fontId="28" fillId="27" borderId="0" xfId="0" applyFont="1" applyFill="1" applyAlignment="1">
      <alignment vertical="center"/>
    </xf>
    <xf numFmtId="0" fontId="29" fillId="27" borderId="0" xfId="0" applyNumberFormat="1" applyFont="1" applyFill="1" applyAlignment="1" applyProtection="1">
      <alignment vertical="center"/>
      <protection/>
    </xf>
    <xf numFmtId="0" fontId="28" fillId="27" borderId="0" xfId="0" applyNumberFormat="1" applyFont="1" applyFill="1" applyAlignment="1" applyProtection="1">
      <alignment vertical="center"/>
      <protection/>
    </xf>
    <xf numFmtId="0" fontId="29" fillId="27" borderId="0" xfId="0" applyFont="1" applyFill="1" applyAlignment="1">
      <alignment vertical="center"/>
    </xf>
    <xf numFmtId="0" fontId="28" fillId="13" borderId="0" xfId="0" applyNumberFormat="1" applyFont="1" applyFill="1" applyAlignment="1" applyProtection="1">
      <alignment vertical="center"/>
      <protection/>
    </xf>
    <xf numFmtId="0" fontId="28" fillId="13" borderId="0" xfId="0" applyFont="1" applyFill="1" applyAlignment="1">
      <alignment vertical="center"/>
    </xf>
    <xf numFmtId="0" fontId="29" fillId="13" borderId="0" xfId="0" applyNumberFormat="1" applyFont="1" applyFill="1" applyAlignment="1" applyProtection="1">
      <alignment vertical="center"/>
      <protection/>
    </xf>
    <xf numFmtId="0" fontId="29" fillId="13" borderId="0" xfId="0" applyFont="1" applyFill="1" applyAlignment="1">
      <alignment vertical="center"/>
    </xf>
    <xf numFmtId="49" fontId="30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>
      <alignment horizontal="left" vertical="center" wrapText="1"/>
    </xf>
    <xf numFmtId="4" fontId="30" fillId="0" borderId="16" xfId="95" applyNumberFormat="1" applyFont="1" applyFill="1" applyBorder="1" applyAlignment="1">
      <alignment vertical="center"/>
      <protection/>
    </xf>
    <xf numFmtId="49" fontId="30" fillId="0" borderId="17" xfId="0" applyNumberFormat="1" applyFont="1" applyFill="1" applyBorder="1" applyAlignment="1" applyProtection="1">
      <alignment horizontal="center" vertical="center"/>
      <protection/>
    </xf>
    <xf numFmtId="0" fontId="33" fillId="0" borderId="16" xfId="0" applyFont="1" applyFill="1" applyBorder="1" applyAlignment="1">
      <alignment horizontal="justify" vertical="center" wrapText="1"/>
    </xf>
    <xf numFmtId="49" fontId="30" fillId="0" borderId="17" xfId="0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justify" vertical="center" wrapText="1"/>
    </xf>
    <xf numFmtId="4" fontId="30" fillId="0" borderId="16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33" fillId="0" borderId="16" xfId="95" applyNumberFormat="1" applyFont="1" applyFill="1" applyBorder="1" applyAlignment="1">
      <alignment vertical="center"/>
      <protection/>
    </xf>
    <xf numFmtId="4" fontId="4" fillId="0" borderId="16" xfId="95" applyNumberFormat="1" applyFont="1" applyFill="1" applyBorder="1" applyAlignment="1">
      <alignment vertical="center"/>
      <protection/>
    </xf>
    <xf numFmtId="4" fontId="33" fillId="0" borderId="16" xfId="0" applyNumberFormat="1" applyFont="1" applyFill="1" applyBorder="1" applyAlignment="1">
      <alignment horizontal="right" vertical="center" wrapText="1"/>
    </xf>
    <xf numFmtId="4" fontId="32" fillId="0" borderId="16" xfId="95" applyNumberFormat="1" applyFont="1" applyFill="1" applyBorder="1" applyAlignment="1">
      <alignment vertical="center"/>
      <protection/>
    </xf>
    <xf numFmtId="0" fontId="33" fillId="0" borderId="16" xfId="0" applyFont="1" applyFill="1" applyBorder="1" applyAlignment="1">
      <alignment horizontal="left" vertical="center" wrapText="1"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vertical="center" wrapText="1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4" fontId="4" fillId="0" borderId="0" xfId="95" applyNumberFormat="1" applyFont="1" applyFill="1" applyBorder="1" applyAlignment="1">
      <alignment vertical="center"/>
      <protection/>
    </xf>
    <xf numFmtId="0" fontId="33" fillId="0" borderId="18" xfId="0" applyFont="1" applyFill="1" applyBorder="1" applyAlignment="1">
      <alignment vertical="center" wrapText="1"/>
    </xf>
    <xf numFmtId="0" fontId="28" fillId="0" borderId="0" xfId="0" applyNumberFormat="1" applyFont="1" applyFill="1" applyAlignment="1" applyProtection="1">
      <alignment vertical="center"/>
      <protection/>
    </xf>
    <xf numFmtId="49" fontId="30" fillId="0" borderId="16" xfId="0" applyNumberFormat="1" applyFont="1" applyFill="1" applyBorder="1" applyAlignment="1">
      <alignment horizontal="center" vertical="center"/>
    </xf>
    <xf numFmtId="49" fontId="32" fillId="0" borderId="16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 wrapText="1"/>
    </xf>
    <xf numFmtId="49" fontId="32" fillId="0" borderId="16" xfId="0" applyNumberFormat="1" applyFon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Alignment="1" applyProtection="1">
      <alignment vertical="center"/>
      <protection/>
    </xf>
    <xf numFmtId="49" fontId="33" fillId="0" borderId="16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>
      <alignment vertical="center"/>
    </xf>
    <xf numFmtId="4" fontId="4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6" fillId="0" borderId="0" xfId="0" applyNumberFormat="1" applyFont="1" applyFill="1" applyAlignment="1" applyProtection="1">
      <alignment vertical="center"/>
      <protection/>
    </xf>
    <xf numFmtId="0" fontId="36" fillId="0" borderId="0" xfId="0" applyFont="1" applyFill="1" applyAlignment="1">
      <alignment horizontal="left" wrapText="1"/>
    </xf>
    <xf numFmtId="4" fontId="37" fillId="0" borderId="0" xfId="95" applyNumberFormat="1" applyFont="1" applyFill="1" applyBorder="1" applyAlignment="1">
      <alignment vertical="center"/>
      <protection/>
    </xf>
    <xf numFmtId="0" fontId="36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 textRotation="180"/>
    </xf>
    <xf numFmtId="0" fontId="0" fillId="0" borderId="0" xfId="0" applyFont="1" applyFill="1" applyAlignment="1">
      <alignment/>
    </xf>
    <xf numFmtId="0" fontId="28" fillId="0" borderId="16" xfId="0" applyFont="1" applyFill="1" applyBorder="1" applyAlignment="1">
      <alignment vertical="center"/>
    </xf>
    <xf numFmtId="0" fontId="29" fillId="0" borderId="16" xfId="0" applyFont="1" applyFill="1" applyBorder="1" applyAlignment="1">
      <alignment vertical="center"/>
    </xf>
    <xf numFmtId="0" fontId="44" fillId="0" borderId="12" xfId="0" applyNumberFormat="1" applyFont="1" applyFill="1" applyBorder="1" applyAlignment="1" applyProtection="1">
      <alignment horizontal="right" vertical="center"/>
      <protection/>
    </xf>
    <xf numFmtId="0" fontId="33" fillId="0" borderId="16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justify" vertical="center" wrapText="1"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Alignment="1" applyProtection="1">
      <alignment horizontal="center" wrapText="1"/>
      <protection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17" xfId="0" applyNumberFormat="1" applyFont="1" applyFill="1" applyBorder="1" applyAlignment="1" applyProtection="1">
      <alignment horizontal="center" vertical="center" wrapText="1"/>
      <protection/>
    </xf>
    <xf numFmtId="0" fontId="32" fillId="0" borderId="19" xfId="0" applyNumberFormat="1" applyFont="1" applyFill="1" applyBorder="1" applyAlignment="1" applyProtection="1">
      <alignment horizontal="center" vertical="center" wrapText="1"/>
      <protection/>
    </xf>
    <xf numFmtId="0" fontId="32" fillId="0" borderId="18" xfId="0" applyNumberFormat="1" applyFont="1" applyFill="1" applyBorder="1" applyAlignment="1" applyProtection="1">
      <alignment horizontal="center" vertical="center" wrapText="1"/>
      <protection/>
    </xf>
    <xf numFmtId="0" fontId="30" fillId="0" borderId="20" xfId="0" applyNumberFormat="1" applyFont="1" applyFill="1" applyBorder="1" applyAlignment="1" applyProtection="1">
      <alignment horizontal="center" vertical="center" wrapText="1"/>
      <protection/>
    </xf>
    <xf numFmtId="0" fontId="30" fillId="0" borderId="21" xfId="0" applyNumberFormat="1" applyFont="1" applyFill="1" applyBorder="1" applyAlignment="1" applyProtection="1">
      <alignment horizontal="center" vertical="center" wrapText="1"/>
      <protection/>
    </xf>
    <xf numFmtId="0" fontId="30" fillId="0" borderId="22" xfId="0" applyNumberFormat="1" applyFont="1" applyFill="1" applyBorder="1" applyAlignment="1" applyProtection="1">
      <alignment horizontal="center" vertical="center" wrapText="1"/>
      <protection/>
    </xf>
    <xf numFmtId="49" fontId="31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6" fillId="0" borderId="0" xfId="0" applyFont="1" applyFill="1" applyBorder="1" applyAlignment="1">
      <alignment horizontal="left" vertical="distributed" wrapText="1"/>
    </xf>
    <xf numFmtId="0" fontId="30" fillId="0" borderId="17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18" xfId="0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NumberFormat="1" applyFont="1" applyFill="1" applyBorder="1" applyAlignment="1" applyProtection="1">
      <alignment horizontal="center" vertical="center" wrapText="1"/>
      <protection/>
    </xf>
    <xf numFmtId="0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15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distributed" wrapText="1"/>
    </xf>
    <xf numFmtId="14" fontId="45" fillId="0" borderId="0" xfId="0" applyNumberFormat="1" applyFont="1" applyFill="1" applyBorder="1" applyAlignment="1">
      <alignment horizontal="left"/>
    </xf>
    <xf numFmtId="0" fontId="45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NumberFormat="1" applyFont="1" applyFill="1" applyBorder="1" applyAlignment="1" applyProtection="1">
      <alignment horizontal="left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6"/>
  <sheetViews>
    <sheetView showGridLines="0" tabSelected="1" view="pageBreakPreview" zoomScale="60" zoomScaleNormal="70" zoomScalePageLayoutView="0" workbookViewId="0" topLeftCell="A64">
      <selection activeCell="B81" sqref="B81:D81"/>
    </sheetView>
  </sheetViews>
  <sheetFormatPr defaultColWidth="9.16015625" defaultRowHeight="12.75"/>
  <cols>
    <col min="1" max="1" width="3.83203125" style="11" customWidth="1"/>
    <col min="2" max="2" width="19.5" style="20" customWidth="1"/>
    <col min="3" max="3" width="23" style="20" customWidth="1"/>
    <col min="4" max="4" width="23.16015625" style="20" customWidth="1"/>
    <col min="5" max="5" width="64.66015625" style="11" customWidth="1"/>
    <col min="6" max="6" width="20.83203125" style="11" customWidth="1"/>
    <col min="7" max="7" width="19.5" style="11" customWidth="1"/>
    <col min="8" max="8" width="18.83203125" style="11" customWidth="1"/>
    <col min="9" max="9" width="16.5" style="11" customWidth="1"/>
    <col min="10" max="10" width="20" style="11" customWidth="1"/>
    <col min="11" max="12" width="19.33203125" style="11" customWidth="1"/>
    <col min="13" max="13" width="20.5" style="11" customWidth="1"/>
    <col min="14" max="14" width="24.33203125" style="93" customWidth="1"/>
    <col min="15" max="15" width="23" style="24" customWidth="1"/>
    <col min="16" max="16" width="20" style="24" customWidth="1"/>
    <col min="17" max="17" width="17.66015625" style="24" customWidth="1"/>
    <col min="18" max="18" width="19.66015625" style="24" customWidth="1"/>
    <col min="19" max="19" width="17" style="24" customWidth="1"/>
    <col min="20" max="20" width="21.5" style="24" customWidth="1"/>
    <col min="21" max="21" width="19.33203125" style="24" customWidth="1"/>
    <col min="22" max="22" width="19.83203125" style="24" customWidth="1"/>
    <col min="23" max="23" width="21.33203125" style="24" customWidth="1"/>
    <col min="24" max="16384" width="9.16015625" style="24" customWidth="1"/>
  </cols>
  <sheetData>
    <row r="1" spans="1:15" s="10" customFormat="1" ht="18.75">
      <c r="A1" s="1"/>
      <c r="B1" s="34"/>
      <c r="C1" s="34"/>
      <c r="D1" s="34"/>
      <c r="E1" s="1"/>
      <c r="F1" s="1"/>
      <c r="G1" s="1"/>
      <c r="H1" s="1"/>
      <c r="I1" s="1"/>
      <c r="J1" s="1"/>
      <c r="K1" s="1"/>
      <c r="L1" s="1"/>
      <c r="M1" s="53"/>
      <c r="N1" s="99"/>
      <c r="O1" s="100"/>
    </row>
    <row r="2" spans="1:20" s="6" customFormat="1" ht="23.25">
      <c r="A2" s="5"/>
      <c r="B2" s="21"/>
      <c r="C2" s="21"/>
      <c r="D2" s="21"/>
      <c r="E2" s="52"/>
      <c r="F2" s="52"/>
      <c r="G2" s="52"/>
      <c r="H2" s="52"/>
      <c r="I2" s="52"/>
      <c r="J2" s="52"/>
      <c r="K2" s="52"/>
      <c r="L2" s="52"/>
      <c r="M2" s="53"/>
      <c r="N2" s="99"/>
      <c r="O2" s="100"/>
      <c r="P2" s="51"/>
      <c r="Q2" s="51"/>
      <c r="R2" s="51"/>
      <c r="S2" s="51"/>
      <c r="T2" s="51"/>
    </row>
    <row r="3" spans="1:21" s="6" customFormat="1" ht="38.25">
      <c r="A3" s="5"/>
      <c r="B3" s="21"/>
      <c r="C3" s="21"/>
      <c r="D3" s="21"/>
      <c r="E3" s="52"/>
      <c r="F3" s="52"/>
      <c r="G3" s="52"/>
      <c r="H3" s="52"/>
      <c r="I3" s="52"/>
      <c r="N3" s="99"/>
      <c r="O3" s="100"/>
      <c r="P3" s="51"/>
      <c r="Q3" s="51"/>
      <c r="R3" s="124" t="s">
        <v>99</v>
      </c>
      <c r="S3" s="124"/>
      <c r="T3" s="124"/>
      <c r="U3" s="124"/>
    </row>
    <row r="4" spans="1:21" s="6" customFormat="1" ht="38.25">
      <c r="A4" s="5"/>
      <c r="B4" s="21"/>
      <c r="C4" s="21"/>
      <c r="D4" s="21"/>
      <c r="E4" s="52"/>
      <c r="F4" s="52"/>
      <c r="G4" s="52"/>
      <c r="H4" s="52"/>
      <c r="I4" s="52"/>
      <c r="N4" s="99"/>
      <c r="O4" s="100"/>
      <c r="P4" s="51"/>
      <c r="Q4" s="51"/>
      <c r="R4" s="124" t="s">
        <v>82</v>
      </c>
      <c r="S4" s="124"/>
      <c r="T4" s="124"/>
      <c r="U4" s="124"/>
    </row>
    <row r="5" spans="1:21" s="6" customFormat="1" ht="38.25">
      <c r="A5" s="5"/>
      <c r="B5" s="21"/>
      <c r="C5" s="21"/>
      <c r="D5" s="21"/>
      <c r="E5" s="52"/>
      <c r="F5" s="52"/>
      <c r="G5" s="52"/>
      <c r="H5" s="52"/>
      <c r="I5" s="52"/>
      <c r="N5" s="99"/>
      <c r="O5" s="100"/>
      <c r="P5" s="51"/>
      <c r="Q5" s="51"/>
      <c r="R5" s="124" t="s">
        <v>100</v>
      </c>
      <c r="S5" s="124"/>
      <c r="T5" s="124"/>
      <c r="U5" s="124"/>
    </row>
    <row r="6" spans="1:21" s="6" customFormat="1" ht="38.25">
      <c r="A6" s="5"/>
      <c r="B6" s="21"/>
      <c r="C6" s="21"/>
      <c r="D6" s="21"/>
      <c r="E6" s="52"/>
      <c r="F6" s="52"/>
      <c r="G6" s="52"/>
      <c r="H6" s="52"/>
      <c r="I6" s="52"/>
      <c r="N6" s="99"/>
      <c r="O6" s="100"/>
      <c r="P6" s="51"/>
      <c r="Q6" s="51"/>
      <c r="R6" s="124" t="s">
        <v>84</v>
      </c>
      <c r="S6" s="124"/>
      <c r="T6" s="124"/>
      <c r="U6" s="124"/>
    </row>
    <row r="7" spans="1:21" s="6" customFormat="1" ht="38.25">
      <c r="A7" s="5"/>
      <c r="B7" s="21"/>
      <c r="C7" s="21"/>
      <c r="D7" s="21"/>
      <c r="E7" s="52"/>
      <c r="F7" s="52"/>
      <c r="G7" s="52"/>
      <c r="H7" s="52"/>
      <c r="I7" s="52"/>
      <c r="N7" s="99"/>
      <c r="O7" s="100"/>
      <c r="P7" s="51"/>
      <c r="Q7" s="51"/>
      <c r="R7" s="124" t="s">
        <v>101</v>
      </c>
      <c r="S7" s="124"/>
      <c r="T7" s="124"/>
      <c r="U7" s="124"/>
    </row>
    <row r="8" spans="2:23" ht="84" customHeight="1">
      <c r="B8" s="107" t="s">
        <v>63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</row>
    <row r="9" spans="1:22" s="10" customFormat="1" ht="34.5" customHeight="1">
      <c r="A9" s="11"/>
      <c r="B9" s="20"/>
      <c r="C9" s="20"/>
      <c r="D9" s="20"/>
      <c r="E9" s="28"/>
      <c r="F9" s="28"/>
      <c r="G9" s="28"/>
      <c r="H9" s="28"/>
      <c r="I9" s="2"/>
      <c r="J9" s="3"/>
      <c r="K9" s="4"/>
      <c r="L9" s="4"/>
      <c r="N9" s="99"/>
      <c r="O9" s="100"/>
      <c r="V9" s="103" t="s">
        <v>5</v>
      </c>
    </row>
    <row r="10" spans="1:23" s="14" customFormat="1" ht="46.5" customHeight="1">
      <c r="A10" s="13"/>
      <c r="B10" s="118" t="s">
        <v>45</v>
      </c>
      <c r="C10" s="118" t="s">
        <v>78</v>
      </c>
      <c r="D10" s="118" t="s">
        <v>35</v>
      </c>
      <c r="E10" s="106" t="s">
        <v>23</v>
      </c>
      <c r="F10" s="118" t="s">
        <v>64</v>
      </c>
      <c r="G10" s="106" t="s">
        <v>0</v>
      </c>
      <c r="H10" s="106"/>
      <c r="I10" s="106"/>
      <c r="J10" s="112" t="s">
        <v>1</v>
      </c>
      <c r="K10" s="113"/>
      <c r="L10" s="114"/>
      <c r="M10" s="121" t="s">
        <v>85</v>
      </c>
      <c r="N10" s="106" t="s">
        <v>86</v>
      </c>
      <c r="O10" s="106"/>
      <c r="P10" s="106"/>
      <c r="Q10" s="106" t="s">
        <v>88</v>
      </c>
      <c r="R10" s="106"/>
      <c r="S10" s="106"/>
      <c r="T10" s="106" t="s">
        <v>89</v>
      </c>
      <c r="U10" s="106"/>
      <c r="V10" s="106"/>
      <c r="W10" s="106" t="s">
        <v>90</v>
      </c>
    </row>
    <row r="11" spans="1:23" s="14" customFormat="1" ht="16.5" customHeight="1">
      <c r="A11" s="15"/>
      <c r="B11" s="119"/>
      <c r="C11" s="119"/>
      <c r="D11" s="119"/>
      <c r="E11" s="106"/>
      <c r="F11" s="119"/>
      <c r="G11" s="106" t="s">
        <v>2</v>
      </c>
      <c r="H11" s="108" t="s">
        <v>3</v>
      </c>
      <c r="I11" s="108" t="s">
        <v>4</v>
      </c>
      <c r="J11" s="106" t="s">
        <v>2</v>
      </c>
      <c r="K11" s="108" t="s">
        <v>3</v>
      </c>
      <c r="L11" s="109" t="s">
        <v>4</v>
      </c>
      <c r="M11" s="122"/>
      <c r="N11" s="106" t="s">
        <v>2</v>
      </c>
      <c r="O11" s="108" t="s">
        <v>87</v>
      </c>
      <c r="P11" s="108" t="s">
        <v>4</v>
      </c>
      <c r="Q11" s="106" t="s">
        <v>2</v>
      </c>
      <c r="R11" s="108" t="s">
        <v>87</v>
      </c>
      <c r="S11" s="108" t="s">
        <v>4</v>
      </c>
      <c r="T11" s="106" t="s">
        <v>2</v>
      </c>
      <c r="U11" s="108" t="s">
        <v>87</v>
      </c>
      <c r="V11" s="108" t="s">
        <v>4</v>
      </c>
      <c r="W11" s="106"/>
    </row>
    <row r="12" spans="1:23" s="14" customFormat="1" ht="20.25" customHeight="1">
      <c r="A12" s="16"/>
      <c r="B12" s="119"/>
      <c r="C12" s="119"/>
      <c r="D12" s="119"/>
      <c r="E12" s="106"/>
      <c r="F12" s="119"/>
      <c r="G12" s="106"/>
      <c r="H12" s="108"/>
      <c r="I12" s="108"/>
      <c r="J12" s="106"/>
      <c r="K12" s="108"/>
      <c r="L12" s="110"/>
      <c r="M12" s="122"/>
      <c r="N12" s="106"/>
      <c r="O12" s="108"/>
      <c r="P12" s="108"/>
      <c r="Q12" s="106"/>
      <c r="R12" s="108"/>
      <c r="S12" s="108"/>
      <c r="T12" s="106"/>
      <c r="U12" s="108"/>
      <c r="V12" s="108"/>
      <c r="W12" s="106"/>
    </row>
    <row r="13" spans="1:23" s="14" customFormat="1" ht="84" customHeight="1">
      <c r="A13" s="17"/>
      <c r="B13" s="120"/>
      <c r="C13" s="120"/>
      <c r="D13" s="120"/>
      <c r="E13" s="106"/>
      <c r="F13" s="120"/>
      <c r="G13" s="106"/>
      <c r="H13" s="108"/>
      <c r="I13" s="108"/>
      <c r="J13" s="106"/>
      <c r="K13" s="108"/>
      <c r="L13" s="111"/>
      <c r="M13" s="123"/>
      <c r="N13" s="106"/>
      <c r="O13" s="108"/>
      <c r="P13" s="108"/>
      <c r="Q13" s="106"/>
      <c r="R13" s="108"/>
      <c r="S13" s="108"/>
      <c r="T13" s="106"/>
      <c r="U13" s="108"/>
      <c r="V13" s="108"/>
      <c r="W13" s="106"/>
    </row>
    <row r="14" spans="1:23" s="19" customFormat="1" ht="35.25" customHeight="1">
      <c r="A14" s="18"/>
      <c r="B14" s="62" t="s">
        <v>9</v>
      </c>
      <c r="C14" s="62"/>
      <c r="D14" s="62"/>
      <c r="E14" s="87" t="s">
        <v>22</v>
      </c>
      <c r="F14" s="72">
        <f>SUM(F15)</f>
        <v>58563</v>
      </c>
      <c r="G14" s="72"/>
      <c r="H14" s="72"/>
      <c r="I14" s="72"/>
      <c r="J14" s="72">
        <f>J15</f>
        <v>58563</v>
      </c>
      <c r="K14" s="72">
        <f>K15</f>
        <v>58563</v>
      </c>
      <c r="L14" s="72">
        <f>L15</f>
        <v>0</v>
      </c>
      <c r="M14" s="72">
        <f>M15</f>
        <v>58563</v>
      </c>
      <c r="N14" s="72">
        <f aca="true" t="shared" si="0" ref="N14:W14">N15</f>
        <v>0</v>
      </c>
      <c r="O14" s="72">
        <f t="shared" si="0"/>
        <v>0</v>
      </c>
      <c r="P14" s="72">
        <f t="shared" si="0"/>
        <v>0</v>
      </c>
      <c r="Q14" s="72">
        <f t="shared" si="0"/>
        <v>0</v>
      </c>
      <c r="R14" s="72">
        <f t="shared" si="0"/>
        <v>0</v>
      </c>
      <c r="S14" s="72">
        <f t="shared" si="0"/>
        <v>0</v>
      </c>
      <c r="T14" s="72">
        <f t="shared" si="0"/>
        <v>58563</v>
      </c>
      <c r="U14" s="72">
        <f t="shared" si="0"/>
        <v>58563</v>
      </c>
      <c r="V14" s="72">
        <f t="shared" si="0"/>
        <v>0</v>
      </c>
      <c r="W14" s="72">
        <f t="shared" si="0"/>
        <v>58563</v>
      </c>
    </row>
    <row r="15" spans="1:23" s="26" customFormat="1" ht="21.75" customHeight="1">
      <c r="A15" s="25"/>
      <c r="B15" s="88" t="s">
        <v>10</v>
      </c>
      <c r="C15" s="88"/>
      <c r="D15" s="88"/>
      <c r="E15" s="83" t="s">
        <v>22</v>
      </c>
      <c r="F15" s="71">
        <f>SUM(F16)</f>
        <v>58563</v>
      </c>
      <c r="G15" s="71"/>
      <c r="H15" s="71"/>
      <c r="I15" s="71"/>
      <c r="J15" s="71">
        <f aca="true" t="shared" si="1" ref="J15:W16">SUM(J16)</f>
        <v>58563</v>
      </c>
      <c r="K15" s="71">
        <f t="shared" si="1"/>
        <v>58563</v>
      </c>
      <c r="L15" s="71">
        <f t="shared" si="1"/>
        <v>0</v>
      </c>
      <c r="M15" s="71">
        <f t="shared" si="1"/>
        <v>58563</v>
      </c>
      <c r="N15" s="71">
        <f t="shared" si="1"/>
        <v>0</v>
      </c>
      <c r="O15" s="71">
        <f t="shared" si="1"/>
        <v>0</v>
      </c>
      <c r="P15" s="71">
        <f t="shared" si="1"/>
        <v>0</v>
      </c>
      <c r="Q15" s="71">
        <f t="shared" si="1"/>
        <v>0</v>
      </c>
      <c r="R15" s="71">
        <f t="shared" si="1"/>
        <v>0</v>
      </c>
      <c r="S15" s="71">
        <f t="shared" si="1"/>
        <v>0</v>
      </c>
      <c r="T15" s="71">
        <f t="shared" si="1"/>
        <v>58563</v>
      </c>
      <c r="U15" s="71">
        <f t="shared" si="1"/>
        <v>58563</v>
      </c>
      <c r="V15" s="71">
        <f t="shared" si="1"/>
        <v>0</v>
      </c>
      <c r="W15" s="71">
        <f t="shared" si="1"/>
        <v>58563</v>
      </c>
    </row>
    <row r="16" spans="1:23" s="19" customFormat="1" ht="37.5">
      <c r="A16" s="18"/>
      <c r="B16" s="62" t="s">
        <v>30</v>
      </c>
      <c r="C16" s="62" t="s">
        <v>42</v>
      </c>
      <c r="D16" s="62" t="s">
        <v>43</v>
      </c>
      <c r="E16" s="63" t="s">
        <v>26</v>
      </c>
      <c r="F16" s="72">
        <f>SUM(F17)</f>
        <v>58563</v>
      </c>
      <c r="G16" s="72"/>
      <c r="H16" s="72"/>
      <c r="I16" s="72"/>
      <c r="J16" s="72">
        <f t="shared" si="1"/>
        <v>58563</v>
      </c>
      <c r="K16" s="72">
        <f t="shared" si="1"/>
        <v>58563</v>
      </c>
      <c r="L16" s="72">
        <f t="shared" si="1"/>
        <v>0</v>
      </c>
      <c r="M16" s="72">
        <f t="shared" si="1"/>
        <v>58563</v>
      </c>
      <c r="N16" s="72">
        <f t="shared" si="1"/>
        <v>0</v>
      </c>
      <c r="O16" s="72">
        <f t="shared" si="1"/>
        <v>0</v>
      </c>
      <c r="P16" s="72">
        <f t="shared" si="1"/>
        <v>0</v>
      </c>
      <c r="Q16" s="72">
        <f t="shared" si="1"/>
        <v>0</v>
      </c>
      <c r="R16" s="72">
        <f t="shared" si="1"/>
        <v>0</v>
      </c>
      <c r="S16" s="72">
        <f t="shared" si="1"/>
        <v>0</v>
      </c>
      <c r="T16" s="72">
        <f t="shared" si="1"/>
        <v>58563</v>
      </c>
      <c r="U16" s="72">
        <f t="shared" si="1"/>
        <v>58563</v>
      </c>
      <c r="V16" s="72">
        <f t="shared" si="1"/>
        <v>0</v>
      </c>
      <c r="W16" s="72">
        <f t="shared" si="1"/>
        <v>58563</v>
      </c>
    </row>
    <row r="17" spans="1:23" s="19" customFormat="1" ht="58.5">
      <c r="A17" s="18"/>
      <c r="B17" s="65"/>
      <c r="C17" s="65"/>
      <c r="D17" s="65"/>
      <c r="E17" s="66" t="s">
        <v>46</v>
      </c>
      <c r="F17" s="64">
        <f>SUM(F18:F19)</f>
        <v>58563</v>
      </c>
      <c r="G17" s="64"/>
      <c r="H17" s="64"/>
      <c r="I17" s="64"/>
      <c r="J17" s="64">
        <f>SUM(J18:J19)</f>
        <v>58563</v>
      </c>
      <c r="K17" s="64">
        <f>SUM(K18:K19)</f>
        <v>58563</v>
      </c>
      <c r="L17" s="64">
        <f>SUM(L18:L19)</f>
        <v>0</v>
      </c>
      <c r="M17" s="64">
        <f>SUM(M18:M19)</f>
        <v>58563</v>
      </c>
      <c r="N17" s="64">
        <f aca="true" t="shared" si="2" ref="N17:W17">SUM(N18:N19)</f>
        <v>0</v>
      </c>
      <c r="O17" s="64">
        <f t="shared" si="2"/>
        <v>0</v>
      </c>
      <c r="P17" s="64">
        <f t="shared" si="2"/>
        <v>0</v>
      </c>
      <c r="Q17" s="64">
        <f t="shared" si="2"/>
        <v>0</v>
      </c>
      <c r="R17" s="64">
        <f t="shared" si="2"/>
        <v>0</v>
      </c>
      <c r="S17" s="64">
        <f t="shared" si="2"/>
        <v>0</v>
      </c>
      <c r="T17" s="64">
        <f t="shared" si="2"/>
        <v>58563</v>
      </c>
      <c r="U17" s="64">
        <f t="shared" si="2"/>
        <v>58563</v>
      </c>
      <c r="V17" s="64">
        <f t="shared" si="2"/>
        <v>0</v>
      </c>
      <c r="W17" s="64">
        <f t="shared" si="2"/>
        <v>58563</v>
      </c>
    </row>
    <row r="18" spans="1:23" s="19" customFormat="1" ht="56.25">
      <c r="A18" s="18"/>
      <c r="B18" s="67"/>
      <c r="C18" s="67"/>
      <c r="D18" s="67"/>
      <c r="E18" s="68" t="s">
        <v>47</v>
      </c>
      <c r="F18" s="69">
        <f>$J$18</f>
        <v>43478</v>
      </c>
      <c r="G18" s="64"/>
      <c r="H18" s="64"/>
      <c r="I18" s="64"/>
      <c r="J18" s="64">
        <f>SUM(K18)+L18</f>
        <v>43478</v>
      </c>
      <c r="K18" s="64">
        <v>43478</v>
      </c>
      <c r="L18" s="64"/>
      <c r="M18" s="64">
        <f>G18+J18</f>
        <v>43478</v>
      </c>
      <c r="N18" s="64">
        <f>O18+P18</f>
        <v>0</v>
      </c>
      <c r="O18" s="101"/>
      <c r="P18" s="101"/>
      <c r="Q18" s="64">
        <f>R18+S18</f>
        <v>0</v>
      </c>
      <c r="R18" s="64">
        <f>H18</f>
        <v>0</v>
      </c>
      <c r="S18" s="64">
        <f>I18</f>
        <v>0</v>
      </c>
      <c r="T18" s="64">
        <f>U18+V18</f>
        <v>43478</v>
      </c>
      <c r="U18" s="64">
        <f>K18+O18</f>
        <v>43478</v>
      </c>
      <c r="V18" s="64">
        <f>L18+P18</f>
        <v>0</v>
      </c>
      <c r="W18" s="64">
        <f>Q18+T18</f>
        <v>43478</v>
      </c>
    </row>
    <row r="19" spans="1:23" s="19" customFormat="1" ht="56.25">
      <c r="A19" s="18"/>
      <c r="B19" s="67"/>
      <c r="C19" s="67"/>
      <c r="D19" s="67"/>
      <c r="E19" s="68" t="s">
        <v>48</v>
      </c>
      <c r="F19" s="69">
        <f>$J$19</f>
        <v>15085</v>
      </c>
      <c r="G19" s="64"/>
      <c r="H19" s="64"/>
      <c r="I19" s="64"/>
      <c r="J19" s="64">
        <f>SUM(K19)+L19</f>
        <v>15085</v>
      </c>
      <c r="K19" s="64">
        <v>15085</v>
      </c>
      <c r="L19" s="64"/>
      <c r="M19" s="64">
        <f>G19+J19</f>
        <v>15085</v>
      </c>
      <c r="N19" s="64">
        <f>O19+P19</f>
        <v>0</v>
      </c>
      <c r="O19" s="101"/>
      <c r="P19" s="101"/>
      <c r="Q19" s="64">
        <f>R19+S19</f>
        <v>0</v>
      </c>
      <c r="R19" s="64">
        <f>H19</f>
        <v>0</v>
      </c>
      <c r="S19" s="64">
        <f>I19</f>
        <v>0</v>
      </c>
      <c r="T19" s="64">
        <f>U19+V19</f>
        <v>15085</v>
      </c>
      <c r="U19" s="64">
        <f>K19+O19</f>
        <v>15085</v>
      </c>
      <c r="V19" s="64">
        <f>L19+P19</f>
        <v>0</v>
      </c>
      <c r="W19" s="64">
        <f>Q19+T19</f>
        <v>15085</v>
      </c>
    </row>
    <row r="20" spans="1:23" s="19" customFormat="1" ht="33.75" customHeight="1">
      <c r="A20" s="84"/>
      <c r="B20" s="85" t="s">
        <v>12</v>
      </c>
      <c r="C20" s="85"/>
      <c r="D20" s="85"/>
      <c r="E20" s="63" t="s">
        <v>11</v>
      </c>
      <c r="F20" s="70">
        <f>F21</f>
        <v>309600</v>
      </c>
      <c r="G20" s="70"/>
      <c r="H20" s="70"/>
      <c r="I20" s="70"/>
      <c r="J20" s="70">
        <f>J21</f>
        <v>309600</v>
      </c>
      <c r="K20" s="70">
        <f>K21</f>
        <v>264800</v>
      </c>
      <c r="L20" s="70">
        <f>L21</f>
        <v>44800</v>
      </c>
      <c r="M20" s="70">
        <f>M21</f>
        <v>309600</v>
      </c>
      <c r="N20" s="70">
        <f aca="true" t="shared" si="3" ref="N20:W20">N21</f>
        <v>0</v>
      </c>
      <c r="O20" s="70">
        <f t="shared" si="3"/>
        <v>0</v>
      </c>
      <c r="P20" s="70">
        <f t="shared" si="3"/>
        <v>0</v>
      </c>
      <c r="Q20" s="70">
        <f t="shared" si="3"/>
        <v>0</v>
      </c>
      <c r="R20" s="70">
        <f t="shared" si="3"/>
        <v>0</v>
      </c>
      <c r="S20" s="70">
        <f t="shared" si="3"/>
        <v>0</v>
      </c>
      <c r="T20" s="70">
        <f t="shared" si="3"/>
        <v>309600</v>
      </c>
      <c r="U20" s="70">
        <f t="shared" si="3"/>
        <v>264800</v>
      </c>
      <c r="V20" s="70">
        <f t="shared" si="3"/>
        <v>44800</v>
      </c>
      <c r="W20" s="70">
        <f t="shared" si="3"/>
        <v>309600</v>
      </c>
    </row>
    <row r="21" spans="1:23" s="26" customFormat="1" ht="36" customHeight="1">
      <c r="A21" s="25"/>
      <c r="B21" s="86" t="s">
        <v>91</v>
      </c>
      <c r="C21" s="86"/>
      <c r="D21" s="86"/>
      <c r="E21" s="75" t="s">
        <v>11</v>
      </c>
      <c r="F21" s="73">
        <f>SUM(F22)+F27</f>
        <v>309600</v>
      </c>
      <c r="G21" s="73"/>
      <c r="H21" s="73"/>
      <c r="I21" s="73"/>
      <c r="J21" s="73">
        <f>SUM(J22)+J27</f>
        <v>309600</v>
      </c>
      <c r="K21" s="73">
        <f>SUM(K22)+K27</f>
        <v>264800</v>
      </c>
      <c r="L21" s="73">
        <f>SUM(L22)+L27</f>
        <v>44800</v>
      </c>
      <c r="M21" s="73">
        <f>SUM(M22)+M27</f>
        <v>309600</v>
      </c>
      <c r="N21" s="73">
        <f aca="true" t="shared" si="4" ref="N21:W21">SUM(N22)+N27</f>
        <v>0</v>
      </c>
      <c r="O21" s="73">
        <f t="shared" si="4"/>
        <v>0</v>
      </c>
      <c r="P21" s="73">
        <f t="shared" si="4"/>
        <v>0</v>
      </c>
      <c r="Q21" s="73">
        <f t="shared" si="4"/>
        <v>0</v>
      </c>
      <c r="R21" s="73">
        <f t="shared" si="4"/>
        <v>0</v>
      </c>
      <c r="S21" s="73">
        <f t="shared" si="4"/>
        <v>0</v>
      </c>
      <c r="T21" s="73">
        <f t="shared" si="4"/>
        <v>309600</v>
      </c>
      <c r="U21" s="73">
        <f t="shared" si="4"/>
        <v>264800</v>
      </c>
      <c r="V21" s="73">
        <f t="shared" si="4"/>
        <v>44800</v>
      </c>
      <c r="W21" s="73">
        <f t="shared" si="4"/>
        <v>309600</v>
      </c>
    </row>
    <row r="22" spans="1:23" s="26" customFormat="1" ht="37.5">
      <c r="A22" s="25"/>
      <c r="B22" s="62" t="s">
        <v>28</v>
      </c>
      <c r="C22" s="62" t="s">
        <v>42</v>
      </c>
      <c r="D22" s="62" t="s">
        <v>43</v>
      </c>
      <c r="E22" s="63" t="s">
        <v>26</v>
      </c>
      <c r="F22" s="70">
        <f>SUM(F23)+F25</f>
        <v>44600</v>
      </c>
      <c r="G22" s="71"/>
      <c r="H22" s="72"/>
      <c r="I22" s="71"/>
      <c r="J22" s="72">
        <f>SUM(J23+J25)</f>
        <v>44600</v>
      </c>
      <c r="K22" s="72">
        <f>SUM(K23+K25)</f>
        <v>44600</v>
      </c>
      <c r="L22" s="72"/>
      <c r="M22" s="72">
        <f>SUM(M23+M25)</f>
        <v>44600</v>
      </c>
      <c r="N22" s="72">
        <f aca="true" t="shared" si="5" ref="N22:W22">SUM(N23+N25)</f>
        <v>0</v>
      </c>
      <c r="O22" s="72">
        <f t="shared" si="5"/>
        <v>0</v>
      </c>
      <c r="P22" s="72">
        <f t="shared" si="5"/>
        <v>0</v>
      </c>
      <c r="Q22" s="72">
        <f t="shared" si="5"/>
        <v>0</v>
      </c>
      <c r="R22" s="72">
        <f t="shared" si="5"/>
        <v>0</v>
      </c>
      <c r="S22" s="72">
        <f t="shared" si="5"/>
        <v>0</v>
      </c>
      <c r="T22" s="72">
        <f t="shared" si="5"/>
        <v>44600</v>
      </c>
      <c r="U22" s="72">
        <f t="shared" si="5"/>
        <v>44600</v>
      </c>
      <c r="V22" s="72">
        <f t="shared" si="5"/>
        <v>0</v>
      </c>
      <c r="W22" s="72">
        <f t="shared" si="5"/>
        <v>44600</v>
      </c>
    </row>
    <row r="23" spans="1:23" s="26" customFormat="1" ht="98.25" customHeight="1">
      <c r="A23" s="25"/>
      <c r="B23" s="62"/>
      <c r="C23" s="62"/>
      <c r="D23" s="62"/>
      <c r="E23" s="66" t="s">
        <v>49</v>
      </c>
      <c r="F23" s="73">
        <f>SUM(F24)</f>
        <v>15000</v>
      </c>
      <c r="G23" s="73"/>
      <c r="H23" s="73"/>
      <c r="I23" s="73"/>
      <c r="J23" s="73">
        <f>SUM(J24)</f>
        <v>15000</v>
      </c>
      <c r="K23" s="73">
        <f>SUM(K24)</f>
        <v>15000</v>
      </c>
      <c r="L23" s="73"/>
      <c r="M23" s="73">
        <f aca="true" t="shared" si="6" ref="M23:W23">SUM(M24)</f>
        <v>15000</v>
      </c>
      <c r="N23" s="73">
        <f t="shared" si="6"/>
        <v>0</v>
      </c>
      <c r="O23" s="73">
        <f t="shared" si="6"/>
        <v>0</v>
      </c>
      <c r="P23" s="73">
        <f t="shared" si="6"/>
        <v>0</v>
      </c>
      <c r="Q23" s="73">
        <f t="shared" si="6"/>
        <v>0</v>
      </c>
      <c r="R23" s="73">
        <f t="shared" si="6"/>
        <v>0</v>
      </c>
      <c r="S23" s="73">
        <f t="shared" si="6"/>
        <v>0</v>
      </c>
      <c r="T23" s="73">
        <f t="shared" si="6"/>
        <v>15000</v>
      </c>
      <c r="U23" s="73">
        <f t="shared" si="6"/>
        <v>15000</v>
      </c>
      <c r="V23" s="73">
        <f t="shared" si="6"/>
        <v>0</v>
      </c>
      <c r="W23" s="73">
        <f t="shared" si="6"/>
        <v>15000</v>
      </c>
    </row>
    <row r="24" spans="1:23" s="26" customFormat="1" ht="56.25">
      <c r="A24" s="25"/>
      <c r="B24" s="62"/>
      <c r="C24" s="62"/>
      <c r="D24" s="62"/>
      <c r="E24" s="68" t="s">
        <v>51</v>
      </c>
      <c r="F24" s="69">
        <f aca="true" t="shared" si="7" ref="F24:F31">J24</f>
        <v>15000</v>
      </c>
      <c r="G24" s="74"/>
      <c r="H24" s="64"/>
      <c r="I24" s="71"/>
      <c r="J24" s="64">
        <f>SUM(K24)+L24</f>
        <v>15000</v>
      </c>
      <c r="K24" s="64">
        <v>15000</v>
      </c>
      <c r="L24" s="64"/>
      <c r="M24" s="64">
        <f>SUM(G24)+J24</f>
        <v>15000</v>
      </c>
      <c r="N24" s="64">
        <f>O24+P24</f>
        <v>0</v>
      </c>
      <c r="O24" s="102"/>
      <c r="P24" s="102"/>
      <c r="Q24" s="64">
        <f>R24+S24</f>
        <v>0</v>
      </c>
      <c r="R24" s="64">
        <f>H24</f>
        <v>0</v>
      </c>
      <c r="S24" s="64">
        <f>I24</f>
        <v>0</v>
      </c>
      <c r="T24" s="64">
        <f>U24+V24</f>
        <v>15000</v>
      </c>
      <c r="U24" s="64">
        <f>K24+O24</f>
        <v>15000</v>
      </c>
      <c r="V24" s="64">
        <f>L24+P24</f>
        <v>0</v>
      </c>
      <c r="W24" s="64">
        <f>Q24+T24</f>
        <v>15000</v>
      </c>
    </row>
    <row r="25" spans="1:23" s="26" customFormat="1" ht="58.5">
      <c r="A25" s="25"/>
      <c r="B25" s="62"/>
      <c r="C25" s="62"/>
      <c r="D25" s="62"/>
      <c r="E25" s="66" t="s">
        <v>46</v>
      </c>
      <c r="F25" s="73">
        <f>SUM(F26)</f>
        <v>29600</v>
      </c>
      <c r="G25" s="73"/>
      <c r="H25" s="73"/>
      <c r="I25" s="73"/>
      <c r="J25" s="73">
        <f>SUM(J26)</f>
        <v>29600</v>
      </c>
      <c r="K25" s="73">
        <f>SUM(K26)</f>
        <v>29600</v>
      </c>
      <c r="L25" s="73"/>
      <c r="M25" s="73">
        <f>SUM(M26)</f>
        <v>29600</v>
      </c>
      <c r="N25" s="73">
        <f aca="true" t="shared" si="8" ref="N25:W25">SUM(N26)</f>
        <v>0</v>
      </c>
      <c r="O25" s="73">
        <f t="shared" si="8"/>
        <v>0</v>
      </c>
      <c r="P25" s="73">
        <f t="shared" si="8"/>
        <v>0</v>
      </c>
      <c r="Q25" s="73">
        <f t="shared" si="8"/>
        <v>0</v>
      </c>
      <c r="R25" s="73">
        <f t="shared" si="8"/>
        <v>0</v>
      </c>
      <c r="S25" s="73">
        <f t="shared" si="8"/>
        <v>0</v>
      </c>
      <c r="T25" s="73">
        <f t="shared" si="8"/>
        <v>29600</v>
      </c>
      <c r="U25" s="73">
        <f t="shared" si="8"/>
        <v>29600</v>
      </c>
      <c r="V25" s="73">
        <f t="shared" si="8"/>
        <v>0</v>
      </c>
      <c r="W25" s="73">
        <f t="shared" si="8"/>
        <v>29600</v>
      </c>
    </row>
    <row r="26" spans="1:23" s="26" customFormat="1" ht="37.5">
      <c r="A26" s="25"/>
      <c r="B26" s="62"/>
      <c r="C26" s="62"/>
      <c r="D26" s="62"/>
      <c r="E26" s="68" t="s">
        <v>50</v>
      </c>
      <c r="F26" s="69">
        <v>29600</v>
      </c>
      <c r="G26" s="74"/>
      <c r="H26" s="64"/>
      <c r="I26" s="71"/>
      <c r="J26" s="64">
        <f>SUM(K26)</f>
        <v>29600</v>
      </c>
      <c r="K26" s="64">
        <v>29600</v>
      </c>
      <c r="L26" s="64"/>
      <c r="M26" s="64">
        <f>SUM(G26)+J26</f>
        <v>29600</v>
      </c>
      <c r="N26" s="64">
        <f>O26+P26</f>
        <v>0</v>
      </c>
      <c r="O26" s="102"/>
      <c r="P26" s="102"/>
      <c r="Q26" s="64">
        <f>R26+S26</f>
        <v>0</v>
      </c>
      <c r="R26" s="64">
        <f>H26</f>
        <v>0</v>
      </c>
      <c r="S26" s="64">
        <f>I26</f>
        <v>0</v>
      </c>
      <c r="T26" s="64">
        <f>U26+V26</f>
        <v>29600</v>
      </c>
      <c r="U26" s="64">
        <f>K26+O26</f>
        <v>29600</v>
      </c>
      <c r="V26" s="64">
        <f>L26+P26</f>
        <v>0</v>
      </c>
      <c r="W26" s="64">
        <f>Q26+T26</f>
        <v>29600</v>
      </c>
    </row>
    <row r="27" spans="1:23" s="26" customFormat="1" ht="27.75" customHeight="1">
      <c r="A27" s="25"/>
      <c r="B27" s="62" t="s">
        <v>29</v>
      </c>
      <c r="C27" s="62" t="s">
        <v>44</v>
      </c>
      <c r="D27" s="62" t="s">
        <v>37</v>
      </c>
      <c r="E27" s="63" t="s">
        <v>6</v>
      </c>
      <c r="F27" s="70">
        <f>SUM(F28)</f>
        <v>265000</v>
      </c>
      <c r="G27" s="70"/>
      <c r="H27" s="70"/>
      <c r="I27" s="70"/>
      <c r="J27" s="70">
        <f>SUM(J28)</f>
        <v>265000</v>
      </c>
      <c r="K27" s="70">
        <f>SUM(K28)</f>
        <v>220200</v>
      </c>
      <c r="L27" s="70">
        <f>SUM(L28)</f>
        <v>44800</v>
      </c>
      <c r="M27" s="70">
        <f>SUM(M28)</f>
        <v>265000</v>
      </c>
      <c r="N27" s="70">
        <f aca="true" t="shared" si="9" ref="N27:W27">SUM(N28)</f>
        <v>0</v>
      </c>
      <c r="O27" s="70">
        <f t="shared" si="9"/>
        <v>0</v>
      </c>
      <c r="P27" s="70">
        <f t="shared" si="9"/>
        <v>0</v>
      </c>
      <c r="Q27" s="70">
        <f t="shared" si="9"/>
        <v>0</v>
      </c>
      <c r="R27" s="70">
        <f t="shared" si="9"/>
        <v>0</v>
      </c>
      <c r="S27" s="70">
        <f t="shared" si="9"/>
        <v>0</v>
      </c>
      <c r="T27" s="70">
        <f t="shared" si="9"/>
        <v>265000</v>
      </c>
      <c r="U27" s="70">
        <f t="shared" si="9"/>
        <v>220200</v>
      </c>
      <c r="V27" s="70">
        <f t="shared" si="9"/>
        <v>44800</v>
      </c>
      <c r="W27" s="70">
        <f t="shared" si="9"/>
        <v>265000</v>
      </c>
    </row>
    <row r="28" spans="1:23" s="26" customFormat="1" ht="36" customHeight="1">
      <c r="A28" s="25"/>
      <c r="B28" s="62"/>
      <c r="C28" s="62"/>
      <c r="D28" s="62"/>
      <c r="E28" s="66" t="s">
        <v>52</v>
      </c>
      <c r="F28" s="73">
        <f>SUM(F29:F34)</f>
        <v>265000</v>
      </c>
      <c r="G28" s="73"/>
      <c r="H28" s="73"/>
      <c r="I28" s="73"/>
      <c r="J28" s="73">
        <f>SUM(J29:J34)</f>
        <v>265000</v>
      </c>
      <c r="K28" s="73">
        <f>SUM(K29:K34)</f>
        <v>220200</v>
      </c>
      <c r="L28" s="73">
        <f>SUM(L29:L34)</f>
        <v>44800</v>
      </c>
      <c r="M28" s="73">
        <f>SUM(M29:M34)</f>
        <v>265000</v>
      </c>
      <c r="N28" s="73">
        <f aca="true" t="shared" si="10" ref="N28:W28">SUM(N29:N34)</f>
        <v>0</v>
      </c>
      <c r="O28" s="73">
        <f t="shared" si="10"/>
        <v>0</v>
      </c>
      <c r="P28" s="73">
        <f t="shared" si="10"/>
        <v>0</v>
      </c>
      <c r="Q28" s="73">
        <f t="shared" si="10"/>
        <v>0</v>
      </c>
      <c r="R28" s="73">
        <f t="shared" si="10"/>
        <v>0</v>
      </c>
      <c r="S28" s="73">
        <f t="shared" si="10"/>
        <v>0</v>
      </c>
      <c r="T28" s="73">
        <f t="shared" si="10"/>
        <v>265000</v>
      </c>
      <c r="U28" s="73">
        <f t="shared" si="10"/>
        <v>220200</v>
      </c>
      <c r="V28" s="73">
        <f t="shared" si="10"/>
        <v>44800</v>
      </c>
      <c r="W28" s="73">
        <f t="shared" si="10"/>
        <v>265000</v>
      </c>
    </row>
    <row r="29" spans="1:23" s="26" customFormat="1" ht="56.25" customHeight="1">
      <c r="A29" s="25"/>
      <c r="B29" s="62"/>
      <c r="C29" s="62"/>
      <c r="D29" s="62"/>
      <c r="E29" s="68" t="s">
        <v>70</v>
      </c>
      <c r="F29" s="69">
        <f t="shared" si="7"/>
        <v>70000</v>
      </c>
      <c r="G29" s="74"/>
      <c r="H29" s="64"/>
      <c r="I29" s="71"/>
      <c r="J29" s="64">
        <f aca="true" t="shared" si="11" ref="J29:J34">SUM(K29:L29)</f>
        <v>70000</v>
      </c>
      <c r="K29" s="64">
        <v>70000</v>
      </c>
      <c r="L29" s="64"/>
      <c r="M29" s="64">
        <f aca="true" t="shared" si="12" ref="M29:M34">SUM(G29)+J29</f>
        <v>70000</v>
      </c>
      <c r="N29" s="64">
        <f aca="true" t="shared" si="13" ref="N29:N34">O29+P29</f>
        <v>0</v>
      </c>
      <c r="O29" s="102"/>
      <c r="P29" s="102"/>
      <c r="Q29" s="64">
        <f aca="true" t="shared" si="14" ref="Q29:Q34">R29+S29</f>
        <v>0</v>
      </c>
      <c r="R29" s="64">
        <f aca="true" t="shared" si="15" ref="R29:S34">H29</f>
        <v>0</v>
      </c>
      <c r="S29" s="64">
        <f t="shared" si="15"/>
        <v>0</v>
      </c>
      <c r="T29" s="64">
        <f aca="true" t="shared" si="16" ref="T29:T34">U29+V29</f>
        <v>70000</v>
      </c>
      <c r="U29" s="64">
        <f aca="true" t="shared" si="17" ref="U29:V34">K29+O29</f>
        <v>70000</v>
      </c>
      <c r="V29" s="64">
        <f t="shared" si="17"/>
        <v>0</v>
      </c>
      <c r="W29" s="64">
        <f aca="true" t="shared" si="18" ref="W29:W34">Q29+T29</f>
        <v>70000</v>
      </c>
    </row>
    <row r="30" spans="1:23" s="26" customFormat="1" ht="35.25" customHeight="1">
      <c r="A30" s="25"/>
      <c r="B30" s="62"/>
      <c r="C30" s="62"/>
      <c r="D30" s="62"/>
      <c r="E30" s="68" t="s">
        <v>53</v>
      </c>
      <c r="F30" s="69">
        <f t="shared" si="7"/>
        <v>75000</v>
      </c>
      <c r="G30" s="74"/>
      <c r="H30" s="64"/>
      <c r="I30" s="71"/>
      <c r="J30" s="64">
        <f t="shared" si="11"/>
        <v>75000</v>
      </c>
      <c r="K30" s="64">
        <v>68200</v>
      </c>
      <c r="L30" s="64">
        <v>6800</v>
      </c>
      <c r="M30" s="64">
        <f t="shared" si="12"/>
        <v>75000</v>
      </c>
      <c r="N30" s="64">
        <f t="shared" si="13"/>
        <v>0</v>
      </c>
      <c r="O30" s="102"/>
      <c r="P30" s="102"/>
      <c r="Q30" s="64">
        <f t="shared" si="14"/>
        <v>0</v>
      </c>
      <c r="R30" s="64">
        <f t="shared" si="15"/>
        <v>0</v>
      </c>
      <c r="S30" s="64">
        <f t="shared" si="15"/>
        <v>0</v>
      </c>
      <c r="T30" s="64">
        <f t="shared" si="16"/>
        <v>75000</v>
      </c>
      <c r="U30" s="64">
        <f t="shared" si="17"/>
        <v>68200</v>
      </c>
      <c r="V30" s="64">
        <f t="shared" si="17"/>
        <v>6800</v>
      </c>
      <c r="W30" s="64">
        <f t="shared" si="18"/>
        <v>75000</v>
      </c>
    </row>
    <row r="31" spans="1:23" s="26" customFormat="1" ht="78.75" customHeight="1">
      <c r="A31" s="25"/>
      <c r="B31" s="62"/>
      <c r="C31" s="62"/>
      <c r="D31" s="62"/>
      <c r="E31" s="68" t="s">
        <v>71</v>
      </c>
      <c r="F31" s="69">
        <f t="shared" si="7"/>
        <v>35000</v>
      </c>
      <c r="G31" s="74"/>
      <c r="H31" s="64"/>
      <c r="I31" s="71"/>
      <c r="J31" s="64">
        <f t="shared" si="11"/>
        <v>35000</v>
      </c>
      <c r="K31" s="64">
        <v>17000</v>
      </c>
      <c r="L31" s="64">
        <v>18000</v>
      </c>
      <c r="M31" s="64">
        <f t="shared" si="12"/>
        <v>35000</v>
      </c>
      <c r="N31" s="64">
        <f t="shared" si="13"/>
        <v>0</v>
      </c>
      <c r="O31" s="102"/>
      <c r="P31" s="102"/>
      <c r="Q31" s="64">
        <f t="shared" si="14"/>
        <v>0</v>
      </c>
      <c r="R31" s="64">
        <f t="shared" si="15"/>
        <v>0</v>
      </c>
      <c r="S31" s="64">
        <f t="shared" si="15"/>
        <v>0</v>
      </c>
      <c r="T31" s="64">
        <f t="shared" si="16"/>
        <v>35000</v>
      </c>
      <c r="U31" s="64">
        <f t="shared" si="17"/>
        <v>17000</v>
      </c>
      <c r="V31" s="64">
        <f t="shared" si="17"/>
        <v>18000</v>
      </c>
      <c r="W31" s="64">
        <f t="shared" si="18"/>
        <v>35000</v>
      </c>
    </row>
    <row r="32" spans="1:23" s="26" customFormat="1" ht="141" customHeight="1">
      <c r="A32" s="25"/>
      <c r="B32" s="62"/>
      <c r="C32" s="62"/>
      <c r="D32" s="62"/>
      <c r="E32" s="68" t="s">
        <v>72</v>
      </c>
      <c r="F32" s="69">
        <f>J32</f>
        <v>20000</v>
      </c>
      <c r="G32" s="74"/>
      <c r="H32" s="64"/>
      <c r="I32" s="71"/>
      <c r="J32" s="64">
        <f t="shared" si="11"/>
        <v>20000</v>
      </c>
      <c r="K32" s="64">
        <v>20000</v>
      </c>
      <c r="L32" s="64"/>
      <c r="M32" s="64">
        <f t="shared" si="12"/>
        <v>20000</v>
      </c>
      <c r="N32" s="64">
        <f t="shared" si="13"/>
        <v>0</v>
      </c>
      <c r="O32" s="102"/>
      <c r="P32" s="102"/>
      <c r="Q32" s="64">
        <f t="shared" si="14"/>
        <v>0</v>
      </c>
      <c r="R32" s="64">
        <f t="shared" si="15"/>
        <v>0</v>
      </c>
      <c r="S32" s="64">
        <f t="shared" si="15"/>
        <v>0</v>
      </c>
      <c r="T32" s="64">
        <f t="shared" si="16"/>
        <v>20000</v>
      </c>
      <c r="U32" s="64">
        <f t="shared" si="17"/>
        <v>20000</v>
      </c>
      <c r="V32" s="64">
        <f t="shared" si="17"/>
        <v>0</v>
      </c>
      <c r="W32" s="64">
        <f t="shared" si="18"/>
        <v>20000</v>
      </c>
    </row>
    <row r="33" spans="1:23" s="26" customFormat="1" ht="42" customHeight="1">
      <c r="A33" s="25"/>
      <c r="B33" s="62"/>
      <c r="C33" s="62"/>
      <c r="D33" s="62"/>
      <c r="E33" s="68" t="s">
        <v>73</v>
      </c>
      <c r="F33" s="69">
        <f>J33</f>
        <v>15000</v>
      </c>
      <c r="G33" s="74"/>
      <c r="H33" s="64"/>
      <c r="I33" s="71"/>
      <c r="J33" s="64">
        <f t="shared" si="11"/>
        <v>15000</v>
      </c>
      <c r="K33" s="64">
        <v>15000</v>
      </c>
      <c r="L33" s="64"/>
      <c r="M33" s="64">
        <f t="shared" si="12"/>
        <v>15000</v>
      </c>
      <c r="N33" s="64">
        <f t="shared" si="13"/>
        <v>0</v>
      </c>
      <c r="O33" s="102"/>
      <c r="P33" s="102"/>
      <c r="Q33" s="64">
        <f t="shared" si="14"/>
        <v>0</v>
      </c>
      <c r="R33" s="64">
        <f t="shared" si="15"/>
        <v>0</v>
      </c>
      <c r="S33" s="64">
        <f t="shared" si="15"/>
        <v>0</v>
      </c>
      <c r="T33" s="64">
        <f t="shared" si="16"/>
        <v>15000</v>
      </c>
      <c r="U33" s="64">
        <f t="shared" si="17"/>
        <v>15000</v>
      </c>
      <c r="V33" s="64">
        <f t="shared" si="17"/>
        <v>0</v>
      </c>
      <c r="W33" s="64">
        <f t="shared" si="18"/>
        <v>15000</v>
      </c>
    </row>
    <row r="34" spans="1:23" s="26" customFormat="1" ht="57.75" customHeight="1">
      <c r="A34" s="25"/>
      <c r="B34" s="62"/>
      <c r="C34" s="62"/>
      <c r="D34" s="62"/>
      <c r="E34" s="68" t="s">
        <v>74</v>
      </c>
      <c r="F34" s="69">
        <f>J34</f>
        <v>50000</v>
      </c>
      <c r="G34" s="74"/>
      <c r="H34" s="64"/>
      <c r="I34" s="71"/>
      <c r="J34" s="64">
        <f t="shared" si="11"/>
        <v>50000</v>
      </c>
      <c r="K34" s="64">
        <v>30000</v>
      </c>
      <c r="L34" s="64">
        <v>20000</v>
      </c>
      <c r="M34" s="64">
        <f t="shared" si="12"/>
        <v>50000</v>
      </c>
      <c r="N34" s="64">
        <f t="shared" si="13"/>
        <v>0</v>
      </c>
      <c r="O34" s="102"/>
      <c r="P34" s="102"/>
      <c r="Q34" s="64">
        <f t="shared" si="14"/>
        <v>0</v>
      </c>
      <c r="R34" s="64">
        <f t="shared" si="15"/>
        <v>0</v>
      </c>
      <c r="S34" s="64">
        <f t="shared" si="15"/>
        <v>0</v>
      </c>
      <c r="T34" s="64">
        <f t="shared" si="16"/>
        <v>50000</v>
      </c>
      <c r="U34" s="64">
        <f t="shared" si="17"/>
        <v>30000</v>
      </c>
      <c r="V34" s="64">
        <f t="shared" si="17"/>
        <v>20000</v>
      </c>
      <c r="W34" s="64">
        <f t="shared" si="18"/>
        <v>50000</v>
      </c>
    </row>
    <row r="35" spans="1:23" s="54" customFormat="1" ht="37.5">
      <c r="A35" s="56"/>
      <c r="B35" s="62" t="s">
        <v>14</v>
      </c>
      <c r="C35" s="62"/>
      <c r="D35" s="62"/>
      <c r="E35" s="63" t="s">
        <v>13</v>
      </c>
      <c r="F35" s="72">
        <f>F36</f>
        <v>5667446</v>
      </c>
      <c r="G35" s="72">
        <f>G36</f>
        <v>199733</v>
      </c>
      <c r="H35" s="72">
        <f aca="true" t="shared" si="19" ref="H35:W35">H36</f>
        <v>199733</v>
      </c>
      <c r="I35" s="72"/>
      <c r="J35" s="72">
        <f t="shared" si="19"/>
        <v>1348267</v>
      </c>
      <c r="K35" s="72">
        <f t="shared" si="19"/>
        <v>380267</v>
      </c>
      <c r="L35" s="72">
        <f t="shared" si="19"/>
        <v>968000</v>
      </c>
      <c r="M35" s="72">
        <f t="shared" si="19"/>
        <v>1548000</v>
      </c>
      <c r="N35" s="72">
        <f t="shared" si="19"/>
        <v>4085460</v>
      </c>
      <c r="O35" s="72">
        <f t="shared" si="19"/>
        <v>1288000</v>
      </c>
      <c r="P35" s="72">
        <f t="shared" si="19"/>
        <v>2797460</v>
      </c>
      <c r="Q35" s="72">
        <f t="shared" si="19"/>
        <v>199733</v>
      </c>
      <c r="R35" s="72">
        <f t="shared" si="19"/>
        <v>199733</v>
      </c>
      <c r="S35" s="72">
        <f t="shared" si="19"/>
        <v>0</v>
      </c>
      <c r="T35" s="72">
        <f t="shared" si="19"/>
        <v>5433727</v>
      </c>
      <c r="U35" s="72">
        <f t="shared" si="19"/>
        <v>1668267</v>
      </c>
      <c r="V35" s="72">
        <f t="shared" si="19"/>
        <v>3765460</v>
      </c>
      <c r="W35" s="72">
        <f t="shared" si="19"/>
        <v>5633460</v>
      </c>
    </row>
    <row r="36" spans="1:23" s="57" customFormat="1" ht="39">
      <c r="A36" s="55"/>
      <c r="B36" s="88" t="s">
        <v>15</v>
      </c>
      <c r="C36" s="88"/>
      <c r="D36" s="88"/>
      <c r="E36" s="75" t="s">
        <v>13</v>
      </c>
      <c r="F36" s="71">
        <f>SUM(F37)+F40+F47</f>
        <v>5667446</v>
      </c>
      <c r="G36" s="71">
        <f>SUM(G37+G40+G47)</f>
        <v>199733</v>
      </c>
      <c r="H36" s="71">
        <f>SUM(H37+H40+H47)</f>
        <v>199733</v>
      </c>
      <c r="I36" s="71"/>
      <c r="J36" s="71">
        <f>SUM(J37)+J40+J47</f>
        <v>1348267</v>
      </c>
      <c r="K36" s="71">
        <f>SUM(K37)+K40+K47</f>
        <v>380267</v>
      </c>
      <c r="L36" s="71">
        <f>SUM(L37)+L40+L47</f>
        <v>968000</v>
      </c>
      <c r="M36" s="71">
        <f>SUM(M37)+M40+M47</f>
        <v>1548000</v>
      </c>
      <c r="N36" s="71">
        <f aca="true" t="shared" si="20" ref="N36:W36">SUM(N37)+N40+N47</f>
        <v>4085460</v>
      </c>
      <c r="O36" s="71">
        <f t="shared" si="20"/>
        <v>1288000</v>
      </c>
      <c r="P36" s="71">
        <f t="shared" si="20"/>
        <v>2797460</v>
      </c>
      <c r="Q36" s="71">
        <f t="shared" si="20"/>
        <v>199733</v>
      </c>
      <c r="R36" s="71">
        <f t="shared" si="20"/>
        <v>199733</v>
      </c>
      <c r="S36" s="71">
        <f t="shared" si="20"/>
        <v>0</v>
      </c>
      <c r="T36" s="71">
        <f t="shared" si="20"/>
        <v>5433727</v>
      </c>
      <c r="U36" s="71">
        <f t="shared" si="20"/>
        <v>1668267</v>
      </c>
      <c r="V36" s="71">
        <f t="shared" si="20"/>
        <v>3765460</v>
      </c>
      <c r="W36" s="71">
        <f t="shared" si="20"/>
        <v>5633460</v>
      </c>
    </row>
    <row r="37" spans="1:23" s="19" customFormat="1" ht="24.75" customHeight="1">
      <c r="A37" s="18"/>
      <c r="B37" s="65" t="s">
        <v>24</v>
      </c>
      <c r="C37" s="65" t="s">
        <v>36</v>
      </c>
      <c r="D37" s="65" t="s">
        <v>37</v>
      </c>
      <c r="E37" s="63" t="s">
        <v>6</v>
      </c>
      <c r="F37" s="70">
        <f>SUM(F38)</f>
        <v>199733</v>
      </c>
      <c r="G37" s="70">
        <f aca="true" t="shared" si="21" ref="G37:W38">SUM(G38)</f>
        <v>199733</v>
      </c>
      <c r="H37" s="70">
        <f t="shared" si="21"/>
        <v>199733</v>
      </c>
      <c r="I37" s="70"/>
      <c r="J37" s="70"/>
      <c r="K37" s="70"/>
      <c r="L37" s="70"/>
      <c r="M37" s="70">
        <f t="shared" si="21"/>
        <v>199733</v>
      </c>
      <c r="N37" s="70">
        <f t="shared" si="21"/>
        <v>0</v>
      </c>
      <c r="O37" s="70">
        <f t="shared" si="21"/>
        <v>0</v>
      </c>
      <c r="P37" s="70">
        <f t="shared" si="21"/>
        <v>0</v>
      </c>
      <c r="Q37" s="70">
        <f t="shared" si="21"/>
        <v>199733</v>
      </c>
      <c r="R37" s="70">
        <f t="shared" si="21"/>
        <v>199733</v>
      </c>
      <c r="S37" s="70">
        <f t="shared" si="21"/>
        <v>0</v>
      </c>
      <c r="T37" s="70">
        <f t="shared" si="21"/>
        <v>0</v>
      </c>
      <c r="U37" s="70">
        <f t="shared" si="21"/>
        <v>0</v>
      </c>
      <c r="V37" s="70">
        <f t="shared" si="21"/>
        <v>0</v>
      </c>
      <c r="W37" s="70">
        <f t="shared" si="21"/>
        <v>199733</v>
      </c>
    </row>
    <row r="38" spans="1:23" s="19" customFormat="1" ht="115.5" customHeight="1">
      <c r="A38" s="18"/>
      <c r="B38" s="65"/>
      <c r="C38" s="65"/>
      <c r="D38" s="65"/>
      <c r="E38" s="75" t="s">
        <v>55</v>
      </c>
      <c r="F38" s="73">
        <f>SUM(F39)</f>
        <v>199733</v>
      </c>
      <c r="G38" s="71">
        <f>SUM(G39)</f>
        <v>199733</v>
      </c>
      <c r="H38" s="71">
        <f>SUM(H39)</f>
        <v>199733</v>
      </c>
      <c r="I38" s="71"/>
      <c r="J38" s="71"/>
      <c r="K38" s="71"/>
      <c r="L38" s="71"/>
      <c r="M38" s="71">
        <f>SUM(M39)</f>
        <v>199733</v>
      </c>
      <c r="N38" s="71">
        <f t="shared" si="21"/>
        <v>0</v>
      </c>
      <c r="O38" s="71">
        <f t="shared" si="21"/>
        <v>0</v>
      </c>
      <c r="P38" s="71">
        <f t="shared" si="21"/>
        <v>0</v>
      </c>
      <c r="Q38" s="71">
        <f t="shared" si="21"/>
        <v>199733</v>
      </c>
      <c r="R38" s="71">
        <f t="shared" si="21"/>
        <v>199733</v>
      </c>
      <c r="S38" s="71">
        <f t="shared" si="21"/>
        <v>0</v>
      </c>
      <c r="T38" s="71">
        <f t="shared" si="21"/>
        <v>0</v>
      </c>
      <c r="U38" s="71">
        <f t="shared" si="21"/>
        <v>0</v>
      </c>
      <c r="V38" s="71">
        <f t="shared" si="21"/>
        <v>0</v>
      </c>
      <c r="W38" s="71">
        <f t="shared" si="21"/>
        <v>199733</v>
      </c>
    </row>
    <row r="39" spans="1:23" s="19" customFormat="1" ht="59.25" customHeight="1">
      <c r="A39" s="18"/>
      <c r="B39" s="65"/>
      <c r="C39" s="65"/>
      <c r="D39" s="65"/>
      <c r="E39" s="68" t="s">
        <v>54</v>
      </c>
      <c r="F39" s="69">
        <v>199733</v>
      </c>
      <c r="G39" s="64">
        <f>SUM(H39:I39)</f>
        <v>199733</v>
      </c>
      <c r="H39" s="64">
        <v>199733</v>
      </c>
      <c r="I39" s="64"/>
      <c r="J39" s="64"/>
      <c r="K39" s="64"/>
      <c r="L39" s="64"/>
      <c r="M39" s="64">
        <f>SUM(G39)+J39</f>
        <v>199733</v>
      </c>
      <c r="N39" s="64">
        <f>O39+P39</f>
        <v>0</v>
      </c>
      <c r="O39" s="101"/>
      <c r="P39" s="101"/>
      <c r="Q39" s="64">
        <f>R39+S39</f>
        <v>199733</v>
      </c>
      <c r="R39" s="64">
        <f>H39</f>
        <v>199733</v>
      </c>
      <c r="S39" s="64">
        <f>I39</f>
        <v>0</v>
      </c>
      <c r="T39" s="64">
        <f>U39+V39</f>
        <v>0</v>
      </c>
      <c r="U39" s="64">
        <f>K39+O39</f>
        <v>0</v>
      </c>
      <c r="V39" s="64">
        <f>L39+P39</f>
        <v>0</v>
      </c>
      <c r="W39" s="64">
        <f>Q39+T39</f>
        <v>199733</v>
      </c>
    </row>
    <row r="40" spans="1:23" s="19" customFormat="1" ht="37.5">
      <c r="A40" s="18"/>
      <c r="B40" s="62" t="s">
        <v>16</v>
      </c>
      <c r="C40" s="62" t="s">
        <v>38</v>
      </c>
      <c r="D40" s="62" t="s">
        <v>39</v>
      </c>
      <c r="E40" s="63" t="s">
        <v>7</v>
      </c>
      <c r="F40" s="70">
        <f>SUM(F41)+F45</f>
        <v>5019446</v>
      </c>
      <c r="G40" s="70"/>
      <c r="H40" s="70"/>
      <c r="I40" s="70"/>
      <c r="J40" s="70">
        <f>SUM(J41)+J45</f>
        <v>1040000</v>
      </c>
      <c r="K40" s="70">
        <f aca="true" t="shared" si="22" ref="K40:W40">SUM(K41)+K45</f>
        <v>160000</v>
      </c>
      <c r="L40" s="70">
        <f t="shared" si="22"/>
        <v>880000</v>
      </c>
      <c r="M40" s="70">
        <f t="shared" si="22"/>
        <v>1040000</v>
      </c>
      <c r="N40" s="70">
        <f t="shared" si="22"/>
        <v>3945460</v>
      </c>
      <c r="O40" s="70">
        <f t="shared" si="22"/>
        <v>1120000</v>
      </c>
      <c r="P40" s="70">
        <f t="shared" si="22"/>
        <v>2825460</v>
      </c>
      <c r="Q40" s="70">
        <f t="shared" si="22"/>
        <v>0</v>
      </c>
      <c r="R40" s="70">
        <f t="shared" si="22"/>
        <v>0</v>
      </c>
      <c r="S40" s="70">
        <f t="shared" si="22"/>
        <v>0</v>
      </c>
      <c r="T40" s="70">
        <f t="shared" si="22"/>
        <v>4985460</v>
      </c>
      <c r="U40" s="70">
        <f t="shared" si="22"/>
        <v>1280000</v>
      </c>
      <c r="V40" s="70">
        <f t="shared" si="22"/>
        <v>3705460</v>
      </c>
      <c r="W40" s="70">
        <f t="shared" si="22"/>
        <v>4985460</v>
      </c>
    </row>
    <row r="41" spans="1:23" s="19" customFormat="1" ht="58.5">
      <c r="A41" s="18"/>
      <c r="B41" s="62"/>
      <c r="C41" s="62"/>
      <c r="D41" s="62"/>
      <c r="E41" s="66" t="s">
        <v>58</v>
      </c>
      <c r="F41" s="73">
        <f>SUM(F42:F44)</f>
        <v>1540000</v>
      </c>
      <c r="G41" s="73"/>
      <c r="H41" s="73"/>
      <c r="I41" s="73"/>
      <c r="J41" s="73">
        <f>SUM(J42:J44)</f>
        <v>1040000</v>
      </c>
      <c r="K41" s="73">
        <f>SUM(K42:K44)</f>
        <v>160000</v>
      </c>
      <c r="L41" s="73">
        <f>SUM(L42:L44)</f>
        <v>880000</v>
      </c>
      <c r="M41" s="73">
        <f>SUM(M42:M44)</f>
        <v>1040000</v>
      </c>
      <c r="N41" s="73">
        <f aca="true" t="shared" si="23" ref="N41:W41">SUM(N42:N44)</f>
        <v>500000</v>
      </c>
      <c r="O41" s="73">
        <f t="shared" si="23"/>
        <v>1120000</v>
      </c>
      <c r="P41" s="73">
        <f t="shared" si="23"/>
        <v>-620000</v>
      </c>
      <c r="Q41" s="73">
        <f t="shared" si="23"/>
        <v>0</v>
      </c>
      <c r="R41" s="73">
        <f t="shared" si="23"/>
        <v>0</v>
      </c>
      <c r="S41" s="73">
        <f t="shared" si="23"/>
        <v>0</v>
      </c>
      <c r="T41" s="73">
        <f t="shared" si="23"/>
        <v>1540000</v>
      </c>
      <c r="U41" s="73">
        <f t="shared" si="23"/>
        <v>1280000</v>
      </c>
      <c r="V41" s="73">
        <f t="shared" si="23"/>
        <v>260000</v>
      </c>
      <c r="W41" s="73">
        <f t="shared" si="23"/>
        <v>1540000</v>
      </c>
    </row>
    <row r="42" spans="1:23" s="19" customFormat="1" ht="65.25" customHeight="1">
      <c r="A42" s="18"/>
      <c r="B42" s="62"/>
      <c r="C42" s="62"/>
      <c r="D42" s="62"/>
      <c r="E42" s="68" t="s">
        <v>56</v>
      </c>
      <c r="F42" s="69">
        <f>780000+500000</f>
        <v>1280000</v>
      </c>
      <c r="G42" s="64"/>
      <c r="H42" s="64"/>
      <c r="I42" s="64"/>
      <c r="J42" s="64">
        <f>SUM(K42:L42)</f>
        <v>780000</v>
      </c>
      <c r="K42" s="64"/>
      <c r="L42" s="64">
        <v>780000</v>
      </c>
      <c r="M42" s="64">
        <f>SUM(G42)+J42</f>
        <v>780000</v>
      </c>
      <c r="N42" s="64">
        <f>O42+P42</f>
        <v>500000</v>
      </c>
      <c r="O42" s="64">
        <f>780000+500000</f>
        <v>1280000</v>
      </c>
      <c r="P42" s="64">
        <v>-780000</v>
      </c>
      <c r="Q42" s="64">
        <f>R42+S42</f>
        <v>0</v>
      </c>
      <c r="R42" s="64">
        <f aca="true" t="shared" si="24" ref="R42:S44">H42</f>
        <v>0</v>
      </c>
      <c r="S42" s="64">
        <f t="shared" si="24"/>
        <v>0</v>
      </c>
      <c r="T42" s="64">
        <f>U42+V42</f>
        <v>1280000</v>
      </c>
      <c r="U42" s="64">
        <f aca="true" t="shared" si="25" ref="U42:V44">K42+O42</f>
        <v>1280000</v>
      </c>
      <c r="V42" s="64">
        <f t="shared" si="25"/>
        <v>0</v>
      </c>
      <c r="W42" s="64">
        <f>Q42+T42</f>
        <v>1280000</v>
      </c>
    </row>
    <row r="43" spans="1:23" s="19" customFormat="1" ht="77.25" customHeight="1">
      <c r="A43" s="18"/>
      <c r="B43" s="62"/>
      <c r="C43" s="62"/>
      <c r="D43" s="62"/>
      <c r="E43" s="68" t="s">
        <v>92</v>
      </c>
      <c r="F43" s="69">
        <v>160000</v>
      </c>
      <c r="G43" s="64"/>
      <c r="H43" s="64"/>
      <c r="I43" s="64"/>
      <c r="J43" s="64">
        <f>SUM(K43:L43)</f>
        <v>160000</v>
      </c>
      <c r="K43" s="64">
        <v>160000</v>
      </c>
      <c r="L43" s="64"/>
      <c r="M43" s="64">
        <f>SUM(G43)+J43</f>
        <v>160000</v>
      </c>
      <c r="N43" s="64">
        <f>O43+P43</f>
        <v>0</v>
      </c>
      <c r="O43" s="64">
        <v>-160000</v>
      </c>
      <c r="P43" s="64">
        <v>160000</v>
      </c>
      <c r="Q43" s="64">
        <f>R43+S43</f>
        <v>0</v>
      </c>
      <c r="R43" s="64">
        <f t="shared" si="24"/>
        <v>0</v>
      </c>
      <c r="S43" s="64">
        <f t="shared" si="24"/>
        <v>0</v>
      </c>
      <c r="T43" s="64">
        <f>U43+V43</f>
        <v>160000</v>
      </c>
      <c r="U43" s="64">
        <f t="shared" si="25"/>
        <v>0</v>
      </c>
      <c r="V43" s="64">
        <f t="shared" si="25"/>
        <v>160000</v>
      </c>
      <c r="W43" s="64">
        <f>Q43+T43</f>
        <v>160000</v>
      </c>
    </row>
    <row r="44" spans="1:23" s="19" customFormat="1" ht="75" customHeight="1">
      <c r="A44" s="18"/>
      <c r="B44" s="62"/>
      <c r="C44" s="62"/>
      <c r="D44" s="62"/>
      <c r="E44" s="68" t="s">
        <v>57</v>
      </c>
      <c r="F44" s="69">
        <v>100000</v>
      </c>
      <c r="G44" s="64"/>
      <c r="H44" s="64"/>
      <c r="I44" s="64"/>
      <c r="J44" s="64">
        <f>SUM(K44:L44)</f>
        <v>100000</v>
      </c>
      <c r="K44" s="64"/>
      <c r="L44" s="64">
        <v>100000</v>
      </c>
      <c r="M44" s="64">
        <f>SUM(G44)+J44</f>
        <v>100000</v>
      </c>
      <c r="N44" s="64">
        <f>O44+P44</f>
        <v>0</v>
      </c>
      <c r="O44" s="101"/>
      <c r="P44" s="101"/>
      <c r="Q44" s="64">
        <f>R44+S44</f>
        <v>0</v>
      </c>
      <c r="R44" s="64">
        <f t="shared" si="24"/>
        <v>0</v>
      </c>
      <c r="S44" s="64">
        <f t="shared" si="24"/>
        <v>0</v>
      </c>
      <c r="T44" s="64">
        <f>U44+V44</f>
        <v>100000</v>
      </c>
      <c r="U44" s="64">
        <f t="shared" si="25"/>
        <v>0</v>
      </c>
      <c r="V44" s="64">
        <f t="shared" si="25"/>
        <v>100000</v>
      </c>
      <c r="W44" s="64">
        <f>Q44+T44</f>
        <v>100000</v>
      </c>
    </row>
    <row r="45" spans="1:23" s="19" customFormat="1" ht="54.75" customHeight="1">
      <c r="A45" s="18"/>
      <c r="B45" s="62"/>
      <c r="C45" s="62"/>
      <c r="D45" s="62"/>
      <c r="E45" s="104" t="s">
        <v>93</v>
      </c>
      <c r="F45" s="69">
        <f>F46</f>
        <v>3479446</v>
      </c>
      <c r="G45" s="64"/>
      <c r="H45" s="64"/>
      <c r="I45" s="64"/>
      <c r="J45" s="64"/>
      <c r="K45" s="64"/>
      <c r="L45" s="64"/>
      <c r="M45" s="69">
        <f>M46</f>
        <v>0</v>
      </c>
      <c r="N45" s="69">
        <f>N46</f>
        <v>3445460</v>
      </c>
      <c r="O45" s="69">
        <f>O46</f>
        <v>0</v>
      </c>
      <c r="P45" s="69">
        <f>P46</f>
        <v>3445460</v>
      </c>
      <c r="Q45" s="64"/>
      <c r="R45" s="64"/>
      <c r="S45" s="64"/>
      <c r="T45" s="69">
        <f>T46</f>
        <v>3445460</v>
      </c>
      <c r="U45" s="69">
        <f>U46</f>
        <v>0</v>
      </c>
      <c r="V45" s="69">
        <f>V46</f>
        <v>3445460</v>
      </c>
      <c r="W45" s="69">
        <f>W46</f>
        <v>3445460</v>
      </c>
    </row>
    <row r="46" spans="1:23" s="19" customFormat="1" ht="75" customHeight="1">
      <c r="A46" s="18"/>
      <c r="B46" s="62"/>
      <c r="C46" s="62"/>
      <c r="D46" s="62"/>
      <c r="E46" s="105" t="s">
        <v>94</v>
      </c>
      <c r="F46" s="69">
        <v>3479446</v>
      </c>
      <c r="G46" s="64"/>
      <c r="H46" s="64"/>
      <c r="I46" s="64"/>
      <c r="J46" s="64"/>
      <c r="K46" s="64"/>
      <c r="L46" s="64"/>
      <c r="M46" s="64">
        <f>SUM(G46)+J46</f>
        <v>0</v>
      </c>
      <c r="N46" s="64">
        <f>O46+P46</f>
        <v>3445460</v>
      </c>
      <c r="O46" s="64"/>
      <c r="P46" s="64">
        <v>3445460</v>
      </c>
      <c r="Q46" s="64"/>
      <c r="R46" s="64"/>
      <c r="S46" s="64"/>
      <c r="T46" s="64">
        <f>U46+V46</f>
        <v>3445460</v>
      </c>
      <c r="U46" s="64">
        <f>K46+O46</f>
        <v>0</v>
      </c>
      <c r="V46" s="64">
        <f>L46+P46</f>
        <v>3445460</v>
      </c>
      <c r="W46" s="64">
        <f>Q46+T46</f>
        <v>3445460</v>
      </c>
    </row>
    <row r="47" spans="1:23" s="19" customFormat="1" ht="20.25" customHeight="1">
      <c r="A47" s="18"/>
      <c r="B47" s="62" t="s">
        <v>27</v>
      </c>
      <c r="C47" s="62" t="s">
        <v>44</v>
      </c>
      <c r="D47" s="62" t="s">
        <v>37</v>
      </c>
      <c r="E47" s="63" t="s">
        <v>6</v>
      </c>
      <c r="F47" s="70">
        <f>SUM(F48)</f>
        <v>448267</v>
      </c>
      <c r="G47" s="72"/>
      <c r="H47" s="72"/>
      <c r="I47" s="72"/>
      <c r="J47" s="72">
        <f>SUM(J48)</f>
        <v>308267</v>
      </c>
      <c r="K47" s="72">
        <f>SUM(K48)</f>
        <v>220267</v>
      </c>
      <c r="L47" s="72">
        <f>SUM(L48)</f>
        <v>88000</v>
      </c>
      <c r="M47" s="72">
        <f>SUM(M48)</f>
        <v>308267</v>
      </c>
      <c r="N47" s="72">
        <f aca="true" t="shared" si="26" ref="N47:W47">SUM(N48)</f>
        <v>140000</v>
      </c>
      <c r="O47" s="72">
        <f t="shared" si="26"/>
        <v>168000</v>
      </c>
      <c r="P47" s="72">
        <f t="shared" si="26"/>
        <v>-28000</v>
      </c>
      <c r="Q47" s="72">
        <f t="shared" si="26"/>
        <v>0</v>
      </c>
      <c r="R47" s="72">
        <f t="shared" si="26"/>
        <v>0</v>
      </c>
      <c r="S47" s="72">
        <f t="shared" si="26"/>
        <v>0</v>
      </c>
      <c r="T47" s="72">
        <f t="shared" si="26"/>
        <v>448267</v>
      </c>
      <c r="U47" s="72">
        <f t="shared" si="26"/>
        <v>388267</v>
      </c>
      <c r="V47" s="72">
        <f t="shared" si="26"/>
        <v>60000</v>
      </c>
      <c r="W47" s="72">
        <f t="shared" si="26"/>
        <v>448267</v>
      </c>
    </row>
    <row r="48" spans="1:23" s="19" customFormat="1" ht="118.5" customHeight="1">
      <c r="A48" s="18"/>
      <c r="B48" s="62"/>
      <c r="C48" s="62"/>
      <c r="D48" s="62"/>
      <c r="E48" s="66" t="s">
        <v>55</v>
      </c>
      <c r="F48" s="73">
        <f>SUM(F49:F54)</f>
        <v>448267</v>
      </c>
      <c r="G48" s="71"/>
      <c r="H48" s="71"/>
      <c r="I48" s="71"/>
      <c r="J48" s="73">
        <f>SUM(J49:J54)</f>
        <v>308267</v>
      </c>
      <c r="K48" s="73">
        <f aca="true" t="shared" si="27" ref="K48:W48">SUM(K49:K54)</f>
        <v>220267</v>
      </c>
      <c r="L48" s="73">
        <f t="shared" si="27"/>
        <v>88000</v>
      </c>
      <c r="M48" s="73">
        <f t="shared" si="27"/>
        <v>308267</v>
      </c>
      <c r="N48" s="73">
        <f t="shared" si="27"/>
        <v>140000</v>
      </c>
      <c r="O48" s="73">
        <f t="shared" si="27"/>
        <v>168000</v>
      </c>
      <c r="P48" s="73">
        <f t="shared" si="27"/>
        <v>-28000</v>
      </c>
      <c r="Q48" s="73">
        <f t="shared" si="27"/>
        <v>0</v>
      </c>
      <c r="R48" s="73">
        <f t="shared" si="27"/>
        <v>0</v>
      </c>
      <c r="S48" s="73">
        <f t="shared" si="27"/>
        <v>0</v>
      </c>
      <c r="T48" s="73">
        <f t="shared" si="27"/>
        <v>448267</v>
      </c>
      <c r="U48" s="73">
        <f t="shared" si="27"/>
        <v>388267</v>
      </c>
      <c r="V48" s="73">
        <f t="shared" si="27"/>
        <v>60000</v>
      </c>
      <c r="W48" s="73">
        <f t="shared" si="27"/>
        <v>448267</v>
      </c>
    </row>
    <row r="49" spans="1:23" s="19" customFormat="1" ht="54" customHeight="1">
      <c r="A49" s="18"/>
      <c r="B49" s="62"/>
      <c r="C49" s="62"/>
      <c r="D49" s="62"/>
      <c r="E49" s="68" t="s">
        <v>59</v>
      </c>
      <c r="F49" s="69">
        <v>90267</v>
      </c>
      <c r="G49" s="72"/>
      <c r="H49" s="72"/>
      <c r="I49" s="72"/>
      <c r="J49" s="64">
        <f>SUM(K49:L49)</f>
        <v>90267</v>
      </c>
      <c r="K49" s="64">
        <v>90267</v>
      </c>
      <c r="L49" s="72"/>
      <c r="M49" s="64">
        <f>SUM(G49)+J49</f>
        <v>90267</v>
      </c>
      <c r="N49" s="64">
        <f aca="true" t="shared" si="28" ref="N49:N54">O49+P49</f>
        <v>0</v>
      </c>
      <c r="O49" s="101"/>
      <c r="P49" s="101"/>
      <c r="Q49" s="64">
        <f aca="true" t="shared" si="29" ref="Q49:Q54">R49+S49</f>
        <v>0</v>
      </c>
      <c r="R49" s="64">
        <f aca="true" t="shared" si="30" ref="R49:S53">H49</f>
        <v>0</v>
      </c>
      <c r="S49" s="64">
        <f t="shared" si="30"/>
        <v>0</v>
      </c>
      <c r="T49" s="64">
        <f aca="true" t="shared" si="31" ref="T49:T54">U49+V49</f>
        <v>90267</v>
      </c>
      <c r="U49" s="64">
        <f aca="true" t="shared" si="32" ref="U49:V53">K49+O49</f>
        <v>90267</v>
      </c>
      <c r="V49" s="64">
        <f t="shared" si="32"/>
        <v>0</v>
      </c>
      <c r="W49" s="64">
        <f aca="true" t="shared" si="33" ref="W49:W54">Q49+T49</f>
        <v>90267</v>
      </c>
    </row>
    <row r="50" spans="1:23" s="19" customFormat="1" ht="102" customHeight="1">
      <c r="A50" s="18"/>
      <c r="B50" s="62"/>
      <c r="C50" s="62"/>
      <c r="D50" s="62"/>
      <c r="E50" s="68" t="s">
        <v>95</v>
      </c>
      <c r="F50" s="69">
        <v>124000</v>
      </c>
      <c r="G50" s="72"/>
      <c r="H50" s="72"/>
      <c r="I50" s="72"/>
      <c r="J50" s="64">
        <f>SUM(K50:L50)</f>
        <v>44000</v>
      </c>
      <c r="K50" s="64">
        <v>44000</v>
      </c>
      <c r="L50" s="72"/>
      <c r="M50" s="64">
        <f>SUM(G50)+J50</f>
        <v>44000</v>
      </c>
      <c r="N50" s="64">
        <f t="shared" si="28"/>
        <v>80000</v>
      </c>
      <c r="O50" s="64">
        <v>80000</v>
      </c>
      <c r="P50" s="101"/>
      <c r="Q50" s="64">
        <f t="shared" si="29"/>
        <v>0</v>
      </c>
      <c r="R50" s="64">
        <f t="shared" si="30"/>
        <v>0</v>
      </c>
      <c r="S50" s="64">
        <f t="shared" si="30"/>
        <v>0</v>
      </c>
      <c r="T50" s="64">
        <f t="shared" si="31"/>
        <v>124000</v>
      </c>
      <c r="U50" s="64">
        <f t="shared" si="32"/>
        <v>124000</v>
      </c>
      <c r="V50" s="64">
        <f t="shared" si="32"/>
        <v>0</v>
      </c>
      <c r="W50" s="64">
        <f t="shared" si="33"/>
        <v>124000</v>
      </c>
    </row>
    <row r="51" spans="1:23" s="19" customFormat="1" ht="76.5" customHeight="1">
      <c r="A51" s="18"/>
      <c r="B51" s="62"/>
      <c r="C51" s="62"/>
      <c r="D51" s="62"/>
      <c r="E51" s="68" t="s">
        <v>60</v>
      </c>
      <c r="F51" s="69">
        <v>86000</v>
      </c>
      <c r="G51" s="72"/>
      <c r="H51" s="72"/>
      <c r="I51" s="72"/>
      <c r="J51" s="64">
        <f>SUM(K51:L51)</f>
        <v>86000</v>
      </c>
      <c r="K51" s="64">
        <v>86000</v>
      </c>
      <c r="L51" s="72"/>
      <c r="M51" s="64">
        <f>SUM(G51)+J51</f>
        <v>86000</v>
      </c>
      <c r="N51" s="64">
        <f t="shared" si="28"/>
        <v>0</v>
      </c>
      <c r="O51" s="101"/>
      <c r="P51" s="101"/>
      <c r="Q51" s="64">
        <f t="shared" si="29"/>
        <v>0</v>
      </c>
      <c r="R51" s="64">
        <f t="shared" si="30"/>
        <v>0</v>
      </c>
      <c r="S51" s="64">
        <f t="shared" si="30"/>
        <v>0</v>
      </c>
      <c r="T51" s="64">
        <f t="shared" si="31"/>
        <v>86000</v>
      </c>
      <c r="U51" s="64">
        <f t="shared" si="32"/>
        <v>86000</v>
      </c>
      <c r="V51" s="64">
        <f t="shared" si="32"/>
        <v>0</v>
      </c>
      <c r="W51" s="64">
        <f t="shared" si="33"/>
        <v>86000</v>
      </c>
    </row>
    <row r="52" spans="1:23" s="19" customFormat="1" ht="191.25" customHeight="1">
      <c r="A52" s="18"/>
      <c r="B52" s="62"/>
      <c r="C52" s="62"/>
      <c r="D52" s="62"/>
      <c r="E52" s="68" t="s">
        <v>96</v>
      </c>
      <c r="F52" s="69">
        <v>70000</v>
      </c>
      <c r="G52" s="72"/>
      <c r="H52" s="72"/>
      <c r="I52" s="72"/>
      <c r="J52" s="64">
        <f>SUM(K52:L52)</f>
        <v>70000</v>
      </c>
      <c r="K52" s="64"/>
      <c r="L52" s="64">
        <v>70000</v>
      </c>
      <c r="M52" s="64">
        <f>SUM(G52)+J52</f>
        <v>70000</v>
      </c>
      <c r="N52" s="64">
        <f t="shared" si="28"/>
        <v>0</v>
      </c>
      <c r="O52" s="64">
        <v>70000</v>
      </c>
      <c r="P52" s="64">
        <v>-70000</v>
      </c>
      <c r="Q52" s="64">
        <f t="shared" si="29"/>
        <v>0</v>
      </c>
      <c r="R52" s="64">
        <f t="shared" si="30"/>
        <v>0</v>
      </c>
      <c r="S52" s="64">
        <f t="shared" si="30"/>
        <v>0</v>
      </c>
      <c r="T52" s="64">
        <f t="shared" si="31"/>
        <v>70000</v>
      </c>
      <c r="U52" s="64">
        <f t="shared" si="32"/>
        <v>70000</v>
      </c>
      <c r="V52" s="64">
        <f t="shared" si="32"/>
        <v>0</v>
      </c>
      <c r="W52" s="64">
        <f t="shared" si="33"/>
        <v>70000</v>
      </c>
    </row>
    <row r="53" spans="1:23" s="19" customFormat="1" ht="103.5" customHeight="1">
      <c r="A53" s="18"/>
      <c r="B53" s="62"/>
      <c r="C53" s="62"/>
      <c r="D53" s="62"/>
      <c r="E53" s="68" t="s">
        <v>97</v>
      </c>
      <c r="F53" s="69">
        <v>18000</v>
      </c>
      <c r="G53" s="72"/>
      <c r="H53" s="72"/>
      <c r="I53" s="72"/>
      <c r="J53" s="64">
        <f>SUM(K53:L53)</f>
        <v>18000</v>
      </c>
      <c r="K53" s="64"/>
      <c r="L53" s="64">
        <v>18000</v>
      </c>
      <c r="M53" s="64">
        <f>SUM(G53)+J53</f>
        <v>18000</v>
      </c>
      <c r="N53" s="64">
        <f t="shared" si="28"/>
        <v>0</v>
      </c>
      <c r="O53" s="64">
        <v>18000</v>
      </c>
      <c r="P53" s="64">
        <v>-18000</v>
      </c>
      <c r="Q53" s="64">
        <f t="shared" si="29"/>
        <v>0</v>
      </c>
      <c r="R53" s="64">
        <f t="shared" si="30"/>
        <v>0</v>
      </c>
      <c r="S53" s="64">
        <f t="shared" si="30"/>
        <v>0</v>
      </c>
      <c r="T53" s="64">
        <f t="shared" si="31"/>
        <v>18000</v>
      </c>
      <c r="U53" s="64">
        <f t="shared" si="32"/>
        <v>18000</v>
      </c>
      <c r="V53" s="64">
        <f t="shared" si="32"/>
        <v>0</v>
      </c>
      <c r="W53" s="64">
        <f t="shared" si="33"/>
        <v>18000</v>
      </c>
    </row>
    <row r="54" spans="1:23" s="19" customFormat="1" ht="86.25" customHeight="1">
      <c r="A54" s="18"/>
      <c r="B54" s="62"/>
      <c r="C54" s="62"/>
      <c r="D54" s="62"/>
      <c r="E54" s="68" t="s">
        <v>98</v>
      </c>
      <c r="F54" s="69">
        <v>60000</v>
      </c>
      <c r="G54" s="72"/>
      <c r="H54" s="72"/>
      <c r="I54" s="72"/>
      <c r="J54" s="64"/>
      <c r="K54" s="64"/>
      <c r="L54" s="64"/>
      <c r="M54" s="64"/>
      <c r="N54" s="64">
        <f t="shared" si="28"/>
        <v>60000</v>
      </c>
      <c r="O54" s="64"/>
      <c r="P54" s="64">
        <v>60000</v>
      </c>
      <c r="Q54" s="64">
        <f t="shared" si="29"/>
        <v>0</v>
      </c>
      <c r="R54" s="64">
        <f>H54</f>
        <v>0</v>
      </c>
      <c r="S54" s="64">
        <f>I54</f>
        <v>0</v>
      </c>
      <c r="T54" s="64">
        <f t="shared" si="31"/>
        <v>60000</v>
      </c>
      <c r="U54" s="64">
        <f>K54+O54</f>
        <v>0</v>
      </c>
      <c r="V54" s="64">
        <f>L54+P54</f>
        <v>60000</v>
      </c>
      <c r="W54" s="64">
        <f t="shared" si="33"/>
        <v>60000</v>
      </c>
    </row>
    <row r="55" spans="1:23" s="59" customFormat="1" ht="57" customHeight="1">
      <c r="A55" s="58"/>
      <c r="B55" s="62" t="s">
        <v>18</v>
      </c>
      <c r="C55" s="62"/>
      <c r="D55" s="62"/>
      <c r="E55" s="63" t="s">
        <v>17</v>
      </c>
      <c r="F55" s="70">
        <f>F56</f>
        <v>4553520</v>
      </c>
      <c r="G55" s="70"/>
      <c r="H55" s="70"/>
      <c r="I55" s="70"/>
      <c r="J55" s="70">
        <f>J56</f>
        <v>1945670</v>
      </c>
      <c r="K55" s="70"/>
      <c r="L55" s="70">
        <f>L56</f>
        <v>1945670</v>
      </c>
      <c r="M55" s="70">
        <f>M56</f>
        <v>1945670</v>
      </c>
      <c r="N55" s="70">
        <f aca="true" t="shared" si="34" ref="N55:W55">N56</f>
        <v>2188520</v>
      </c>
      <c r="O55" s="70">
        <f t="shared" si="34"/>
        <v>0</v>
      </c>
      <c r="P55" s="70">
        <f t="shared" si="34"/>
        <v>2188520</v>
      </c>
      <c r="Q55" s="70">
        <f t="shared" si="34"/>
        <v>0</v>
      </c>
      <c r="R55" s="70">
        <f t="shared" si="34"/>
        <v>0</v>
      </c>
      <c r="S55" s="70">
        <f t="shared" si="34"/>
        <v>0</v>
      </c>
      <c r="T55" s="70">
        <f t="shared" si="34"/>
        <v>4134190</v>
      </c>
      <c r="U55" s="70">
        <f t="shared" si="34"/>
        <v>0</v>
      </c>
      <c r="V55" s="70">
        <f t="shared" si="34"/>
        <v>4134190</v>
      </c>
      <c r="W55" s="70">
        <f t="shared" si="34"/>
        <v>4134190</v>
      </c>
    </row>
    <row r="56" spans="1:23" s="61" customFormat="1" ht="59.25" customHeight="1">
      <c r="A56" s="60"/>
      <c r="B56" s="88" t="s">
        <v>19</v>
      </c>
      <c r="C56" s="88"/>
      <c r="D56" s="88"/>
      <c r="E56" s="75" t="s">
        <v>17</v>
      </c>
      <c r="F56" s="70">
        <f>F57+F60</f>
        <v>4553520</v>
      </c>
      <c r="G56" s="71"/>
      <c r="H56" s="71"/>
      <c r="I56" s="71"/>
      <c r="J56" s="71">
        <f>SUM(J57+J60)</f>
        <v>1945670</v>
      </c>
      <c r="K56" s="71"/>
      <c r="L56" s="71">
        <f>SUM(L57+L60)</f>
        <v>1945670</v>
      </c>
      <c r="M56" s="71">
        <f>SUM(M57+M60)</f>
        <v>1945670</v>
      </c>
      <c r="N56" s="71">
        <f aca="true" t="shared" si="35" ref="N56:W56">SUM(N57+N60)</f>
        <v>2188520</v>
      </c>
      <c r="O56" s="71">
        <f t="shared" si="35"/>
        <v>0</v>
      </c>
      <c r="P56" s="71">
        <f t="shared" si="35"/>
        <v>2188520</v>
      </c>
      <c r="Q56" s="71">
        <f t="shared" si="35"/>
        <v>0</v>
      </c>
      <c r="R56" s="71">
        <f t="shared" si="35"/>
        <v>0</v>
      </c>
      <c r="S56" s="71">
        <f t="shared" si="35"/>
        <v>0</v>
      </c>
      <c r="T56" s="71">
        <f t="shared" si="35"/>
        <v>4134190</v>
      </c>
      <c r="U56" s="71">
        <f t="shared" si="35"/>
        <v>0</v>
      </c>
      <c r="V56" s="71">
        <f t="shared" si="35"/>
        <v>4134190</v>
      </c>
      <c r="W56" s="71">
        <f t="shared" si="35"/>
        <v>4134190</v>
      </c>
    </row>
    <row r="57" spans="1:23" s="19" customFormat="1" ht="43.5" customHeight="1">
      <c r="A57" s="18"/>
      <c r="B57" s="62" t="s">
        <v>25</v>
      </c>
      <c r="C57" s="62" t="s">
        <v>38</v>
      </c>
      <c r="D57" s="62" t="s">
        <v>39</v>
      </c>
      <c r="E57" s="63" t="s">
        <v>7</v>
      </c>
      <c r="F57" s="72">
        <f>SUM(F58)</f>
        <v>1650000</v>
      </c>
      <c r="G57" s="72"/>
      <c r="H57" s="72"/>
      <c r="I57" s="72"/>
      <c r="J57" s="72">
        <f>SUM(J58)</f>
        <v>1230670</v>
      </c>
      <c r="K57" s="72"/>
      <c r="L57" s="72">
        <f>SUM(L58)</f>
        <v>1230670</v>
      </c>
      <c r="M57" s="72">
        <f>SUM(M58)</f>
        <v>1230670</v>
      </c>
      <c r="N57" s="72">
        <f aca="true" t="shared" si="36" ref="N57:W57">SUM(N58)</f>
        <v>0</v>
      </c>
      <c r="O57" s="72">
        <f t="shared" si="36"/>
        <v>0</v>
      </c>
      <c r="P57" s="72">
        <f t="shared" si="36"/>
        <v>0</v>
      </c>
      <c r="Q57" s="72">
        <f t="shared" si="36"/>
        <v>0</v>
      </c>
      <c r="R57" s="72">
        <f t="shared" si="36"/>
        <v>0</v>
      </c>
      <c r="S57" s="72">
        <f t="shared" si="36"/>
        <v>0</v>
      </c>
      <c r="T57" s="72">
        <f t="shared" si="36"/>
        <v>1230670</v>
      </c>
      <c r="U57" s="72">
        <f t="shared" si="36"/>
        <v>0</v>
      </c>
      <c r="V57" s="72">
        <f t="shared" si="36"/>
        <v>1230670</v>
      </c>
      <c r="W57" s="72">
        <f t="shared" si="36"/>
        <v>1230670</v>
      </c>
    </row>
    <row r="58" spans="1:23" s="26" customFormat="1" ht="39" customHeight="1">
      <c r="A58" s="25"/>
      <c r="B58" s="88"/>
      <c r="C58" s="88"/>
      <c r="D58" s="88"/>
      <c r="E58" s="66" t="s">
        <v>61</v>
      </c>
      <c r="F58" s="71">
        <f>SUM(F59)</f>
        <v>1650000</v>
      </c>
      <c r="G58" s="71"/>
      <c r="H58" s="71"/>
      <c r="I58" s="71"/>
      <c r="J58" s="71">
        <f>SUM(J59)</f>
        <v>1230670</v>
      </c>
      <c r="K58" s="71"/>
      <c r="L58" s="71">
        <f>SUM(L59)</f>
        <v>1230670</v>
      </c>
      <c r="M58" s="71">
        <f>M59</f>
        <v>1230670</v>
      </c>
      <c r="N58" s="71">
        <f aca="true" t="shared" si="37" ref="N58:W58">N59</f>
        <v>0</v>
      </c>
      <c r="O58" s="71">
        <f t="shared" si="37"/>
        <v>0</v>
      </c>
      <c r="P58" s="71">
        <f t="shared" si="37"/>
        <v>0</v>
      </c>
      <c r="Q58" s="71">
        <f t="shared" si="37"/>
        <v>0</v>
      </c>
      <c r="R58" s="71">
        <f t="shared" si="37"/>
        <v>0</v>
      </c>
      <c r="S58" s="71">
        <f t="shared" si="37"/>
        <v>0</v>
      </c>
      <c r="T58" s="71">
        <f t="shared" si="37"/>
        <v>1230670</v>
      </c>
      <c r="U58" s="71">
        <f t="shared" si="37"/>
        <v>0</v>
      </c>
      <c r="V58" s="71">
        <f t="shared" si="37"/>
        <v>1230670</v>
      </c>
      <c r="W58" s="71">
        <f t="shared" si="37"/>
        <v>1230670</v>
      </c>
    </row>
    <row r="59" spans="1:23" s="19" customFormat="1" ht="54.75" customHeight="1">
      <c r="A59" s="18"/>
      <c r="B59" s="62"/>
      <c r="C59" s="62"/>
      <c r="D59" s="62"/>
      <c r="E59" s="68" t="s">
        <v>75</v>
      </c>
      <c r="F59" s="64">
        <v>1650000</v>
      </c>
      <c r="G59" s="64"/>
      <c r="H59" s="64"/>
      <c r="I59" s="64"/>
      <c r="J59" s="64">
        <f>SUM(K59:L59)</f>
        <v>1230670</v>
      </c>
      <c r="K59" s="64"/>
      <c r="L59" s="64">
        <v>1230670</v>
      </c>
      <c r="M59" s="64">
        <f>SUM(G59)+J59</f>
        <v>1230670</v>
      </c>
      <c r="N59" s="64">
        <f>O59+P59</f>
        <v>0</v>
      </c>
      <c r="O59" s="101"/>
      <c r="P59" s="101"/>
      <c r="Q59" s="64">
        <f>R59+S59</f>
        <v>0</v>
      </c>
      <c r="R59" s="64">
        <f>H59</f>
        <v>0</v>
      </c>
      <c r="S59" s="64">
        <f>I59</f>
        <v>0</v>
      </c>
      <c r="T59" s="64">
        <f>U59+V59</f>
        <v>1230670</v>
      </c>
      <c r="U59" s="64">
        <f>K59+O59</f>
        <v>0</v>
      </c>
      <c r="V59" s="64">
        <f>L59+P59</f>
        <v>1230670</v>
      </c>
      <c r="W59" s="64">
        <f>Q59+T59</f>
        <v>1230670</v>
      </c>
    </row>
    <row r="60" spans="1:23" s="19" customFormat="1" ht="63" customHeight="1">
      <c r="A60" s="18"/>
      <c r="B60" s="62" t="s">
        <v>32</v>
      </c>
      <c r="C60" s="62" t="s">
        <v>40</v>
      </c>
      <c r="D60" s="62" t="s">
        <v>41</v>
      </c>
      <c r="E60" s="63" t="s">
        <v>31</v>
      </c>
      <c r="F60" s="72">
        <f>F61</f>
        <v>2903520</v>
      </c>
      <c r="G60" s="72"/>
      <c r="H60" s="72"/>
      <c r="I60" s="72"/>
      <c r="J60" s="72">
        <f>J61</f>
        <v>715000</v>
      </c>
      <c r="K60" s="72"/>
      <c r="L60" s="72">
        <f>L61</f>
        <v>715000</v>
      </c>
      <c r="M60" s="72">
        <f>M61</f>
        <v>715000</v>
      </c>
      <c r="N60" s="72">
        <f aca="true" t="shared" si="38" ref="N60:W61">N61</f>
        <v>2188520</v>
      </c>
      <c r="O60" s="72">
        <f t="shared" si="38"/>
        <v>0</v>
      </c>
      <c r="P60" s="72">
        <f t="shared" si="38"/>
        <v>2188520</v>
      </c>
      <c r="Q60" s="72">
        <f t="shared" si="38"/>
        <v>0</v>
      </c>
      <c r="R60" s="72">
        <f t="shared" si="38"/>
        <v>0</v>
      </c>
      <c r="S60" s="72">
        <f t="shared" si="38"/>
        <v>0</v>
      </c>
      <c r="T60" s="72">
        <f t="shared" si="38"/>
        <v>2903520</v>
      </c>
      <c r="U60" s="72">
        <f t="shared" si="38"/>
        <v>0</v>
      </c>
      <c r="V60" s="72">
        <f t="shared" si="38"/>
        <v>2903520</v>
      </c>
      <c r="W60" s="72">
        <f t="shared" si="38"/>
        <v>2903520</v>
      </c>
    </row>
    <row r="61" spans="1:23" s="91" customFormat="1" ht="48.75" customHeight="1">
      <c r="A61" s="89"/>
      <c r="B61" s="90"/>
      <c r="C61" s="90"/>
      <c r="D61" s="90"/>
      <c r="E61" s="75" t="s">
        <v>77</v>
      </c>
      <c r="F61" s="71">
        <f>F62</f>
        <v>2903520</v>
      </c>
      <c r="G61" s="71"/>
      <c r="H61" s="71"/>
      <c r="I61" s="71"/>
      <c r="J61" s="71">
        <f>J62</f>
        <v>715000</v>
      </c>
      <c r="K61" s="71"/>
      <c r="L61" s="71">
        <f>L62</f>
        <v>715000</v>
      </c>
      <c r="M61" s="71">
        <f>M62</f>
        <v>715000</v>
      </c>
      <c r="N61" s="71">
        <f t="shared" si="38"/>
        <v>2188520</v>
      </c>
      <c r="O61" s="71">
        <f t="shared" si="38"/>
        <v>0</v>
      </c>
      <c r="P61" s="71">
        <f t="shared" si="38"/>
        <v>2188520</v>
      </c>
      <c r="Q61" s="71">
        <f t="shared" si="38"/>
        <v>0</v>
      </c>
      <c r="R61" s="71">
        <f t="shared" si="38"/>
        <v>0</v>
      </c>
      <c r="S61" s="71">
        <f t="shared" si="38"/>
        <v>0</v>
      </c>
      <c r="T61" s="71">
        <f t="shared" si="38"/>
        <v>2903520</v>
      </c>
      <c r="U61" s="71">
        <f t="shared" si="38"/>
        <v>0</v>
      </c>
      <c r="V61" s="71">
        <f t="shared" si="38"/>
        <v>2903520</v>
      </c>
      <c r="W61" s="71">
        <f t="shared" si="38"/>
        <v>2903520</v>
      </c>
    </row>
    <row r="62" spans="1:23" s="19" customFormat="1" ht="69" customHeight="1">
      <c r="A62" s="18"/>
      <c r="B62" s="62"/>
      <c r="C62" s="62"/>
      <c r="D62" s="62"/>
      <c r="E62" s="68" t="s">
        <v>76</v>
      </c>
      <c r="F62" s="64">
        <v>2903520</v>
      </c>
      <c r="G62" s="64"/>
      <c r="H62" s="64"/>
      <c r="I62" s="64"/>
      <c r="J62" s="64">
        <f>SUM(K62:L62)</f>
        <v>715000</v>
      </c>
      <c r="K62" s="64"/>
      <c r="L62" s="64">
        <v>715000</v>
      </c>
      <c r="M62" s="64">
        <f>SUM(J62)</f>
        <v>715000</v>
      </c>
      <c r="N62" s="64">
        <f>O62+P62</f>
        <v>2188520</v>
      </c>
      <c r="O62" s="101"/>
      <c r="P62" s="64">
        <v>2188520</v>
      </c>
      <c r="Q62" s="64">
        <f>R62+S62</f>
        <v>0</v>
      </c>
      <c r="R62" s="64">
        <f>H62</f>
        <v>0</v>
      </c>
      <c r="S62" s="64">
        <f>I62</f>
        <v>0</v>
      </c>
      <c r="T62" s="64">
        <f>U62+V62</f>
        <v>2903520</v>
      </c>
      <c r="U62" s="64">
        <f>K62+O62</f>
        <v>0</v>
      </c>
      <c r="V62" s="64">
        <f>L62+P62</f>
        <v>2903520</v>
      </c>
      <c r="W62" s="64">
        <f>Q62+T62</f>
        <v>2903520</v>
      </c>
    </row>
    <row r="63" spans="1:23" s="19" customFormat="1" ht="40.5" customHeight="1">
      <c r="A63" s="18"/>
      <c r="B63" s="62" t="s">
        <v>20</v>
      </c>
      <c r="C63" s="62"/>
      <c r="D63" s="62"/>
      <c r="E63" s="63" t="s">
        <v>33</v>
      </c>
      <c r="F63" s="70">
        <f>SUM(F64)</f>
        <v>19000</v>
      </c>
      <c r="G63" s="70"/>
      <c r="H63" s="70"/>
      <c r="I63" s="70"/>
      <c r="J63" s="70">
        <f>SUM(J64)</f>
        <v>19000</v>
      </c>
      <c r="K63" s="70">
        <f>SUM(K64)</f>
        <v>19000</v>
      </c>
      <c r="L63" s="70"/>
      <c r="M63" s="70">
        <f>SUM(M64)</f>
        <v>19000</v>
      </c>
      <c r="N63" s="70">
        <f aca="true" t="shared" si="39" ref="N63:W64">SUM(N64)</f>
        <v>0</v>
      </c>
      <c r="O63" s="70">
        <f t="shared" si="39"/>
        <v>0</v>
      </c>
      <c r="P63" s="70">
        <f t="shared" si="39"/>
        <v>0</v>
      </c>
      <c r="Q63" s="70">
        <f t="shared" si="39"/>
        <v>0</v>
      </c>
      <c r="R63" s="70">
        <f t="shared" si="39"/>
        <v>0</v>
      </c>
      <c r="S63" s="70">
        <f t="shared" si="39"/>
        <v>0</v>
      </c>
      <c r="T63" s="70">
        <f t="shared" si="39"/>
        <v>19000</v>
      </c>
      <c r="U63" s="70">
        <f t="shared" si="39"/>
        <v>19000</v>
      </c>
      <c r="V63" s="70">
        <f t="shared" si="39"/>
        <v>0</v>
      </c>
      <c r="W63" s="70">
        <f t="shared" si="39"/>
        <v>19000</v>
      </c>
    </row>
    <row r="64" spans="1:23" s="26" customFormat="1" ht="44.25" customHeight="1">
      <c r="A64" s="25"/>
      <c r="B64" s="88" t="s">
        <v>21</v>
      </c>
      <c r="C64" s="88"/>
      <c r="D64" s="88"/>
      <c r="E64" s="75" t="s">
        <v>33</v>
      </c>
      <c r="F64" s="73">
        <f>SUM(F65)</f>
        <v>19000</v>
      </c>
      <c r="G64" s="71"/>
      <c r="H64" s="71"/>
      <c r="I64" s="71"/>
      <c r="J64" s="71">
        <f>SUM(J65)</f>
        <v>19000</v>
      </c>
      <c r="K64" s="71">
        <f>SUM(K65)</f>
        <v>19000</v>
      </c>
      <c r="L64" s="71"/>
      <c r="M64" s="71">
        <f>SUM(M65)</f>
        <v>19000</v>
      </c>
      <c r="N64" s="71">
        <f t="shared" si="39"/>
        <v>0</v>
      </c>
      <c r="O64" s="71">
        <f t="shared" si="39"/>
        <v>0</v>
      </c>
      <c r="P64" s="71">
        <f t="shared" si="39"/>
        <v>0</v>
      </c>
      <c r="Q64" s="71">
        <f t="shared" si="39"/>
        <v>0</v>
      </c>
      <c r="R64" s="71">
        <f t="shared" si="39"/>
        <v>0</v>
      </c>
      <c r="S64" s="71">
        <f t="shared" si="39"/>
        <v>0</v>
      </c>
      <c r="T64" s="71">
        <f t="shared" si="39"/>
        <v>19000</v>
      </c>
      <c r="U64" s="71">
        <f t="shared" si="39"/>
        <v>19000</v>
      </c>
      <c r="V64" s="71">
        <f t="shared" si="39"/>
        <v>0</v>
      </c>
      <c r="W64" s="71">
        <f t="shared" si="39"/>
        <v>19000</v>
      </c>
    </row>
    <row r="65" spans="1:23" s="19" customFormat="1" ht="44.25" customHeight="1">
      <c r="A65" s="18"/>
      <c r="B65" s="62" t="s">
        <v>34</v>
      </c>
      <c r="C65" s="62" t="s">
        <v>42</v>
      </c>
      <c r="D65" s="62" t="s">
        <v>43</v>
      </c>
      <c r="E65" s="63" t="s">
        <v>26</v>
      </c>
      <c r="F65" s="70">
        <f>SUM(F66)</f>
        <v>19000</v>
      </c>
      <c r="G65" s="72"/>
      <c r="H65" s="72"/>
      <c r="I65" s="72"/>
      <c r="J65" s="72">
        <f>SUM(J66)</f>
        <v>19000</v>
      </c>
      <c r="K65" s="72">
        <v>19000</v>
      </c>
      <c r="L65" s="72"/>
      <c r="M65" s="72">
        <f>M66</f>
        <v>19000</v>
      </c>
      <c r="N65" s="72">
        <f aca="true" t="shared" si="40" ref="N65:W65">N66</f>
        <v>0</v>
      </c>
      <c r="O65" s="72">
        <f t="shared" si="40"/>
        <v>0</v>
      </c>
      <c r="P65" s="72">
        <f t="shared" si="40"/>
        <v>0</v>
      </c>
      <c r="Q65" s="72">
        <f t="shared" si="40"/>
        <v>0</v>
      </c>
      <c r="R65" s="72">
        <f t="shared" si="40"/>
        <v>0</v>
      </c>
      <c r="S65" s="72">
        <f t="shared" si="40"/>
        <v>0</v>
      </c>
      <c r="T65" s="72">
        <f t="shared" si="40"/>
        <v>19000</v>
      </c>
      <c r="U65" s="72">
        <f t="shared" si="40"/>
        <v>19000</v>
      </c>
      <c r="V65" s="72">
        <f t="shared" si="40"/>
        <v>0</v>
      </c>
      <c r="W65" s="72">
        <f t="shared" si="40"/>
        <v>19000</v>
      </c>
    </row>
    <row r="66" spans="1:23" s="19" customFormat="1" ht="102.75" customHeight="1">
      <c r="A66" s="18"/>
      <c r="B66" s="62"/>
      <c r="C66" s="62"/>
      <c r="D66" s="62"/>
      <c r="E66" s="66" t="s">
        <v>49</v>
      </c>
      <c r="F66" s="73">
        <f>SUM(F67)</f>
        <v>19000</v>
      </c>
      <c r="G66" s="71"/>
      <c r="H66" s="71"/>
      <c r="I66" s="71"/>
      <c r="J66" s="71">
        <f>SUM(J67)</f>
        <v>19000</v>
      </c>
      <c r="K66" s="71">
        <f>SUM(K67)</f>
        <v>19000</v>
      </c>
      <c r="L66" s="71"/>
      <c r="M66" s="71">
        <f>SUM(M67)</f>
        <v>19000</v>
      </c>
      <c r="N66" s="71">
        <f aca="true" t="shared" si="41" ref="N66:W66">SUM(N67)</f>
        <v>0</v>
      </c>
      <c r="O66" s="71">
        <f t="shared" si="41"/>
        <v>0</v>
      </c>
      <c r="P66" s="71">
        <f t="shared" si="41"/>
        <v>0</v>
      </c>
      <c r="Q66" s="71">
        <f t="shared" si="41"/>
        <v>0</v>
      </c>
      <c r="R66" s="71">
        <f t="shared" si="41"/>
        <v>0</v>
      </c>
      <c r="S66" s="71">
        <f t="shared" si="41"/>
        <v>0</v>
      </c>
      <c r="T66" s="71">
        <f t="shared" si="41"/>
        <v>19000</v>
      </c>
      <c r="U66" s="71">
        <f t="shared" si="41"/>
        <v>19000</v>
      </c>
      <c r="V66" s="71">
        <f t="shared" si="41"/>
        <v>0</v>
      </c>
      <c r="W66" s="71">
        <f t="shared" si="41"/>
        <v>19000</v>
      </c>
    </row>
    <row r="67" spans="1:23" s="19" customFormat="1" ht="60" customHeight="1">
      <c r="A67" s="18"/>
      <c r="B67" s="62"/>
      <c r="C67" s="62"/>
      <c r="D67" s="62"/>
      <c r="E67" s="68" t="s">
        <v>62</v>
      </c>
      <c r="F67" s="69">
        <v>19000</v>
      </c>
      <c r="G67" s="71"/>
      <c r="H67" s="71"/>
      <c r="I67" s="71"/>
      <c r="J67" s="64">
        <f>SUM(K67:L67)</f>
        <v>19000</v>
      </c>
      <c r="K67" s="64">
        <v>19000</v>
      </c>
      <c r="L67" s="64"/>
      <c r="M67" s="64">
        <f>SUM(J67)+G67</f>
        <v>19000</v>
      </c>
      <c r="N67" s="64">
        <f>O67+P67</f>
        <v>0</v>
      </c>
      <c r="O67" s="101"/>
      <c r="P67" s="101"/>
      <c r="Q67" s="64">
        <f>R67+S67</f>
        <v>0</v>
      </c>
      <c r="R67" s="64">
        <f>H67</f>
        <v>0</v>
      </c>
      <c r="S67" s="64">
        <f>I67</f>
        <v>0</v>
      </c>
      <c r="T67" s="64">
        <f>U67+V67</f>
        <v>19000</v>
      </c>
      <c r="U67" s="64">
        <f>K67+O67</f>
        <v>19000</v>
      </c>
      <c r="V67" s="64">
        <f>L67+P67</f>
        <v>0</v>
      </c>
      <c r="W67" s="64">
        <f>Q67+T67</f>
        <v>19000</v>
      </c>
    </row>
    <row r="68" spans="1:23" s="19" customFormat="1" ht="27" customHeight="1">
      <c r="A68" s="18"/>
      <c r="B68" s="76"/>
      <c r="C68" s="76"/>
      <c r="D68" s="76"/>
      <c r="E68" s="63" t="s">
        <v>8</v>
      </c>
      <c r="F68" s="70">
        <f>F14+F20+F35+F55+F63</f>
        <v>10608129</v>
      </c>
      <c r="G68" s="72">
        <f>SUM(G70+G71+G72+G73+G74)</f>
        <v>199733</v>
      </c>
      <c r="H68" s="72">
        <f aca="true" t="shared" si="42" ref="H68:M68">SUM(H70+H71+H72+H73+H74)</f>
        <v>199733</v>
      </c>
      <c r="I68" s="72">
        <f t="shared" si="42"/>
        <v>0</v>
      </c>
      <c r="J68" s="72">
        <f t="shared" si="42"/>
        <v>3681100</v>
      </c>
      <c r="K68" s="72">
        <f t="shared" si="42"/>
        <v>722630</v>
      </c>
      <c r="L68" s="72">
        <f t="shared" si="42"/>
        <v>2958470</v>
      </c>
      <c r="M68" s="72">
        <f t="shared" si="42"/>
        <v>3880833</v>
      </c>
      <c r="N68" s="72">
        <f aca="true" t="shared" si="43" ref="N68:W68">SUM(N70+N71+N72+N73+N74)</f>
        <v>6273980</v>
      </c>
      <c r="O68" s="72">
        <f t="shared" si="43"/>
        <v>1288000</v>
      </c>
      <c r="P68" s="72">
        <f t="shared" si="43"/>
        <v>4985980</v>
      </c>
      <c r="Q68" s="72">
        <f t="shared" si="43"/>
        <v>199733</v>
      </c>
      <c r="R68" s="72">
        <f t="shared" si="43"/>
        <v>199733</v>
      </c>
      <c r="S68" s="72">
        <f t="shared" si="43"/>
        <v>0</v>
      </c>
      <c r="T68" s="72">
        <f t="shared" si="43"/>
        <v>9955080</v>
      </c>
      <c r="U68" s="72">
        <f t="shared" si="43"/>
        <v>2010630</v>
      </c>
      <c r="V68" s="72">
        <f t="shared" si="43"/>
        <v>7944450</v>
      </c>
      <c r="W68" s="72">
        <f t="shared" si="43"/>
        <v>10154813</v>
      </c>
    </row>
    <row r="69" spans="1:23" s="19" customFormat="1" ht="15" customHeight="1">
      <c r="A69" s="18"/>
      <c r="B69" s="76"/>
      <c r="C69" s="76"/>
      <c r="D69" s="76"/>
      <c r="E69" s="63"/>
      <c r="F69" s="77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</row>
    <row r="70" spans="1:23" s="19" customFormat="1" ht="39" customHeight="1">
      <c r="A70" s="18"/>
      <c r="B70" s="76"/>
      <c r="C70" s="76"/>
      <c r="D70" s="76"/>
      <c r="E70" s="63" t="s">
        <v>65</v>
      </c>
      <c r="F70" s="70">
        <f>F37</f>
        <v>199733</v>
      </c>
      <c r="G70" s="72">
        <f>SUM(G37)</f>
        <v>199733</v>
      </c>
      <c r="H70" s="72">
        <f aca="true" t="shared" si="44" ref="H70:M70">SUM(H37)</f>
        <v>199733</v>
      </c>
      <c r="I70" s="72">
        <f t="shared" si="44"/>
        <v>0</v>
      </c>
      <c r="J70" s="72">
        <f t="shared" si="44"/>
        <v>0</v>
      </c>
      <c r="K70" s="72">
        <f t="shared" si="44"/>
        <v>0</v>
      </c>
      <c r="L70" s="72">
        <f t="shared" si="44"/>
        <v>0</v>
      </c>
      <c r="M70" s="72">
        <f t="shared" si="44"/>
        <v>199733</v>
      </c>
      <c r="N70" s="72">
        <f aca="true" t="shared" si="45" ref="N70:W70">SUM(N37)</f>
        <v>0</v>
      </c>
      <c r="O70" s="72">
        <f t="shared" si="45"/>
        <v>0</v>
      </c>
      <c r="P70" s="72">
        <f t="shared" si="45"/>
        <v>0</v>
      </c>
      <c r="Q70" s="72">
        <f t="shared" si="45"/>
        <v>199733</v>
      </c>
      <c r="R70" s="72">
        <f t="shared" si="45"/>
        <v>199733</v>
      </c>
      <c r="S70" s="72">
        <f t="shared" si="45"/>
        <v>0</v>
      </c>
      <c r="T70" s="72">
        <f t="shared" si="45"/>
        <v>0</v>
      </c>
      <c r="U70" s="72">
        <f t="shared" si="45"/>
        <v>0</v>
      </c>
      <c r="V70" s="72">
        <f t="shared" si="45"/>
        <v>0</v>
      </c>
      <c r="W70" s="72">
        <f t="shared" si="45"/>
        <v>199733</v>
      </c>
    </row>
    <row r="71" spans="1:23" s="19" customFormat="1" ht="33.75" customHeight="1">
      <c r="A71" s="18"/>
      <c r="B71" s="76"/>
      <c r="C71" s="76"/>
      <c r="D71" s="76"/>
      <c r="E71" s="63" t="s">
        <v>66</v>
      </c>
      <c r="F71" s="78">
        <f>F40+F57</f>
        <v>6669446</v>
      </c>
      <c r="G71" s="72">
        <f>SUM(G40+G57)</f>
        <v>0</v>
      </c>
      <c r="H71" s="72">
        <f aca="true" t="shared" si="46" ref="H71:M71">SUM(H40+H57)</f>
        <v>0</v>
      </c>
      <c r="I71" s="72">
        <f t="shared" si="46"/>
        <v>0</v>
      </c>
      <c r="J71" s="72">
        <f t="shared" si="46"/>
        <v>2270670</v>
      </c>
      <c r="K71" s="72">
        <f t="shared" si="46"/>
        <v>160000</v>
      </c>
      <c r="L71" s="72">
        <f t="shared" si="46"/>
        <v>2110670</v>
      </c>
      <c r="M71" s="72">
        <f t="shared" si="46"/>
        <v>2270670</v>
      </c>
      <c r="N71" s="72">
        <f aca="true" t="shared" si="47" ref="N71:W71">SUM(N40+N57)</f>
        <v>3945460</v>
      </c>
      <c r="O71" s="72">
        <f t="shared" si="47"/>
        <v>1120000</v>
      </c>
      <c r="P71" s="72">
        <f t="shared" si="47"/>
        <v>2825460</v>
      </c>
      <c r="Q71" s="72">
        <f t="shared" si="47"/>
        <v>0</v>
      </c>
      <c r="R71" s="72">
        <f t="shared" si="47"/>
        <v>0</v>
      </c>
      <c r="S71" s="72">
        <f t="shared" si="47"/>
        <v>0</v>
      </c>
      <c r="T71" s="72">
        <f t="shared" si="47"/>
        <v>6216130</v>
      </c>
      <c r="U71" s="72">
        <f t="shared" si="47"/>
        <v>1280000</v>
      </c>
      <c r="V71" s="72">
        <f t="shared" si="47"/>
        <v>4936130</v>
      </c>
      <c r="W71" s="72">
        <f t="shared" si="47"/>
        <v>6216130</v>
      </c>
    </row>
    <row r="72" spans="1:23" s="19" customFormat="1" ht="37.5" customHeight="1">
      <c r="A72" s="18"/>
      <c r="B72" s="76"/>
      <c r="C72" s="76"/>
      <c r="D72" s="76"/>
      <c r="E72" s="63" t="s">
        <v>67</v>
      </c>
      <c r="F72" s="70">
        <f>F60</f>
        <v>2903520</v>
      </c>
      <c r="G72" s="72">
        <f>SUM(G60)</f>
        <v>0</v>
      </c>
      <c r="H72" s="72">
        <f aca="true" t="shared" si="48" ref="H72:M72">SUM(H60)</f>
        <v>0</v>
      </c>
      <c r="I72" s="72">
        <f t="shared" si="48"/>
        <v>0</v>
      </c>
      <c r="J72" s="72">
        <f t="shared" si="48"/>
        <v>715000</v>
      </c>
      <c r="K72" s="72">
        <f t="shared" si="48"/>
        <v>0</v>
      </c>
      <c r="L72" s="72">
        <f t="shared" si="48"/>
        <v>715000</v>
      </c>
      <c r="M72" s="72">
        <f t="shared" si="48"/>
        <v>715000</v>
      </c>
      <c r="N72" s="72">
        <f aca="true" t="shared" si="49" ref="N72:W72">SUM(N60)</f>
        <v>2188520</v>
      </c>
      <c r="O72" s="72">
        <f t="shared" si="49"/>
        <v>0</v>
      </c>
      <c r="P72" s="72">
        <f t="shared" si="49"/>
        <v>2188520</v>
      </c>
      <c r="Q72" s="72">
        <f t="shared" si="49"/>
        <v>0</v>
      </c>
      <c r="R72" s="72">
        <f t="shared" si="49"/>
        <v>0</v>
      </c>
      <c r="S72" s="72">
        <f t="shared" si="49"/>
        <v>0</v>
      </c>
      <c r="T72" s="72">
        <f t="shared" si="49"/>
        <v>2903520</v>
      </c>
      <c r="U72" s="72">
        <f t="shared" si="49"/>
        <v>0</v>
      </c>
      <c r="V72" s="72">
        <f t="shared" si="49"/>
        <v>2903520</v>
      </c>
      <c r="W72" s="72">
        <f t="shared" si="49"/>
        <v>2903520</v>
      </c>
    </row>
    <row r="73" spans="1:23" s="19" customFormat="1" ht="30.75" customHeight="1">
      <c r="A73" s="18"/>
      <c r="B73" s="76"/>
      <c r="C73" s="76"/>
      <c r="D73" s="76"/>
      <c r="E73" s="63" t="s">
        <v>68</v>
      </c>
      <c r="F73" s="70">
        <f>F16+F22+F65</f>
        <v>122163</v>
      </c>
      <c r="G73" s="72">
        <f aca="true" t="shared" si="50" ref="G73:M73">SUM(G16+G22+G65)</f>
        <v>0</v>
      </c>
      <c r="H73" s="72">
        <f t="shared" si="50"/>
        <v>0</v>
      </c>
      <c r="I73" s="72">
        <f t="shared" si="50"/>
        <v>0</v>
      </c>
      <c r="J73" s="72">
        <f t="shared" si="50"/>
        <v>122163</v>
      </c>
      <c r="K73" s="72">
        <f t="shared" si="50"/>
        <v>122163</v>
      </c>
      <c r="L73" s="72">
        <f t="shared" si="50"/>
        <v>0</v>
      </c>
      <c r="M73" s="72">
        <f t="shared" si="50"/>
        <v>122163</v>
      </c>
      <c r="N73" s="72">
        <f aca="true" t="shared" si="51" ref="N73:W73">SUM(N16+N22+N65)</f>
        <v>0</v>
      </c>
      <c r="O73" s="72">
        <f t="shared" si="51"/>
        <v>0</v>
      </c>
      <c r="P73" s="72">
        <f t="shared" si="51"/>
        <v>0</v>
      </c>
      <c r="Q73" s="72">
        <f t="shared" si="51"/>
        <v>0</v>
      </c>
      <c r="R73" s="72">
        <f t="shared" si="51"/>
        <v>0</v>
      </c>
      <c r="S73" s="72">
        <f t="shared" si="51"/>
        <v>0</v>
      </c>
      <c r="T73" s="72">
        <f t="shared" si="51"/>
        <v>122163</v>
      </c>
      <c r="U73" s="72">
        <f t="shared" si="51"/>
        <v>122163</v>
      </c>
      <c r="V73" s="72">
        <f t="shared" si="51"/>
        <v>0</v>
      </c>
      <c r="W73" s="72">
        <f t="shared" si="51"/>
        <v>122163</v>
      </c>
    </row>
    <row r="74" spans="1:23" s="19" customFormat="1" ht="34.5" customHeight="1">
      <c r="A74" s="18"/>
      <c r="B74" s="76"/>
      <c r="C74" s="76"/>
      <c r="D74" s="76"/>
      <c r="E74" s="63" t="s">
        <v>69</v>
      </c>
      <c r="F74" s="70">
        <f>F27+F47</f>
        <v>713267</v>
      </c>
      <c r="G74" s="72">
        <f>SUM(G27+G47)</f>
        <v>0</v>
      </c>
      <c r="H74" s="72">
        <f aca="true" t="shared" si="52" ref="H74:M74">SUM(H27+H47)</f>
        <v>0</v>
      </c>
      <c r="I74" s="72">
        <f t="shared" si="52"/>
        <v>0</v>
      </c>
      <c r="J74" s="72">
        <f t="shared" si="52"/>
        <v>573267</v>
      </c>
      <c r="K74" s="72">
        <f t="shared" si="52"/>
        <v>440467</v>
      </c>
      <c r="L74" s="72">
        <f t="shared" si="52"/>
        <v>132800</v>
      </c>
      <c r="M74" s="72">
        <f t="shared" si="52"/>
        <v>573267</v>
      </c>
      <c r="N74" s="72">
        <f aca="true" t="shared" si="53" ref="N74:W74">SUM(N27+N47)</f>
        <v>140000</v>
      </c>
      <c r="O74" s="72">
        <f t="shared" si="53"/>
        <v>168000</v>
      </c>
      <c r="P74" s="72">
        <f t="shared" si="53"/>
        <v>-28000</v>
      </c>
      <c r="Q74" s="72">
        <f t="shared" si="53"/>
        <v>0</v>
      </c>
      <c r="R74" s="72">
        <f t="shared" si="53"/>
        <v>0</v>
      </c>
      <c r="S74" s="72">
        <f t="shared" si="53"/>
        <v>0</v>
      </c>
      <c r="T74" s="72">
        <f t="shared" si="53"/>
        <v>713267</v>
      </c>
      <c r="U74" s="72">
        <f t="shared" si="53"/>
        <v>608467</v>
      </c>
      <c r="V74" s="72">
        <f t="shared" si="53"/>
        <v>104800</v>
      </c>
      <c r="W74" s="72">
        <f t="shared" si="53"/>
        <v>713267</v>
      </c>
    </row>
    <row r="75" spans="1:14" s="19" customFormat="1" ht="24.75" customHeight="1">
      <c r="A75" s="18"/>
      <c r="B75" s="79"/>
      <c r="C75" s="79"/>
      <c r="D75" s="79"/>
      <c r="E75" s="80"/>
      <c r="F75" s="92"/>
      <c r="G75" s="82"/>
      <c r="H75" s="82"/>
      <c r="I75" s="82"/>
      <c r="J75" s="82"/>
      <c r="K75" s="82"/>
      <c r="L75" s="82"/>
      <c r="M75" s="82"/>
      <c r="N75" s="99"/>
    </row>
    <row r="76" spans="1:14" s="19" customFormat="1" ht="24.75" customHeight="1">
      <c r="A76" s="18"/>
      <c r="B76" s="79"/>
      <c r="C76" s="79"/>
      <c r="D76" s="79"/>
      <c r="E76" s="80"/>
      <c r="F76" s="92"/>
      <c r="G76" s="82"/>
      <c r="H76" s="82"/>
      <c r="I76" s="82"/>
      <c r="J76" s="82"/>
      <c r="K76" s="82"/>
      <c r="L76" s="82"/>
      <c r="M76" s="82"/>
      <c r="N76" s="99"/>
    </row>
    <row r="77" spans="1:14" s="19" customFormat="1" ht="24.75" customHeight="1">
      <c r="A77" s="18"/>
      <c r="B77" s="79"/>
      <c r="C77" s="79"/>
      <c r="D77" s="79"/>
      <c r="E77" s="80"/>
      <c r="F77" s="92"/>
      <c r="G77" s="82"/>
      <c r="H77" s="82"/>
      <c r="I77" s="82"/>
      <c r="J77" s="82"/>
      <c r="K77" s="82"/>
      <c r="L77" s="82"/>
      <c r="M77" s="82"/>
      <c r="N77" s="99"/>
    </row>
    <row r="78" spans="1:14" s="19" customFormat="1" ht="18.75">
      <c r="A78" s="18"/>
      <c r="B78" s="79"/>
      <c r="C78" s="79"/>
      <c r="D78" s="79"/>
      <c r="E78" s="80"/>
      <c r="F78" s="81"/>
      <c r="G78" s="82"/>
      <c r="H78" s="82"/>
      <c r="I78" s="82"/>
      <c r="J78" s="82"/>
      <c r="K78" s="82"/>
      <c r="L78" s="82"/>
      <c r="M78" s="82"/>
      <c r="N78" s="99"/>
    </row>
    <row r="79" spans="1:15" s="98" customFormat="1" ht="65.25" customHeight="1">
      <c r="A79" s="95"/>
      <c r="B79" s="125" t="s">
        <v>83</v>
      </c>
      <c r="C79" s="125"/>
      <c r="D79" s="125"/>
      <c r="E79" s="125"/>
      <c r="F79" s="96"/>
      <c r="G79" s="97"/>
      <c r="H79" s="97"/>
      <c r="I79" s="97"/>
      <c r="L79" s="117"/>
      <c r="M79" s="117"/>
      <c r="N79" s="125" t="s">
        <v>79</v>
      </c>
      <c r="O79" s="125"/>
    </row>
    <row r="80" spans="1:14" s="19" customFormat="1" ht="33" customHeight="1">
      <c r="A80" s="18"/>
      <c r="B80" s="79"/>
      <c r="C80" s="79"/>
      <c r="D80" s="79"/>
      <c r="E80" s="80"/>
      <c r="F80" s="80"/>
      <c r="G80" s="82"/>
      <c r="H80" s="82"/>
      <c r="I80" s="82"/>
      <c r="J80" s="82"/>
      <c r="K80" s="82"/>
      <c r="L80" s="82"/>
      <c r="M80" s="82"/>
      <c r="N80" s="99"/>
    </row>
    <row r="81" spans="1:14" s="19" customFormat="1" ht="37.5" customHeight="1">
      <c r="A81" s="18"/>
      <c r="B81" s="128" t="s">
        <v>80</v>
      </c>
      <c r="C81" s="128"/>
      <c r="D81" s="128"/>
      <c r="E81" s="80"/>
      <c r="F81" s="80"/>
      <c r="G81" s="82"/>
      <c r="H81" s="82"/>
      <c r="I81" s="82"/>
      <c r="J81" s="82"/>
      <c r="K81" s="82"/>
      <c r="L81" s="82"/>
      <c r="M81" s="82"/>
      <c r="N81" s="99"/>
    </row>
    <row r="82" spans="1:14" ht="25.5" customHeight="1">
      <c r="A82" s="12"/>
      <c r="B82" s="126" t="s">
        <v>81</v>
      </c>
      <c r="C82" s="126"/>
      <c r="D82" s="127"/>
      <c r="E82" s="80"/>
      <c r="F82" s="80"/>
      <c r="G82" s="82"/>
      <c r="H82" s="82"/>
      <c r="I82" s="82"/>
      <c r="J82" s="82"/>
      <c r="K82" s="82"/>
      <c r="L82" s="82"/>
      <c r="M82" s="82"/>
      <c r="N82" s="99"/>
    </row>
    <row r="83" spans="1:14" ht="26.25" customHeight="1">
      <c r="A83" s="12"/>
      <c r="B83" s="49"/>
      <c r="C83" s="49"/>
      <c r="D83" s="49"/>
      <c r="E83" s="12"/>
      <c r="F83" s="12"/>
      <c r="G83" s="29"/>
      <c r="H83" s="29"/>
      <c r="I83" s="29"/>
      <c r="J83" s="29"/>
      <c r="K83" s="29"/>
      <c r="L83" s="29"/>
      <c r="M83" s="29"/>
      <c r="N83" s="99"/>
    </row>
    <row r="84" spans="1:14" ht="6.75" customHeight="1">
      <c r="A84" s="12"/>
      <c r="B84" s="22"/>
      <c r="C84" s="22"/>
      <c r="D84" s="22"/>
      <c r="E84" s="12"/>
      <c r="F84" s="12"/>
      <c r="G84" s="29"/>
      <c r="H84" s="29"/>
      <c r="I84" s="29"/>
      <c r="J84" s="29"/>
      <c r="K84" s="29"/>
      <c r="L84" s="29"/>
      <c r="M84" s="29"/>
      <c r="N84" s="99"/>
    </row>
    <row r="85" spans="1:14" ht="26.25" customHeight="1">
      <c r="A85" s="12"/>
      <c r="B85" s="22"/>
      <c r="C85" s="22"/>
      <c r="D85" s="22"/>
      <c r="E85" s="12"/>
      <c r="F85" s="12"/>
      <c r="G85" s="29"/>
      <c r="H85" s="29"/>
      <c r="I85" s="29"/>
      <c r="J85" s="29"/>
      <c r="K85" s="29"/>
      <c r="L85" s="29"/>
      <c r="M85" s="29"/>
      <c r="N85" s="99"/>
    </row>
    <row r="86" spans="1:16" s="41" customFormat="1" ht="24" customHeight="1">
      <c r="A86" s="38"/>
      <c r="B86" s="115"/>
      <c r="C86" s="115"/>
      <c r="D86" s="115"/>
      <c r="E86" s="115"/>
      <c r="F86" s="115"/>
      <c r="G86" s="115"/>
      <c r="H86" s="115"/>
      <c r="I86" s="39"/>
      <c r="J86" s="39"/>
      <c r="K86" s="39"/>
      <c r="L86" s="39"/>
      <c r="M86" s="40"/>
      <c r="N86" s="99"/>
      <c r="P86" s="42"/>
    </row>
    <row r="87" spans="1:16" s="36" customFormat="1" ht="30.75" customHeight="1">
      <c r="A87" s="43"/>
      <c r="B87" s="116"/>
      <c r="C87" s="116"/>
      <c r="D87" s="116"/>
      <c r="E87" s="116"/>
      <c r="F87" s="116"/>
      <c r="G87" s="116"/>
      <c r="H87" s="116"/>
      <c r="I87" s="35"/>
      <c r="J87" s="35"/>
      <c r="K87" s="35"/>
      <c r="L87" s="35"/>
      <c r="M87" s="43"/>
      <c r="N87" s="99"/>
      <c r="P87" s="37"/>
    </row>
    <row r="88" spans="1:16" s="36" customFormat="1" ht="23.25">
      <c r="A88" s="43"/>
      <c r="B88" s="43"/>
      <c r="C88" s="43"/>
      <c r="D88" s="43"/>
      <c r="E88" s="44"/>
      <c r="F88" s="44"/>
      <c r="G88" s="44"/>
      <c r="H88" s="44"/>
      <c r="I88" s="44"/>
      <c r="J88" s="44"/>
      <c r="K88" s="44"/>
      <c r="L88" s="44"/>
      <c r="M88" s="43"/>
      <c r="N88" s="99"/>
      <c r="P88" s="37"/>
    </row>
    <row r="89" spans="1:14" s="8" customFormat="1" ht="9.75" customHeight="1">
      <c r="A89" s="7"/>
      <c r="B89" s="50"/>
      <c r="C89" s="50"/>
      <c r="D89" s="50"/>
      <c r="E89" s="45"/>
      <c r="F89" s="45"/>
      <c r="G89" s="33"/>
      <c r="H89" s="48"/>
      <c r="I89" s="48"/>
      <c r="J89" s="48"/>
      <c r="K89" s="48"/>
      <c r="L89" s="48"/>
      <c r="M89" s="49"/>
      <c r="N89" s="99"/>
    </row>
    <row r="90" spans="1:14" s="31" customFormat="1" ht="11.25" customHeight="1">
      <c r="A90" s="7"/>
      <c r="B90" s="94"/>
      <c r="C90" s="94"/>
      <c r="D90" s="94"/>
      <c r="E90" s="45"/>
      <c r="F90" s="45"/>
      <c r="G90" s="33"/>
      <c r="H90" s="9"/>
      <c r="I90" s="9"/>
      <c r="J90" s="9"/>
      <c r="K90" s="9"/>
      <c r="L90" s="9"/>
      <c r="M90" s="32"/>
      <c r="N90" s="99"/>
    </row>
    <row r="91" spans="1:14" s="10" customFormat="1" ht="23.25" customHeight="1">
      <c r="A91" s="11"/>
      <c r="B91" s="46"/>
      <c r="C91" s="46"/>
      <c r="D91" s="46"/>
      <c r="E91" s="47"/>
      <c r="F91" s="47"/>
      <c r="G91" s="30"/>
      <c r="H91" s="23"/>
      <c r="I91" s="23"/>
      <c r="J91" s="23"/>
      <c r="K91" s="23"/>
      <c r="L91" s="23"/>
      <c r="M91" s="23"/>
      <c r="N91" s="99"/>
    </row>
    <row r="92" ht="23.25" customHeight="1">
      <c r="N92" s="99"/>
    </row>
    <row r="93" spans="1:14" s="10" customFormat="1" ht="23.25" customHeight="1">
      <c r="A93" s="23"/>
      <c r="B93" s="27"/>
      <c r="C93" s="27"/>
      <c r="D93" s="27"/>
      <c r="E93" s="23"/>
      <c r="F93" s="23"/>
      <c r="G93" s="23"/>
      <c r="H93" s="23"/>
      <c r="I93" s="23"/>
      <c r="J93" s="23"/>
      <c r="K93" s="23"/>
      <c r="L93" s="23"/>
      <c r="M93" s="23"/>
      <c r="N93" s="99"/>
    </row>
    <row r="94" ht="23.25" customHeight="1">
      <c r="N94" s="99"/>
    </row>
    <row r="95" ht="23.25" customHeight="1">
      <c r="N95" s="99"/>
    </row>
    <row r="96" ht="23.25" customHeight="1">
      <c r="N96" s="99"/>
    </row>
  </sheetData>
  <sheetProtection/>
  <mergeCells count="34">
    <mergeCell ref="Q10:S10"/>
    <mergeCell ref="Q11:Q13"/>
    <mergeCell ref="G10:I10"/>
    <mergeCell ref="I11:I13"/>
    <mergeCell ref="K11:K13"/>
    <mergeCell ref="N10:P10"/>
    <mergeCell ref="N11:N13"/>
    <mergeCell ref="O11:O13"/>
    <mergeCell ref="P11:P13"/>
    <mergeCell ref="F10:F13"/>
    <mergeCell ref="M10:M13"/>
    <mergeCell ref="G11:G13"/>
    <mergeCell ref="H11:H13"/>
    <mergeCell ref="J11:J13"/>
    <mergeCell ref="B10:B13"/>
    <mergeCell ref="C10:C13"/>
    <mergeCell ref="D10:D13"/>
    <mergeCell ref="E10:E13"/>
    <mergeCell ref="B81:D81"/>
    <mergeCell ref="B86:H87"/>
    <mergeCell ref="N79:O79"/>
    <mergeCell ref="L79:M79"/>
    <mergeCell ref="B82:C82"/>
    <mergeCell ref="B79:E79"/>
    <mergeCell ref="W10:W13"/>
    <mergeCell ref="B8:W8"/>
    <mergeCell ref="R11:R13"/>
    <mergeCell ref="S11:S13"/>
    <mergeCell ref="T10:V10"/>
    <mergeCell ref="T11:T13"/>
    <mergeCell ref="U11:U13"/>
    <mergeCell ref="V11:V13"/>
    <mergeCell ref="L11:L13"/>
    <mergeCell ref="J10:L10"/>
  </mergeCells>
  <printOptions horizontalCentered="1"/>
  <pageMargins left="0.7874015748031497" right="0.7874015748031497" top="1.1811023622047245" bottom="0.3937007874015748" header="0.5118110236220472" footer="0.2362204724409449"/>
  <pageSetup fitToHeight="18" fitToWidth="1" horizontalDpi="600" verticalDpi="600" orientation="landscape" paperSize="9" scale="29" r:id="rId1"/>
  <headerFooter alignWithMargins="0">
    <oddHeader>&amp;R&amp;16
</oddHeader>
    <oddFooter>&amp;R&amp;12
&amp;18Сторінка &amp;P</oddFooter>
  </headerFooter>
  <rowBreaks count="1" manualBreakCount="1">
    <brk id="46" min="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2017-02-27T14:03:42Z</cp:lastPrinted>
  <dcterms:created xsi:type="dcterms:W3CDTF">2014-01-17T10:52:16Z</dcterms:created>
  <dcterms:modified xsi:type="dcterms:W3CDTF">2017-02-27T14:05:52Z</dcterms:modified>
  <cp:category/>
  <cp:version/>
  <cp:contentType/>
  <cp:contentStatus/>
</cp:coreProperties>
</file>