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0"/>
  </bookViews>
  <sheets>
    <sheet name="дод 1" sheetId="1" r:id="rId1"/>
    <sheet name="дод 3  Пот Благуостр" sheetId="2" r:id="rId2"/>
    <sheet name="дод 4 Кап Благоустр" sheetId="3" r:id="rId3"/>
    <sheet name="дод 2 Трансп" sheetId="4" r:id="rId4"/>
  </sheets>
  <externalReferences>
    <externalReference r:id="rId7"/>
    <externalReference r:id="rId8"/>
  </externalReferences>
  <definedNames>
    <definedName name="_xlnm.Print_Area" localSheetId="0">'дод 1'!$A$1:$S$48</definedName>
    <definedName name="_xlnm.Print_Area" localSheetId="3">'дод 2 Трансп'!$A$1:$H$43</definedName>
  </definedNames>
  <calcPr fullCalcOnLoad="1"/>
</workbook>
</file>

<file path=xl/sharedStrings.xml><?xml version="1.0" encoding="utf-8"?>
<sst xmlns="http://schemas.openxmlformats.org/spreadsheetml/2006/main" count="319" uniqueCount="158">
  <si>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</si>
  <si>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</si>
  <si>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</si>
  <si>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</si>
  <si>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</si>
  <si>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</si>
  <si>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</si>
  <si>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</si>
  <si>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</si>
  <si>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</si>
  <si>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</si>
  <si>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</si>
  <si>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</si>
  <si>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</si>
  <si>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</si>
  <si>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</si>
  <si>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</si>
  <si>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</si>
  <si>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</si>
  <si>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</si>
  <si>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</si>
  <si>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</si>
  <si>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</si>
  <si>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</si>
  <si>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</si>
  <si>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</si>
  <si>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</si>
  <si>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</si>
  <si>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</si>
  <si>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</si>
  <si>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</si>
  <si>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</si>
  <si>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</si>
  <si>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</si>
  <si>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</si>
  <si>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</si>
  <si>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</si>
  <si>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</si>
  <si>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</si>
  <si>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</si>
  <si>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</si>
  <si>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</si>
  <si>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</si>
  <si>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</si>
  <si>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</si>
  <si>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</si>
  <si>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</si>
  <si>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</si>
  <si>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</si>
  <si>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</si>
  <si>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</si>
  <si>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</si>
  <si>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</si>
  <si>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</si>
  <si>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</si>
  <si>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</si>
  <si>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</si>
  <si>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</si>
  <si>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</si>
  <si>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</si>
  <si>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</si>
  <si>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</si>
  <si>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</si>
  <si>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</si>
  <si>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</si>
  <si>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</si>
  <si>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</si>
  <si>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</si>
  <si>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Департамент інфраструктури міста Сумської міської ради, КП "Міськводоканал" СМР та інші суб'єкти господарювання</t>
  </si>
  <si>
    <t>О.М. Лисенко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</si>
  <si>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</si>
  <si>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</si>
  <si>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</si>
  <si>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Заходи з реконструкції, в тому числі розробка проектно-кошторисної документації по реконструкції колекторів міста Суми</t>
  </si>
  <si>
    <t>№ з/п</t>
  </si>
  <si>
    <t>Департамент інфраструктури міста Сумської міської ради, КП "Спеціалізований комбінат" СМР та інші суб'єкти господарювання</t>
  </si>
  <si>
    <t>Додаток 4</t>
  </si>
  <si>
    <t>Повернення бюджетних позичок на поворотній основі</t>
  </si>
  <si>
    <t>Цільовий фонд, утворений Сумською міською радою</t>
  </si>
  <si>
    <t xml:space="preserve">від                         2017 року №                  -МР 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</si>
  <si>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</si>
  <si>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</si>
  <si>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</si>
  <si>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Поточний ремонт та утримання в належному стані об'єктів благоустрою  міста Суми на період до 2017 року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</si>
  <si>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</si>
  <si>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</si>
  <si>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Технічне обслуговування насосної станції по вул.Круговій</t>
  </si>
  <si>
    <t>Капітальний ремонт  мостів та шляхопроводів</t>
  </si>
  <si>
    <t>Технічне обслуговування насосної станції по вул.Тихорецька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</si>
  <si>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</si>
  <si>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</si>
  <si>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Поточний ремонт зупинок громадського транспорту по місту</t>
  </si>
  <si>
    <t>Утримання зупинок громадського транспорту</t>
  </si>
  <si>
    <t>Технічне обслуговування та поточний ремонт фонтанів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</si>
  <si>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</si>
  <si>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</si>
  <si>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</si>
  <si>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</si>
  <si>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</si>
  <si>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</si>
  <si>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Забезпечення водопостачання фонтанів</t>
  </si>
  <si>
    <t>Поточне утримання пам'ятників по місту</t>
  </si>
  <si>
    <t>Забезпечення постачання природного газу монументу "Вічна Слава"</t>
  </si>
  <si>
    <t>Департамент інфраструктури міста Сумської міської ради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</si>
  <si>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</si>
  <si>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</si>
  <si>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Обслуговування та поточний ремонт дитячих майданчиків території індивідуальної житлової забудови</t>
  </si>
  <si>
    <t>Департамент інфраструктури міста Сумської міської ради, КП "Сумитеплоенергоцентраль" СМР та інші суб'єкти господарювання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</si>
  <si>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</si>
  <si>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</si>
  <si>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</si>
  <si>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</si>
  <si>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</si>
  <si>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</si>
  <si>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>Поточний ремонт тротуару по вул. Воскресенській та по вул. Соборній</t>
  </si>
  <si>
    <t>__________________</t>
  </si>
  <si>
    <t>Департамент інфраструктури міста Сумської міської ради, КП "Сумижилкомсервіс" СМР  та інші суб'єкти господарювання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</si>
  <si>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</si>
  <si>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 xml:space="preserve">від                        2017 року №                  -МР </t>
  </si>
  <si>
    <t>Капітальний ремонт та утримання в належному стані об'єктів благоустрою міста Суми на період до 2017 року</t>
  </si>
  <si>
    <t>Капітальний ремонт фонтанів по місту</t>
  </si>
  <si>
    <t>Капітальний ремонт парків та скверів по місту</t>
  </si>
  <si>
    <t>Встановлення нових та заміна існуючих зупинок громадського транспорту</t>
  </si>
  <si>
    <t>Капітальний ремонт туалету в сквері "Дружба"</t>
  </si>
  <si>
    <t>Капітальний ремонт туалету на території дитячого парку "Казка"</t>
  </si>
  <si>
    <t>Встановлення металопрофільної огорожі на кладовищах міста</t>
  </si>
  <si>
    <t>Капітальний ремонт-улаштування  перильного огородження по вул.Іллінській (напроти скв. Покровського)</t>
  </si>
  <si>
    <t xml:space="preserve"> Реконструкція фонтану на території дитячого парку "Казка"</t>
  </si>
  <si>
    <t>Капітальний ремонт пішохідних доріжок парку "Казка"</t>
  </si>
  <si>
    <t xml:space="preserve"> Реконструкція парку "Казка"</t>
  </si>
  <si>
    <t>Капітальний ремонт - улаштування перильного огородження по вулиці Першотравнева (в районі приміського автовокзалу)</t>
  </si>
  <si>
    <t>Капітальний ремонт - улаштування поручнів для маломобільних груп населення на схилі від вулиці Псільської до річки Псел</t>
  </si>
  <si>
    <t>Капітальний ремонт підпірної стінки скверу Супруна по вулиці Троїцькій</t>
  </si>
  <si>
    <t>Капітальний ремонт - улаштування перильного огородження по пр. Шевченка біля моста через р.Сумку</t>
  </si>
  <si>
    <t>Поточний ремонт покриття та перил пішохідного мосту з вул.Лугової до вул.Нижньохолодногірська</t>
  </si>
  <si>
    <t xml:space="preserve">Облаштування зон відпочинку </t>
  </si>
  <si>
    <t xml:space="preserve">                     Додаток 2</t>
  </si>
  <si>
    <t xml:space="preserve">від                     року №                  -МР </t>
  </si>
  <si>
    <t>Проведення ремонту об'єктів транспортної інфраструктури  м.Суми на період до 2017 року</t>
  </si>
  <si>
    <t>Забезпечення проведення капітального ремонту вулично-дорожньої мережі та штучних споруд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</si>
  <si>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</si>
  <si>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</si>
  <si>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</si>
  <si>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шляхопроводу по вул. Привокзальній</t>
  </si>
  <si>
    <r>
      <t>Департамент інфраструктури міста та інші суб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єкти господарювання</t>
    </r>
  </si>
  <si>
    <t xml:space="preserve">Проведення обстеження та випробування мостів і шляхопроводів по місту </t>
  </si>
  <si>
    <t>Забезпечення проведення поточного ремонту проїздів, тротуарів, внутрішньоквартальних проїзних доріг</t>
  </si>
  <si>
    <t>Департамент інфраструктури міста СМР, управління капітального будівництва та дорожнього господарства СМР,             КП "Шляхрембуд" СМР та ішні суб'єкти господарювання</t>
  </si>
  <si>
    <t>Забезпечення проведення капітального ремонту  проїздів, внутрішньоквартальних проїзних доріг та тротуарів</t>
  </si>
  <si>
    <t>Департамент інфраструктури міста СМР та ішні суб'єкти господарювання</t>
  </si>
  <si>
    <t>Будівництво об'єктів транспортної інфраструктури</t>
  </si>
  <si>
    <t>Забезпечення проведення ремонту та обслуговування технічних засобів регулювання дорожнім рухом</t>
  </si>
  <si>
    <t>Електроенергія для безперебійної роботи світлофорних об'єктів</t>
  </si>
  <si>
    <t>Виконавчий комітет Сумської міської ради,                                 КП "Шляхрембуд" СМР та ішні суб'єкти господарювання</t>
  </si>
  <si>
    <t xml:space="preserve">Управління капітального будівництва та дорожнього господарства СМР, КП "Шляхрембуд" СМР </t>
  </si>
  <si>
    <t xml:space="preserve">Забезпечення проведення ремонту мостів і шляхопроводів по місту </t>
  </si>
  <si>
    <t>Капітальний ремонт споруди "Альтанка"</t>
  </si>
  <si>
    <t xml:space="preserve">                     Додаток 3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</si>
</sst>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  <numFmt numFmtId="208" formatCode="#,##0.000"/>
    <numFmt numFmtId="209" formatCode="#,##0.0000"/>
    <numFmt numFmtId="210" formatCode="#,##0.0"/>
    <numFmt numFmtId="211" formatCode="#,##0.00000"/>
    <numFmt numFmtId="212" formatCode="0.000_ ;[Red]\-0.000\ "/>
    <numFmt numFmtId="213" formatCode="0.0000_ ;[Red]\-0.0000\ "/>
    <numFmt numFmtId="214" formatCode="_(* #,##0.000_);_(* \(#,##0.000\);_(* &quot;-&quot;??_);_(@_)"/>
  </numFmts>
  <fonts count="5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208" fontId="2" fillId="34" borderId="13" xfId="0" applyNumberFormat="1" applyFont="1" applyFill="1" applyBorder="1" applyAlignment="1">
      <alignment horizontal="center" vertical="center" wrapText="1"/>
    </xf>
    <xf numFmtId="196" fontId="50" fillId="0" borderId="0" xfId="0" applyNumberFormat="1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208" fontId="0" fillId="0" borderId="0" xfId="0" applyNumberForma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195" fontId="3" fillId="0" borderId="0" xfId="61" applyFont="1" applyBorder="1" applyAlignment="1">
      <alignment horizontal="center" vertical="center"/>
    </xf>
    <xf numFmtId="214" fontId="3" fillId="0" borderId="0" xfId="61" applyNumberFormat="1" applyFont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0" fontId="0" fillId="35" borderId="0" xfId="53" applyFill="1">
      <alignment/>
      <protection/>
    </xf>
    <xf numFmtId="0" fontId="0" fillId="0" borderId="13" xfId="53" applyBorder="1" applyAlignment="1">
      <alignment/>
      <protection/>
    </xf>
    <xf numFmtId="0" fontId="1" fillId="0" borderId="0" xfId="0" applyFont="1" applyAlignment="1">
      <alignment horizontal="center" wrapText="1"/>
    </xf>
    <xf numFmtId="0" fontId="1" fillId="0" borderId="0" xfId="53" applyFont="1" applyAlignment="1">
      <alignment horizontal="center" wrapText="1"/>
      <protection/>
    </xf>
    <xf numFmtId="196" fontId="2" fillId="0" borderId="13" xfId="0" applyNumberFormat="1" applyFont="1" applyBorder="1" applyAlignment="1">
      <alignment horizontal="center" vertical="center" wrapText="1"/>
    </xf>
    <xf numFmtId="196" fontId="2" fillId="34" borderId="13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210" fontId="2" fillId="34" borderId="13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center"/>
    </xf>
    <xf numFmtId="210" fontId="3" fillId="0" borderId="13" xfId="0" applyNumberFormat="1" applyFont="1" applyBorder="1" applyAlignment="1">
      <alignment horizontal="center" vertical="center" wrapText="1"/>
    </xf>
    <xf numFmtId="0" fontId="2" fillId="0" borderId="0" xfId="53" applyFont="1" applyAlignment="1">
      <alignment horizontal="right"/>
      <protection/>
    </xf>
    <xf numFmtId="0" fontId="6" fillId="0" borderId="13" xfId="53" applyFont="1" applyBorder="1" applyAlignment="1">
      <alignment horizontal="center" vertical="center" wrapText="1"/>
      <protection/>
    </xf>
    <xf numFmtId="4" fontId="3" fillId="0" borderId="13" xfId="53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4" fontId="3" fillId="34" borderId="13" xfId="53" applyNumberFormat="1" applyFont="1" applyFill="1" applyBorder="1" applyAlignment="1">
      <alignment horizontal="center" vertical="center" wrapText="1"/>
      <protection/>
    </xf>
    <xf numFmtId="4" fontId="2" fillId="34" borderId="15" xfId="53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Fill="1" applyBorder="1" applyAlignment="1">
      <alignment horizontal="center" vertical="center" wrapText="1"/>
      <protection/>
    </xf>
    <xf numFmtId="4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4" fontId="6" fillId="34" borderId="13" xfId="53" applyNumberFormat="1" applyFont="1" applyFill="1" applyBorder="1" applyAlignment="1">
      <alignment horizontal="center" vertical="center" wrapText="1"/>
      <protection/>
    </xf>
    <xf numFmtId="0" fontId="0" fillId="0" borderId="0" xfId="53" applyBorder="1" applyAlignment="1">
      <alignment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196" fontId="2" fillId="0" borderId="13" xfId="53" applyNumberFormat="1" applyFont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4" fontId="2" fillId="33" borderId="13" xfId="53" applyNumberFormat="1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0" fillId="0" borderId="13" xfId="53" applyBorder="1">
      <alignment/>
      <protection/>
    </xf>
    <xf numFmtId="0" fontId="3" fillId="0" borderId="13" xfId="53" applyFont="1" applyBorder="1" applyAlignment="1">
      <alignment vertical="center"/>
      <protection/>
    </xf>
    <xf numFmtId="0" fontId="0" fillId="0" borderId="0" xfId="53" applyBorder="1">
      <alignment/>
      <protection/>
    </xf>
    <xf numFmtId="0" fontId="3" fillId="0" borderId="0" xfId="53" applyFont="1" applyBorder="1" applyAlignment="1">
      <alignment vertical="center"/>
      <protection/>
    </xf>
    <xf numFmtId="196" fontId="6" fillId="0" borderId="0" xfId="53" applyNumberFormat="1" applyFont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4" fontId="51" fillId="34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33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6"/>
  <sheetViews>
    <sheetView tabSelected="1" view="pageBreakPreview" zoomScale="80" zoomScaleSheetLayoutView="80" zoomScalePageLayoutView="0" workbookViewId="0" topLeftCell="A10">
      <selection activeCell="S15" sqref="S15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5.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4.28125" style="0" customWidth="1"/>
    <col min="14" max="14" width="18.421875" style="0" bestFit="1" customWidth="1"/>
    <col min="15" max="15" width="6.140625" style="0" hidden="1" customWidth="1"/>
    <col min="16" max="16" width="15.57421875" style="0" bestFit="1" customWidth="1"/>
    <col min="17" max="17" width="13.140625" style="0" customWidth="1"/>
    <col min="18" max="18" width="11.8515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40" t="s">
        <v>27</v>
      </c>
      <c r="N1" s="140"/>
      <c r="O1" s="140"/>
      <c r="P1" s="140"/>
      <c r="Q1" s="140"/>
      <c r="R1" s="140"/>
      <c r="S1" s="140"/>
    </row>
    <row r="2" spans="1:19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141" t="s">
        <v>9</v>
      </c>
      <c r="N2" s="141"/>
      <c r="O2" s="141"/>
      <c r="P2" s="141"/>
      <c r="Q2" s="141"/>
      <c r="R2" s="141"/>
      <c r="S2" s="141"/>
    </row>
    <row r="3" spans="1:19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141" t="s">
        <v>29</v>
      </c>
      <c r="N3" s="141"/>
      <c r="O3" s="141"/>
      <c r="P3" s="141"/>
      <c r="Q3" s="141"/>
      <c r="R3" s="141"/>
      <c r="S3" s="141"/>
    </row>
    <row r="4" spans="1:19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141" t="s">
        <v>10</v>
      </c>
      <c r="N4" s="141"/>
      <c r="O4" s="141"/>
      <c r="P4" s="141"/>
      <c r="Q4" s="141"/>
      <c r="R4" s="141"/>
      <c r="S4" s="141"/>
    </row>
    <row r="5" spans="1:19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141" t="s">
        <v>3</v>
      </c>
      <c r="N5" s="141"/>
      <c r="O5" s="141"/>
      <c r="P5" s="141"/>
      <c r="Q5" s="141"/>
      <c r="R5" s="141"/>
      <c r="S5" s="141"/>
    </row>
    <row r="6" spans="1:19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141" t="s">
        <v>31</v>
      </c>
      <c r="N6" s="141"/>
      <c r="O6" s="141"/>
      <c r="P6" s="141"/>
      <c r="Q6" s="141"/>
      <c r="R6" s="141"/>
      <c r="S6" s="141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79</v>
      </c>
      <c r="N7" s="13"/>
      <c r="O7" s="13" t="s">
        <v>32</v>
      </c>
      <c r="P7" s="13"/>
      <c r="Q7" s="13"/>
      <c r="R7" s="13"/>
      <c r="S7" s="13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132" t="s">
        <v>18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33" t="s">
        <v>11</v>
      </c>
      <c r="L10" s="133"/>
      <c r="M10" s="133"/>
      <c r="N10" s="133"/>
      <c r="O10" s="133"/>
      <c r="P10" s="133"/>
      <c r="Q10" s="133"/>
      <c r="R10" s="133"/>
      <c r="S10" s="133"/>
    </row>
    <row r="11" spans="1:19" ht="19.5" customHeight="1">
      <c r="A11" s="134" t="s">
        <v>1</v>
      </c>
      <c r="B11" s="134" t="s">
        <v>12</v>
      </c>
      <c r="C11" s="130" t="s">
        <v>13</v>
      </c>
      <c r="D11" s="16"/>
      <c r="E11" s="137" t="s">
        <v>14</v>
      </c>
      <c r="F11" s="138"/>
      <c r="G11" s="139"/>
      <c r="H11" s="130" t="s">
        <v>4</v>
      </c>
      <c r="I11" s="130"/>
      <c r="J11" s="130"/>
      <c r="K11" s="130"/>
      <c r="L11" s="134"/>
      <c r="M11" s="134"/>
      <c r="N11" s="134"/>
      <c r="O11" s="130"/>
      <c r="P11" s="130"/>
      <c r="Q11" s="130"/>
      <c r="R11" s="130"/>
      <c r="S11" s="130"/>
    </row>
    <row r="12" spans="1:19" ht="21" customHeight="1">
      <c r="A12" s="135"/>
      <c r="B12" s="135"/>
      <c r="C12" s="130"/>
      <c r="D12" s="14"/>
      <c r="E12" s="134" t="s">
        <v>15</v>
      </c>
      <c r="F12" s="134" t="s">
        <v>16</v>
      </c>
      <c r="G12" s="134" t="s">
        <v>17</v>
      </c>
      <c r="H12" s="130" t="s">
        <v>5</v>
      </c>
      <c r="I12" s="130"/>
      <c r="J12" s="130"/>
      <c r="K12" s="131" t="s">
        <v>8</v>
      </c>
      <c r="L12" s="125" t="s">
        <v>6</v>
      </c>
      <c r="M12" s="125"/>
      <c r="N12" s="125"/>
      <c r="O12" s="125"/>
      <c r="P12" s="125"/>
      <c r="Q12" s="130" t="s">
        <v>7</v>
      </c>
      <c r="R12" s="130"/>
      <c r="S12" s="130"/>
    </row>
    <row r="13" spans="1:19" ht="46.5" customHeight="1">
      <c r="A13" s="136"/>
      <c r="B13" s="136"/>
      <c r="C13" s="134"/>
      <c r="D13" s="15"/>
      <c r="E13" s="136"/>
      <c r="F13" s="136"/>
      <c r="G13" s="136"/>
      <c r="H13" s="17" t="s">
        <v>15</v>
      </c>
      <c r="I13" s="17" t="s">
        <v>16</v>
      </c>
      <c r="J13" s="17" t="s">
        <v>17</v>
      </c>
      <c r="K13" s="131"/>
      <c r="L13" s="51" t="s">
        <v>15</v>
      </c>
      <c r="M13" s="51" t="s">
        <v>16</v>
      </c>
      <c r="N13" s="51" t="s">
        <v>17</v>
      </c>
      <c r="O13" s="52"/>
      <c r="P13" s="52" t="s">
        <v>50</v>
      </c>
      <c r="Q13" s="17" t="s">
        <v>15</v>
      </c>
      <c r="R13" s="17" t="s">
        <v>16</v>
      </c>
      <c r="S13" s="17" t="s">
        <v>17</v>
      </c>
    </row>
    <row r="14" spans="1:21" ht="43.5" customHeight="1">
      <c r="A14" s="22">
        <v>1</v>
      </c>
      <c r="B14" s="23" t="s">
        <v>19</v>
      </c>
      <c r="C14" s="40">
        <f>E14+F14+G14</f>
        <v>521333.55</v>
      </c>
      <c r="D14" s="40">
        <f>E14+F14+G14</f>
        <v>521333.55</v>
      </c>
      <c r="E14" s="40">
        <f>H14</f>
        <v>2117.8</v>
      </c>
      <c r="F14" s="40"/>
      <c r="G14" s="40">
        <f>J14+N14+S14</f>
        <v>519215.75</v>
      </c>
      <c r="H14" s="41">
        <f>2117.8</f>
        <v>2117.8</v>
      </c>
      <c r="I14" s="41"/>
      <c r="J14" s="42">
        <f>119401.9-1000-3-127.9-13</f>
        <v>118258</v>
      </c>
      <c r="K14" s="41" t="e">
        <f>#REF!</f>
        <v>#REF!</v>
      </c>
      <c r="L14" s="43"/>
      <c r="M14" s="43"/>
      <c r="N14" s="43">
        <v>212869.75</v>
      </c>
      <c r="O14" s="43" t="e">
        <f>#REF!</f>
        <v>#REF!</v>
      </c>
      <c r="P14" s="43"/>
      <c r="Q14" s="41"/>
      <c r="R14" s="41"/>
      <c r="S14" s="46">
        <v>188088</v>
      </c>
      <c r="U14" s="6"/>
    </row>
    <row r="15" spans="1:19" ht="34.5" customHeight="1">
      <c r="A15" s="22">
        <f>A14+1</f>
        <v>2</v>
      </c>
      <c r="B15" s="23" t="s">
        <v>20</v>
      </c>
      <c r="C15" s="40">
        <f aca="true" t="shared" si="0" ref="C15:C27">E15+F15+G15</f>
        <v>78175</v>
      </c>
      <c r="D15" s="40">
        <f aca="true" t="shared" si="1" ref="D15:D25">E15+F15+G15</f>
        <v>78175</v>
      </c>
      <c r="E15" s="40"/>
      <c r="F15" s="40"/>
      <c r="G15" s="40">
        <f aca="true" t="shared" si="2" ref="G15:G37">J15+N15+S15</f>
        <v>78175</v>
      </c>
      <c r="H15" s="41"/>
      <c r="I15" s="41"/>
      <c r="J15" s="42">
        <f>'[2]міськсвітло'!E22</f>
        <v>16775</v>
      </c>
      <c r="K15" s="41">
        <v>4760</v>
      </c>
      <c r="L15" s="43">
        <v>1700</v>
      </c>
      <c r="M15" s="43">
        <v>20</v>
      </c>
      <c r="N15" s="43">
        <f>22600+3000+2100+600+100</f>
        <v>28400</v>
      </c>
      <c r="O15" s="43">
        <v>4807</v>
      </c>
      <c r="P15" s="43"/>
      <c r="Q15" s="41"/>
      <c r="R15" s="41"/>
      <c r="S15" s="41">
        <v>33000</v>
      </c>
    </row>
    <row r="16" spans="1:19" ht="59.25" customHeight="1">
      <c r="A16" s="22">
        <f aca="true" t="shared" si="3" ref="A16:A23">A15+1</f>
        <v>3</v>
      </c>
      <c r="B16" s="23" t="s">
        <v>71</v>
      </c>
      <c r="C16" s="40">
        <f>E16+F16+G16</f>
        <v>30101.9</v>
      </c>
      <c r="D16" s="40">
        <f t="shared" si="1"/>
        <v>30101.9</v>
      </c>
      <c r="E16" s="40"/>
      <c r="F16" s="40">
        <f>I16+M16+R16</f>
        <v>2.5</v>
      </c>
      <c r="G16" s="40">
        <f>J16+N16+S16</f>
        <v>30099.4</v>
      </c>
      <c r="H16" s="41"/>
      <c r="I16" s="41"/>
      <c r="J16" s="43">
        <f>'[2]зеленбуд'!E44</f>
        <v>7480.3</v>
      </c>
      <c r="K16" s="43">
        <v>13299.9</v>
      </c>
      <c r="L16" s="43"/>
      <c r="M16" s="43">
        <v>2.5</v>
      </c>
      <c r="N16" s="43">
        <f>9615.2+128</f>
        <v>9743.2</v>
      </c>
      <c r="O16" s="43">
        <v>11861</v>
      </c>
      <c r="P16" s="43"/>
      <c r="Q16" s="43"/>
      <c r="R16" s="43"/>
      <c r="S16" s="41">
        <f>'[2]зеленбуд'!G44+2769.9</f>
        <v>12875.9</v>
      </c>
    </row>
    <row r="17" spans="1:19" ht="48.75" customHeight="1">
      <c r="A17" s="22">
        <f t="shared" si="3"/>
        <v>4</v>
      </c>
      <c r="B17" s="23" t="s">
        <v>72</v>
      </c>
      <c r="C17" s="40">
        <f t="shared" si="0"/>
        <v>36436.9</v>
      </c>
      <c r="D17" s="40">
        <f t="shared" si="1"/>
        <v>36436.9</v>
      </c>
      <c r="E17" s="40"/>
      <c r="F17" s="40"/>
      <c r="G17" s="40">
        <f t="shared" si="2"/>
        <v>36436.9</v>
      </c>
      <c r="H17" s="41"/>
      <c r="I17" s="41"/>
      <c r="J17" s="43">
        <v>6413</v>
      </c>
      <c r="K17" s="43">
        <v>117795.5</v>
      </c>
      <c r="L17" s="43"/>
      <c r="M17" s="43"/>
      <c r="N17" s="43">
        <f>10231.5+1</f>
        <v>10232.5</v>
      </c>
      <c r="O17" s="43">
        <v>130320.5</v>
      </c>
      <c r="P17" s="43"/>
      <c r="Q17" s="43"/>
      <c r="R17" s="43"/>
      <c r="S17" s="41">
        <f>'[2]спецкомбінат'!J21+10441.4+200</f>
        <v>19791.4</v>
      </c>
    </row>
    <row r="18" spans="1:19" ht="27" customHeight="1">
      <c r="A18" s="22">
        <f t="shared" si="3"/>
        <v>5</v>
      </c>
      <c r="B18" s="23" t="s">
        <v>21</v>
      </c>
      <c r="C18" s="40">
        <f t="shared" si="0"/>
        <v>4310.08</v>
      </c>
      <c r="D18" s="40">
        <f t="shared" si="1"/>
        <v>4310.08</v>
      </c>
      <c r="E18" s="40"/>
      <c r="F18" s="40"/>
      <c r="G18" s="40">
        <f t="shared" si="2"/>
        <v>4310.08</v>
      </c>
      <c r="H18" s="41"/>
      <c r="I18" s="41"/>
      <c r="J18" s="43">
        <f>'[2]саночистка'!E27</f>
        <v>1035</v>
      </c>
      <c r="K18" s="43">
        <v>7405.3</v>
      </c>
      <c r="L18" s="43"/>
      <c r="M18" s="43"/>
      <c r="N18" s="43">
        <f>1140+365.08</f>
        <v>1505.08</v>
      </c>
      <c r="O18" s="43">
        <v>8198.7</v>
      </c>
      <c r="P18" s="43"/>
      <c r="Q18" s="43"/>
      <c r="R18" s="43"/>
      <c r="S18" s="41">
        <v>1770</v>
      </c>
    </row>
    <row r="19" spans="1:19" ht="35.25" customHeight="1">
      <c r="A19" s="22">
        <f t="shared" si="3"/>
        <v>6</v>
      </c>
      <c r="B19" s="23" t="s">
        <v>22</v>
      </c>
      <c r="C19" s="40">
        <f t="shared" si="0"/>
        <v>11708.1</v>
      </c>
      <c r="D19" s="40">
        <f t="shared" si="1"/>
        <v>11708.1</v>
      </c>
      <c r="E19" s="40"/>
      <c r="F19" s="40"/>
      <c r="G19" s="40">
        <f t="shared" si="2"/>
        <v>11708.1</v>
      </c>
      <c r="H19" s="41"/>
      <c r="I19" s="41"/>
      <c r="J19" s="43">
        <f>2957.5+100</f>
        <v>3057.5</v>
      </c>
      <c r="K19" s="43">
        <v>22035.5</v>
      </c>
      <c r="L19" s="43"/>
      <c r="M19" s="43"/>
      <c r="N19" s="43">
        <v>3781.6</v>
      </c>
      <c r="O19" s="43">
        <v>21202</v>
      </c>
      <c r="P19" s="43"/>
      <c r="Q19" s="43"/>
      <c r="R19" s="43"/>
      <c r="S19" s="46">
        <v>4869</v>
      </c>
    </row>
    <row r="20" spans="1:19" ht="32.25" customHeight="1">
      <c r="A20" s="22">
        <f t="shared" si="3"/>
        <v>7</v>
      </c>
      <c r="B20" s="23" t="s">
        <v>23</v>
      </c>
      <c r="C20" s="40">
        <f t="shared" si="0"/>
        <v>1460</v>
      </c>
      <c r="D20" s="40">
        <f t="shared" si="1"/>
        <v>1460</v>
      </c>
      <c r="E20" s="40"/>
      <c r="F20" s="40"/>
      <c r="G20" s="40">
        <f t="shared" si="2"/>
        <v>1460</v>
      </c>
      <c r="H20" s="41"/>
      <c r="I20" s="41"/>
      <c r="J20" s="43">
        <f>'[2]евтаназія'!E26</f>
        <v>400</v>
      </c>
      <c r="K20" s="43">
        <v>13568.2</v>
      </c>
      <c r="L20" s="43"/>
      <c r="M20" s="43"/>
      <c r="N20" s="43">
        <f>'[2]евтаназія'!F26</f>
        <v>480</v>
      </c>
      <c r="O20" s="43">
        <v>9730.1</v>
      </c>
      <c r="P20" s="43"/>
      <c r="Q20" s="43"/>
      <c r="R20" s="43"/>
      <c r="S20" s="41">
        <f>'[2]евтаназія'!I26</f>
        <v>580</v>
      </c>
    </row>
    <row r="21" spans="1:19" ht="32.25" customHeight="1">
      <c r="A21" s="22">
        <f t="shared" si="3"/>
        <v>8</v>
      </c>
      <c r="B21" s="23" t="s">
        <v>24</v>
      </c>
      <c r="C21" s="40">
        <f t="shared" si="0"/>
        <v>27083.2</v>
      </c>
      <c r="D21" s="40">
        <f t="shared" si="1"/>
        <v>27083.2</v>
      </c>
      <c r="E21" s="40"/>
      <c r="F21" s="40"/>
      <c r="G21" s="40">
        <f t="shared" si="2"/>
        <v>27083.2</v>
      </c>
      <c r="H21" s="41"/>
      <c r="I21" s="41"/>
      <c r="J21" s="43">
        <f>'[2]капітальний ремонт'!E20</f>
        <v>3365</v>
      </c>
      <c r="K21" s="43">
        <v>2008.9</v>
      </c>
      <c r="L21" s="43"/>
      <c r="M21" s="43"/>
      <c r="N21" s="43">
        <v>4482</v>
      </c>
      <c r="O21" s="43">
        <v>1978.9</v>
      </c>
      <c r="P21" s="43"/>
      <c r="Q21" s="43"/>
      <c r="R21" s="43"/>
      <c r="S21" s="124">
        <v>19236.2</v>
      </c>
    </row>
    <row r="22" spans="1:19" ht="37.5" customHeight="1">
      <c r="A22" s="22">
        <f t="shared" si="3"/>
        <v>9</v>
      </c>
      <c r="B22" s="25" t="s">
        <v>49</v>
      </c>
      <c r="C22" s="44">
        <f>E22+F22+G22</f>
        <v>306585</v>
      </c>
      <c r="D22" s="44">
        <f t="shared" si="1"/>
        <v>306585</v>
      </c>
      <c r="E22" s="44">
        <f>H22+L22+Q22</f>
        <v>4800</v>
      </c>
      <c r="F22" s="44">
        <f>I22+M22+R22</f>
        <v>7500</v>
      </c>
      <c r="G22" s="44">
        <f>J22+N22+S22</f>
        <v>294285</v>
      </c>
      <c r="H22" s="42">
        <v>4800</v>
      </c>
      <c r="I22" s="42">
        <v>2500</v>
      </c>
      <c r="J22" s="42">
        <f>19978-250+23500</f>
        <v>43228</v>
      </c>
      <c r="K22" s="42">
        <v>882.7</v>
      </c>
      <c r="L22" s="42"/>
      <c r="M22" s="42">
        <v>2500</v>
      </c>
      <c r="N22" s="43">
        <f>94070+1902+1000+85</f>
        <v>97057</v>
      </c>
      <c r="O22" s="43">
        <v>469.8</v>
      </c>
      <c r="P22" s="43"/>
      <c r="Q22" s="43"/>
      <c r="R22" s="43">
        <v>2500</v>
      </c>
      <c r="S22" s="43">
        <v>154000</v>
      </c>
    </row>
    <row r="23" spans="1:19" ht="46.5" customHeight="1">
      <c r="A23" s="22">
        <f t="shared" si="3"/>
        <v>10</v>
      </c>
      <c r="B23" s="23" t="s">
        <v>25</v>
      </c>
      <c r="C23" s="40">
        <f t="shared" si="0"/>
        <v>8975.99</v>
      </c>
      <c r="D23" s="40">
        <f t="shared" si="1"/>
        <v>8975.99</v>
      </c>
      <c r="E23" s="40"/>
      <c r="F23" s="40"/>
      <c r="G23" s="40">
        <f t="shared" si="2"/>
        <v>8975.99</v>
      </c>
      <c r="H23" s="41"/>
      <c r="I23" s="41"/>
      <c r="J23" s="43">
        <v>2423.76</v>
      </c>
      <c r="K23" s="43">
        <v>1969.3</v>
      </c>
      <c r="L23" s="43"/>
      <c r="M23" s="43"/>
      <c r="N23" s="43">
        <v>3218.51</v>
      </c>
      <c r="O23" s="43">
        <v>2146</v>
      </c>
      <c r="P23" s="43"/>
      <c r="Q23" s="43"/>
      <c r="R23" s="43"/>
      <c r="S23" s="43">
        <v>3333.72</v>
      </c>
    </row>
    <row r="24" spans="1:19" ht="38.25" customHeight="1">
      <c r="A24" s="22">
        <v>11</v>
      </c>
      <c r="B24" s="23" t="s">
        <v>26</v>
      </c>
      <c r="C24" s="40">
        <f t="shared" si="0"/>
        <v>20008.87</v>
      </c>
      <c r="D24" s="40">
        <f t="shared" si="1"/>
        <v>20008.87</v>
      </c>
      <c r="E24" s="40"/>
      <c r="F24" s="40"/>
      <c r="G24" s="40">
        <f t="shared" si="2"/>
        <v>20008.87</v>
      </c>
      <c r="H24" s="41"/>
      <c r="I24" s="41"/>
      <c r="J24" s="43">
        <f>1470.4+1000+127.9+224.2-120</f>
        <v>2702.5</v>
      </c>
      <c r="K24" s="43"/>
      <c r="L24" s="43"/>
      <c r="M24" s="43"/>
      <c r="N24" s="43">
        <f>1850+70.1+50.1+500+3129.5+300.7+664.534+174.6+2729+200.666+1057.61+230-50</f>
        <v>10906.81</v>
      </c>
      <c r="O24" s="43"/>
      <c r="P24" s="43"/>
      <c r="Q24" s="43"/>
      <c r="R24" s="43"/>
      <c r="S24" s="43">
        <f>6169.56+180+50</f>
        <v>6399.56</v>
      </c>
    </row>
    <row r="25" spans="1:19" s="26" customFormat="1" ht="34.5" customHeight="1">
      <c r="A25" s="24">
        <v>12</v>
      </c>
      <c r="B25" s="25" t="s">
        <v>34</v>
      </c>
      <c r="C25" s="44">
        <f t="shared" si="0"/>
        <v>2611.84</v>
      </c>
      <c r="D25" s="44">
        <f t="shared" si="1"/>
        <v>2611.84</v>
      </c>
      <c r="E25" s="44"/>
      <c r="F25" s="44"/>
      <c r="G25" s="44">
        <f t="shared" si="2"/>
        <v>2611.84</v>
      </c>
      <c r="H25" s="42"/>
      <c r="I25" s="42"/>
      <c r="J25" s="43">
        <f>583.8+1589</f>
        <v>2172.8</v>
      </c>
      <c r="K25" s="43"/>
      <c r="L25" s="43"/>
      <c r="M25" s="43"/>
      <c r="N25" s="43">
        <f>298.34+46</f>
        <v>344.34</v>
      </c>
      <c r="O25" s="43"/>
      <c r="P25" s="43"/>
      <c r="Q25" s="43"/>
      <c r="R25" s="43"/>
      <c r="S25" s="43">
        <v>94.7</v>
      </c>
    </row>
    <row r="26" spans="1:19" ht="15.75">
      <c r="A26" s="22">
        <v>13</v>
      </c>
      <c r="B26" s="23" t="s">
        <v>30</v>
      </c>
      <c r="C26" s="40">
        <f t="shared" si="0"/>
        <v>8301.50029</v>
      </c>
      <c r="D26" s="40"/>
      <c r="E26" s="40"/>
      <c r="F26" s="40"/>
      <c r="G26" s="40">
        <f t="shared" si="2"/>
        <v>8301.50029</v>
      </c>
      <c r="H26" s="41"/>
      <c r="I26" s="41"/>
      <c r="J26" s="43">
        <f>3+3</f>
        <v>6</v>
      </c>
      <c r="K26" s="43"/>
      <c r="L26" s="43"/>
      <c r="M26" s="43"/>
      <c r="N26" s="48">
        <f>4461+34.53529-1500-2500.035</f>
        <v>495.50028999999995</v>
      </c>
      <c r="O26" s="43"/>
      <c r="P26" s="43"/>
      <c r="Q26" s="43"/>
      <c r="R26" s="43"/>
      <c r="S26" s="43">
        <v>7800</v>
      </c>
    </row>
    <row r="27" spans="1:19" ht="15.75">
      <c r="A27" s="22">
        <v>14</v>
      </c>
      <c r="B27" s="23" t="s">
        <v>48</v>
      </c>
      <c r="C27" s="40">
        <f t="shared" si="0"/>
        <v>21294</v>
      </c>
      <c r="D27" s="40"/>
      <c r="E27" s="40"/>
      <c r="F27" s="45"/>
      <c r="G27" s="40">
        <f t="shared" si="2"/>
        <v>21294</v>
      </c>
      <c r="H27" s="46"/>
      <c r="I27" s="41"/>
      <c r="J27" s="43">
        <v>1214</v>
      </c>
      <c r="K27" s="43"/>
      <c r="L27" s="43"/>
      <c r="M27" s="43"/>
      <c r="N27" s="43">
        <f>8000+80</f>
        <v>8080</v>
      </c>
      <c r="O27" s="43"/>
      <c r="P27" s="43"/>
      <c r="Q27" s="43"/>
      <c r="R27" s="43"/>
      <c r="S27" s="43">
        <v>12000</v>
      </c>
    </row>
    <row r="28" spans="1:19" ht="15.75">
      <c r="A28" s="22">
        <v>15</v>
      </c>
      <c r="B28" s="23" t="s">
        <v>39</v>
      </c>
      <c r="C28" s="40">
        <f aca="true" t="shared" si="4" ref="C28:C37">G28</f>
        <v>2200</v>
      </c>
      <c r="D28" s="40"/>
      <c r="E28" s="40"/>
      <c r="F28" s="40"/>
      <c r="G28" s="40">
        <f t="shared" si="2"/>
        <v>2200</v>
      </c>
      <c r="H28" s="41"/>
      <c r="I28" s="41"/>
      <c r="J28" s="43">
        <f>200-200</f>
        <v>0</v>
      </c>
      <c r="K28" s="43"/>
      <c r="L28" s="43"/>
      <c r="M28" s="43"/>
      <c r="N28" s="43">
        <f>500+200+500</f>
        <v>1200</v>
      </c>
      <c r="O28" s="43"/>
      <c r="P28" s="43"/>
      <c r="Q28" s="43"/>
      <c r="R28" s="43"/>
      <c r="S28" s="43">
        <v>1000</v>
      </c>
    </row>
    <row r="29" spans="1:19" ht="31.5">
      <c r="A29" s="22">
        <v>16</v>
      </c>
      <c r="B29" s="23" t="s">
        <v>35</v>
      </c>
      <c r="C29" s="40">
        <f t="shared" si="4"/>
        <v>5784.42</v>
      </c>
      <c r="D29" s="40"/>
      <c r="E29" s="40"/>
      <c r="F29" s="40"/>
      <c r="G29" s="40">
        <f t="shared" si="2"/>
        <v>5784.42</v>
      </c>
      <c r="H29" s="41"/>
      <c r="I29" s="41"/>
      <c r="J29" s="43">
        <v>1084.42</v>
      </c>
      <c r="K29" s="43"/>
      <c r="L29" s="43"/>
      <c r="M29" s="43"/>
      <c r="N29" s="43">
        <v>3700</v>
      </c>
      <c r="O29" s="43"/>
      <c r="P29" s="43"/>
      <c r="Q29" s="43"/>
      <c r="R29" s="43"/>
      <c r="S29" s="43">
        <v>1000</v>
      </c>
    </row>
    <row r="30" spans="1:19" ht="49.5" customHeight="1">
      <c r="A30" s="22">
        <v>17</v>
      </c>
      <c r="B30" s="23" t="s">
        <v>36</v>
      </c>
      <c r="C30" s="40">
        <f t="shared" si="4"/>
        <v>1349.4</v>
      </c>
      <c r="D30" s="40"/>
      <c r="E30" s="40"/>
      <c r="F30" s="40"/>
      <c r="G30" s="40">
        <f t="shared" si="2"/>
        <v>1349.4</v>
      </c>
      <c r="H30" s="41"/>
      <c r="I30" s="41"/>
      <c r="J30" s="43"/>
      <c r="K30" s="43"/>
      <c r="L30" s="43"/>
      <c r="M30" s="43"/>
      <c r="N30" s="43">
        <f>465+4461-4461+200+34.4</f>
        <v>699.4</v>
      </c>
      <c r="O30" s="43"/>
      <c r="P30" s="43"/>
      <c r="Q30" s="43"/>
      <c r="R30" s="43"/>
      <c r="S30" s="43">
        <v>650</v>
      </c>
    </row>
    <row r="31" spans="1:19" ht="49.5" customHeight="1">
      <c r="A31" s="22">
        <v>18</v>
      </c>
      <c r="B31" s="23" t="s">
        <v>38</v>
      </c>
      <c r="C31" s="40">
        <f t="shared" si="4"/>
        <v>185120.615</v>
      </c>
      <c r="D31" s="40"/>
      <c r="E31" s="40"/>
      <c r="F31" s="40"/>
      <c r="G31" s="40">
        <f t="shared" si="2"/>
        <v>185120.615</v>
      </c>
      <c r="H31" s="41"/>
      <c r="I31" s="41"/>
      <c r="J31" s="43"/>
      <c r="K31" s="43"/>
      <c r="L31" s="43"/>
      <c r="M31" s="43"/>
      <c r="N31" s="48">
        <f>49855.6+12000+250+339.9+1116.3+677.7+277.2+14.159+17.372+292+5+2725+1800+1470+21+72.61+1134.95+5798.8+317.6+470+49.8+700</f>
        <v>79404.99100000001</v>
      </c>
      <c r="O31" s="43"/>
      <c r="P31" s="43">
        <v>47</v>
      </c>
      <c r="Q31" s="43"/>
      <c r="R31" s="43"/>
      <c r="S31" s="48">
        <f>88015.624+13700+4000</f>
        <v>105715.624</v>
      </c>
    </row>
    <row r="32" spans="1:19" ht="48.75" customHeight="1">
      <c r="A32" s="22">
        <v>19</v>
      </c>
      <c r="B32" s="23" t="s">
        <v>37</v>
      </c>
      <c r="C32" s="40">
        <f t="shared" si="4"/>
        <v>3410</v>
      </c>
      <c r="D32" s="40"/>
      <c r="E32" s="40"/>
      <c r="F32" s="40"/>
      <c r="G32" s="40">
        <f t="shared" si="2"/>
        <v>3410</v>
      </c>
      <c r="H32" s="41"/>
      <c r="I32" s="41"/>
      <c r="J32" s="43"/>
      <c r="K32" s="43"/>
      <c r="L32" s="43"/>
      <c r="M32" s="43"/>
      <c r="N32" s="43">
        <f>980+450</f>
        <v>1430</v>
      </c>
      <c r="O32" s="43"/>
      <c r="P32" s="43"/>
      <c r="Q32" s="43"/>
      <c r="R32" s="43"/>
      <c r="S32" s="43">
        <f>1000+980</f>
        <v>1980</v>
      </c>
    </row>
    <row r="33" spans="1:23" ht="39.75" customHeight="1">
      <c r="A33" s="22">
        <v>20</v>
      </c>
      <c r="B33" s="23" t="s">
        <v>40</v>
      </c>
      <c r="C33" s="40">
        <f t="shared" si="4"/>
        <v>5200</v>
      </c>
      <c r="D33" s="40"/>
      <c r="E33" s="40"/>
      <c r="F33" s="40"/>
      <c r="G33" s="40">
        <f t="shared" si="2"/>
        <v>5200</v>
      </c>
      <c r="H33" s="41"/>
      <c r="I33" s="41"/>
      <c r="J33" s="43"/>
      <c r="K33" s="43"/>
      <c r="L33" s="43"/>
      <c r="M33" s="43"/>
      <c r="N33" s="43">
        <f>4461-2461</f>
        <v>2000</v>
      </c>
      <c r="O33" s="43"/>
      <c r="P33" s="43"/>
      <c r="Q33" s="43"/>
      <c r="R33" s="43"/>
      <c r="S33" s="43">
        <v>3200</v>
      </c>
      <c r="W33" s="19"/>
    </row>
    <row r="34" spans="1:23" ht="47.25">
      <c r="A34" s="22">
        <v>21</v>
      </c>
      <c r="B34" s="23" t="s">
        <v>73</v>
      </c>
      <c r="C34" s="40">
        <f t="shared" si="4"/>
        <v>6619.8</v>
      </c>
      <c r="D34" s="40"/>
      <c r="E34" s="40"/>
      <c r="F34" s="40"/>
      <c r="G34" s="40">
        <f t="shared" si="2"/>
        <v>6619.8</v>
      </c>
      <c r="H34" s="41"/>
      <c r="I34" s="41"/>
      <c r="J34" s="43"/>
      <c r="K34" s="43"/>
      <c r="L34" s="43"/>
      <c r="M34" s="43"/>
      <c r="N34" s="43">
        <f>541+78.8</f>
        <v>619.8</v>
      </c>
      <c r="O34" s="43"/>
      <c r="P34" s="43"/>
      <c r="Q34" s="43"/>
      <c r="R34" s="43"/>
      <c r="S34" s="43">
        <v>6000</v>
      </c>
      <c r="W34" s="19"/>
    </row>
    <row r="35" spans="1:23" ht="24.75" customHeight="1">
      <c r="A35" s="22">
        <v>22</v>
      </c>
      <c r="B35" s="23" t="s">
        <v>51</v>
      </c>
      <c r="C35" s="40">
        <f t="shared" si="4"/>
        <v>8248</v>
      </c>
      <c r="D35" s="40"/>
      <c r="E35" s="40"/>
      <c r="F35" s="40"/>
      <c r="G35" s="40">
        <f t="shared" si="2"/>
        <v>8248</v>
      </c>
      <c r="H35" s="41"/>
      <c r="I35" s="41"/>
      <c r="J35" s="43"/>
      <c r="K35" s="43"/>
      <c r="L35" s="43"/>
      <c r="M35" s="43"/>
      <c r="N35" s="43">
        <v>1473</v>
      </c>
      <c r="O35" s="43"/>
      <c r="P35" s="43"/>
      <c r="Q35" s="43"/>
      <c r="R35" s="43"/>
      <c r="S35" s="48">
        <f>5200+1575</f>
        <v>6775</v>
      </c>
      <c r="W35" s="19"/>
    </row>
    <row r="36" spans="1:23" ht="24.75" customHeight="1">
      <c r="A36" s="22">
        <v>23</v>
      </c>
      <c r="B36" s="23" t="s">
        <v>77</v>
      </c>
      <c r="C36" s="40">
        <f t="shared" si="4"/>
        <v>-4908.092000000001</v>
      </c>
      <c r="D36" s="40"/>
      <c r="E36" s="40"/>
      <c r="F36" s="40"/>
      <c r="G36" s="40">
        <f t="shared" si="2"/>
        <v>-4908.092000000001</v>
      </c>
      <c r="H36" s="41"/>
      <c r="I36" s="41"/>
      <c r="J36" s="43"/>
      <c r="K36" s="43"/>
      <c r="L36" s="43"/>
      <c r="M36" s="43"/>
      <c r="N36" s="43">
        <v>-2804</v>
      </c>
      <c r="O36" s="43"/>
      <c r="P36" s="43"/>
      <c r="Q36" s="43"/>
      <c r="R36" s="43"/>
      <c r="S36" s="48">
        <v>-2104.092</v>
      </c>
      <c r="W36" s="19"/>
    </row>
    <row r="37" spans="1:23" ht="24.75" customHeight="1">
      <c r="A37" s="22">
        <v>24</v>
      </c>
      <c r="B37" s="23" t="s">
        <v>78</v>
      </c>
      <c r="C37" s="40">
        <f t="shared" si="4"/>
        <v>5318</v>
      </c>
      <c r="D37" s="40"/>
      <c r="E37" s="40"/>
      <c r="F37" s="40"/>
      <c r="G37" s="40">
        <f t="shared" si="2"/>
        <v>5318</v>
      </c>
      <c r="H37" s="41"/>
      <c r="I37" s="41"/>
      <c r="J37" s="43"/>
      <c r="K37" s="43"/>
      <c r="L37" s="43"/>
      <c r="M37" s="43"/>
      <c r="N37" s="43">
        <v>238</v>
      </c>
      <c r="O37" s="43"/>
      <c r="P37" s="43"/>
      <c r="Q37" s="43"/>
      <c r="R37" s="43"/>
      <c r="S37" s="48">
        <v>5080</v>
      </c>
      <c r="W37" s="19"/>
    </row>
    <row r="38" spans="1:19" ht="15.75">
      <c r="A38" s="125" t="s">
        <v>0</v>
      </c>
      <c r="B38" s="125"/>
      <c r="C38" s="40">
        <f>G38+F38+E38</f>
        <v>1296728.0732900002</v>
      </c>
      <c r="D38" s="40">
        <f>SUM(D14:D25)</f>
        <v>1048790.43</v>
      </c>
      <c r="E38" s="40">
        <f>SUM(E14:E25)+E26+E27+E28+E29+E30+E31+E32+E33</f>
        <v>6917.8</v>
      </c>
      <c r="F38" s="40">
        <f>SUM(F14:F25)+F26+F27+F28+F29+F30+F31+F32+F33</f>
        <v>7502.5</v>
      </c>
      <c r="G38" s="40">
        <f>J38+N38+S38</f>
        <v>1282307.7732900002</v>
      </c>
      <c r="H38" s="40">
        <f>SUM(H14:H25)+H26+H27+H28+H29+H30+H31+H32+H33</f>
        <v>6917.8</v>
      </c>
      <c r="I38" s="40">
        <f>SUM(I14:I25)+I26+I27+I28+I29+I30+I31+I32+I33</f>
        <v>2500</v>
      </c>
      <c r="J38" s="47">
        <f>J14+J15+J16+J17+J18+J19+J20+J21+J22+J23+J24+J25+J26+J27+J28+J29+J30+J31+J32+J33</f>
        <v>209615.28</v>
      </c>
      <c r="K38" s="47" t="e">
        <f>SUM(K14:K25)</f>
        <v>#REF!</v>
      </c>
      <c r="L38" s="47">
        <f>SUM(L14:L25)+L26+L27+L28+L29+L30+L31+L32+L33+L34</f>
        <v>1700</v>
      </c>
      <c r="M38" s="47">
        <f>SUM(M14:M25)+M26+M27+M28+M29+M30+M31+M32+M33</f>
        <v>2522.5</v>
      </c>
      <c r="N38" s="47">
        <f>N14+N15+N16+N17+N18+N19+N20+N21+N22+N23+N24+N25+N28+N29+N30+N31+N32+N33+N26+N27+N34+N35+N36+N37</f>
        <v>479557.4812900001</v>
      </c>
      <c r="O38" s="47" t="e">
        <f>O14+O15+O16+O17+O18+O19+O20+O21+O22+O23+O24+O25+O28+O29+O30+O31+O32+O33+O26+O27</f>
        <v>#REF!</v>
      </c>
      <c r="P38" s="47">
        <f>P14+P15+P16+P17+P18+P19+P20+P21+P22+P23+P24+P25+P28+P29+P30+P31+P32+P33+P26+P27</f>
        <v>47</v>
      </c>
      <c r="Q38" s="47">
        <f>SUM(Q14:Q25)+Q26+Q27+Q28+Q29+Q30+Q31+Q32+Q33</f>
        <v>0</v>
      </c>
      <c r="R38" s="47">
        <f>SUM(R14:R25)+R26+R27+R28+R29+R30+R31+R32+R33</f>
        <v>2500</v>
      </c>
      <c r="S38" s="47">
        <f>S14+S15+S16+S17+S18+S19+S20+S21+S22+S23+S25+S28+S29+S30+S31+S32+S33+S24+S26+S34+S35+S36+S37+S27</f>
        <v>593135.0120000001</v>
      </c>
    </row>
    <row r="39" spans="1:19" ht="15.7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5.75">
      <c r="A40" s="37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5.75">
      <c r="A41" s="37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6.5" customHeight="1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9"/>
      <c r="O42" s="7"/>
      <c r="P42" s="50"/>
      <c r="Q42" s="49"/>
      <c r="S42" s="53"/>
    </row>
    <row r="43" spans="1:21" ht="25.5" customHeight="1">
      <c r="A43" s="126" t="s">
        <v>52</v>
      </c>
      <c r="B43" s="126"/>
      <c r="C43" s="27"/>
      <c r="D43" s="9"/>
      <c r="E43" s="11"/>
      <c r="F43" s="9"/>
      <c r="G43" s="9"/>
      <c r="H43" s="7"/>
      <c r="I43" s="7"/>
      <c r="J43" s="7"/>
      <c r="N43" s="19"/>
      <c r="P43" s="19"/>
      <c r="Q43" s="127" t="s">
        <v>2</v>
      </c>
      <c r="R43" s="127"/>
      <c r="S43" s="57"/>
      <c r="T43" s="5"/>
      <c r="U43" s="5"/>
    </row>
    <row r="44" spans="1:21" ht="25.5" customHeight="1">
      <c r="A44" s="28"/>
      <c r="B44" s="28"/>
      <c r="C44" s="27"/>
      <c r="D44" s="9"/>
      <c r="E44" s="11"/>
      <c r="F44" s="9"/>
      <c r="G44" s="9"/>
      <c r="H44" s="7"/>
      <c r="I44" s="7"/>
      <c r="J44" s="7"/>
      <c r="N44" s="19"/>
      <c r="Q44" s="36"/>
      <c r="R44" s="36"/>
      <c r="S44" s="56"/>
      <c r="T44" s="5"/>
      <c r="U44" s="5"/>
    </row>
    <row r="45" spans="1:20" ht="15" customHeight="1">
      <c r="A45" s="128" t="s">
        <v>33</v>
      </c>
      <c r="B45" s="128"/>
      <c r="C45" s="12"/>
      <c r="D45" s="8"/>
      <c r="E45" s="8"/>
      <c r="F45" s="1"/>
      <c r="G45" s="1"/>
      <c r="H45" s="129"/>
      <c r="I45" s="129"/>
      <c r="J45" s="129"/>
      <c r="K45" s="129"/>
      <c r="L45" s="129"/>
      <c r="M45" s="129"/>
      <c r="N45" s="129"/>
      <c r="O45" s="129"/>
      <c r="P45" s="10"/>
      <c r="Q45" s="10"/>
      <c r="R45" s="18"/>
      <c r="T45" s="10"/>
    </row>
    <row r="46" spans="1:7" ht="29.25" customHeight="1">
      <c r="A46" s="13" t="s">
        <v>28</v>
      </c>
      <c r="B46" s="13"/>
      <c r="C46" s="19"/>
      <c r="D46" s="19"/>
      <c r="E46" s="19"/>
      <c r="F46" s="19"/>
      <c r="G46" s="19"/>
    </row>
    <row r="47" spans="1:17" ht="12.75" hidden="1">
      <c r="A47" s="20"/>
      <c r="B47" s="21"/>
      <c r="O47" s="19"/>
      <c r="P47" s="19"/>
      <c r="Q47" s="19"/>
    </row>
    <row r="48" spans="1:2" ht="12.75">
      <c r="A48" s="20"/>
      <c r="B48" s="20"/>
    </row>
    <row r="49" spans="1:19" ht="12.75">
      <c r="A49" s="20"/>
      <c r="B49" s="2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2" ht="12.75">
      <c r="A50" s="20"/>
      <c r="B50" s="20"/>
    </row>
    <row r="51" spans="1:2" ht="12.75">
      <c r="A51" s="20"/>
      <c r="B51" s="20"/>
    </row>
    <row r="52" spans="1:17" ht="12.75">
      <c r="A52" s="20"/>
      <c r="B52" s="20"/>
      <c r="O52" s="19"/>
      <c r="P52" s="19"/>
      <c r="Q52" s="19"/>
    </row>
    <row r="53" spans="1:17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20"/>
      <c r="B54" s="20"/>
      <c r="C54" s="19"/>
      <c r="D54" s="19"/>
      <c r="E54" s="19"/>
      <c r="F54" s="19"/>
      <c r="G54" s="19"/>
      <c r="O54" s="19"/>
      <c r="P54" s="19"/>
      <c r="Q54" s="19"/>
    </row>
    <row r="55" spans="1:2" ht="12.75">
      <c r="A55" s="20"/>
      <c r="B55" s="20"/>
    </row>
    <row r="56" spans="1:2" ht="12.75">
      <c r="A56" s="20"/>
      <c r="B56" s="20"/>
    </row>
    <row r="57" spans="1:17" ht="12.75">
      <c r="A57" s="20"/>
      <c r="B57" s="20"/>
      <c r="O57" s="19" t="e">
        <f>O54+O14+929.5+692.9</f>
        <v>#REF!</v>
      </c>
      <c r="P57" s="19"/>
      <c r="Q57" s="19"/>
    </row>
    <row r="58" spans="1:2" ht="12.75">
      <c r="A58" s="20"/>
      <c r="B58" s="20"/>
    </row>
    <row r="59" spans="1:17" ht="12.75">
      <c r="A59" s="20"/>
      <c r="B59" s="20"/>
      <c r="O59" s="19" t="e">
        <f>O57+16506</f>
        <v>#REF!</v>
      </c>
      <c r="P59" s="19"/>
      <c r="Q59" s="19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spans="1:2" ht="12.75">
      <c r="A84" s="20"/>
      <c r="B84" s="20"/>
    </row>
    <row r="85" spans="1:2" ht="12.75">
      <c r="A85" s="20"/>
      <c r="B85" s="20"/>
    </row>
    <row r="86" ht="12.75">
      <c r="A86" s="20"/>
    </row>
  </sheetData>
  <sheetProtection/>
  <mergeCells count="25">
    <mergeCell ref="M1:S1"/>
    <mergeCell ref="M2:S2"/>
    <mergeCell ref="M3:S3"/>
    <mergeCell ref="M4:S4"/>
    <mergeCell ref="M5:S5"/>
    <mergeCell ref="M6:S6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L12:P12"/>
    <mergeCell ref="A43:B43"/>
    <mergeCell ref="Q43:R43"/>
    <mergeCell ref="A45:B45"/>
    <mergeCell ref="H45:O45"/>
    <mergeCell ref="H12:J12"/>
    <mergeCell ref="K12:K13"/>
    <mergeCell ref="Q12:S12"/>
    <mergeCell ref="A38:B38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1"/>
  <sheetViews>
    <sheetView zoomScalePageLayoutView="0" workbookViewId="0" topLeftCell="A31">
      <selection activeCell="E41" sqref="E41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9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157</v>
      </c>
      <c r="I1" s="3"/>
      <c r="J1" s="3"/>
      <c r="K1" s="3"/>
    </row>
    <row r="2" spans="8:11" ht="15.75">
      <c r="H2" s="3" t="s">
        <v>41</v>
      </c>
      <c r="I2" s="3"/>
      <c r="J2" s="3"/>
      <c r="K2" s="3"/>
    </row>
    <row r="3" spans="8:11" ht="15.75">
      <c r="H3" s="141" t="s">
        <v>80</v>
      </c>
      <c r="I3" s="141"/>
      <c r="J3" s="3"/>
      <c r="K3" s="3"/>
    </row>
    <row r="4" spans="8:11" ht="15.75">
      <c r="H4" s="141" t="s">
        <v>81</v>
      </c>
      <c r="I4" s="141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141" t="s">
        <v>82</v>
      </c>
      <c r="I6" s="141"/>
      <c r="J6" s="3"/>
      <c r="K6" s="3"/>
    </row>
    <row r="7" spans="2:13" ht="15.75" customHeight="1">
      <c r="B7" s="1"/>
      <c r="C7" s="1"/>
      <c r="D7" s="1"/>
      <c r="H7" s="142" t="s">
        <v>118</v>
      </c>
      <c r="I7" s="141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143" t="s">
        <v>83</v>
      </c>
      <c r="C9" s="143"/>
      <c r="D9" s="143"/>
      <c r="E9" s="143"/>
      <c r="F9" s="143"/>
      <c r="G9" s="143"/>
      <c r="H9" s="143"/>
      <c r="I9" s="1"/>
    </row>
    <row r="10" spans="2:9" ht="13.5" customHeight="1">
      <c r="B10" s="85"/>
      <c r="C10" s="85"/>
      <c r="D10" s="85"/>
      <c r="E10" s="85"/>
      <c r="F10" s="85"/>
      <c r="G10" s="85"/>
      <c r="H10" s="85"/>
      <c r="I10" s="1"/>
    </row>
    <row r="11" spans="1:9" ht="19.5" customHeight="1">
      <c r="A11" s="134" t="s">
        <v>74</v>
      </c>
      <c r="B11" s="134" t="s">
        <v>42</v>
      </c>
      <c r="C11" s="134" t="s">
        <v>43</v>
      </c>
      <c r="D11" s="134" t="s">
        <v>44</v>
      </c>
      <c r="E11" s="130" t="s">
        <v>4</v>
      </c>
      <c r="F11" s="130"/>
      <c r="G11" s="130"/>
      <c r="H11" s="130" t="s">
        <v>45</v>
      </c>
      <c r="I11" s="1"/>
    </row>
    <row r="12" spans="1:9" ht="15.75" customHeight="1">
      <c r="A12" s="135"/>
      <c r="B12" s="135"/>
      <c r="C12" s="135"/>
      <c r="D12" s="135"/>
      <c r="E12" s="144" t="s">
        <v>5</v>
      </c>
      <c r="F12" s="144" t="s">
        <v>6</v>
      </c>
      <c r="G12" s="144" t="s">
        <v>7</v>
      </c>
      <c r="H12" s="130"/>
      <c r="I12" s="1"/>
    </row>
    <row r="13" spans="1:9" ht="12" customHeight="1">
      <c r="A13" s="136"/>
      <c r="B13" s="136"/>
      <c r="C13" s="136"/>
      <c r="D13" s="136"/>
      <c r="E13" s="145"/>
      <c r="F13" s="145"/>
      <c r="G13" s="145"/>
      <c r="H13" s="130"/>
      <c r="I13" s="1"/>
    </row>
    <row r="14" spans="1:9" ht="33.75" customHeight="1" hidden="1">
      <c r="A14" s="22">
        <v>1</v>
      </c>
      <c r="B14" s="29" t="s">
        <v>84</v>
      </c>
      <c r="C14" s="30" t="s">
        <v>46</v>
      </c>
      <c r="D14" s="87" t="e">
        <f>#REF!+E14+F14+G14</f>
        <v>#REF!</v>
      </c>
      <c r="E14" s="88"/>
      <c r="F14" s="88"/>
      <c r="G14" s="88"/>
      <c r="H14" s="30" t="s">
        <v>85</v>
      </c>
      <c r="I14" s="1"/>
    </row>
    <row r="15" spans="1:9" ht="45" customHeight="1">
      <c r="A15" s="22">
        <v>1</v>
      </c>
      <c r="B15" s="29" t="s">
        <v>86</v>
      </c>
      <c r="C15" s="30" t="s">
        <v>46</v>
      </c>
      <c r="D15" s="89">
        <f>E15+F15+G15</f>
        <v>757</v>
      </c>
      <c r="E15" s="90">
        <v>120</v>
      </c>
      <c r="F15" s="90">
        <v>283</v>
      </c>
      <c r="G15" s="90">
        <v>354</v>
      </c>
      <c r="H15" s="54" t="s">
        <v>75</v>
      </c>
      <c r="I15" s="1"/>
    </row>
    <row r="16" spans="1:9" ht="34.5" customHeight="1" hidden="1">
      <c r="A16" s="22">
        <f>A15+1</f>
        <v>2</v>
      </c>
      <c r="B16" s="29" t="s">
        <v>87</v>
      </c>
      <c r="C16" s="30" t="s">
        <v>46</v>
      </c>
      <c r="D16" s="89">
        <f aca="true" t="shared" si="0" ref="D16:D34">E16+F16+G16</f>
        <v>0</v>
      </c>
      <c r="E16" s="90"/>
      <c r="F16" s="90"/>
      <c r="G16" s="90"/>
      <c r="H16" s="30" t="s">
        <v>85</v>
      </c>
      <c r="I16" s="1"/>
    </row>
    <row r="17" spans="1:9" ht="48" customHeight="1">
      <c r="A17" s="22">
        <v>2</v>
      </c>
      <c r="B17" s="29" t="s">
        <v>88</v>
      </c>
      <c r="C17" s="30" t="s">
        <v>46</v>
      </c>
      <c r="D17" s="89">
        <f t="shared" si="0"/>
        <v>295</v>
      </c>
      <c r="E17" s="90">
        <v>70</v>
      </c>
      <c r="F17" s="90">
        <v>120</v>
      </c>
      <c r="G17" s="90">
        <v>105</v>
      </c>
      <c r="H17" s="30" t="s">
        <v>70</v>
      </c>
      <c r="I17" s="1"/>
    </row>
    <row r="18" spans="1:9" ht="45.75" customHeight="1">
      <c r="A18" s="22">
        <v>3</v>
      </c>
      <c r="B18" s="29" t="s">
        <v>89</v>
      </c>
      <c r="C18" s="30" t="s">
        <v>46</v>
      </c>
      <c r="D18" s="89">
        <f t="shared" si="0"/>
        <v>185</v>
      </c>
      <c r="E18" s="90">
        <v>50</v>
      </c>
      <c r="F18" s="90">
        <v>60</v>
      </c>
      <c r="G18" s="90">
        <v>75</v>
      </c>
      <c r="H18" s="30" t="s">
        <v>70</v>
      </c>
      <c r="I18" s="1"/>
    </row>
    <row r="19" spans="1:9" ht="63">
      <c r="A19" s="22">
        <v>4</v>
      </c>
      <c r="B19" s="29" t="s">
        <v>90</v>
      </c>
      <c r="C19" s="30" t="s">
        <v>46</v>
      </c>
      <c r="D19" s="91">
        <f t="shared" si="0"/>
        <v>410</v>
      </c>
      <c r="E19" s="90">
        <v>100</v>
      </c>
      <c r="F19" s="90">
        <v>150</v>
      </c>
      <c r="G19" s="90">
        <v>160</v>
      </c>
      <c r="H19" s="30" t="s">
        <v>70</v>
      </c>
      <c r="I19" s="1"/>
    </row>
    <row r="20" spans="1:9" ht="31.5">
      <c r="A20" s="22">
        <v>5</v>
      </c>
      <c r="B20" s="29" t="s">
        <v>91</v>
      </c>
      <c r="C20" s="30" t="s">
        <v>46</v>
      </c>
      <c r="D20" s="91">
        <f>E20+F20+G20</f>
        <v>710</v>
      </c>
      <c r="E20" s="90">
        <v>700</v>
      </c>
      <c r="F20" s="90">
        <v>10</v>
      </c>
      <c r="G20" s="90"/>
      <c r="H20" s="30" t="s">
        <v>70</v>
      </c>
      <c r="I20" s="1"/>
    </row>
    <row r="21" spans="1:9" ht="48.75" customHeight="1">
      <c r="A21" s="30">
        <v>6</v>
      </c>
      <c r="B21" s="29" t="s">
        <v>92</v>
      </c>
      <c r="C21" s="30" t="s">
        <v>46</v>
      </c>
      <c r="D21" s="89">
        <f t="shared" si="0"/>
        <v>1460</v>
      </c>
      <c r="E21" s="90">
        <v>400</v>
      </c>
      <c r="F21" s="90">
        <v>480</v>
      </c>
      <c r="G21" s="90">
        <v>580</v>
      </c>
      <c r="H21" s="30" t="s">
        <v>116</v>
      </c>
      <c r="I21" s="1"/>
    </row>
    <row r="22" spans="1:9" ht="47.25" customHeight="1">
      <c r="A22" s="30">
        <v>7</v>
      </c>
      <c r="B22" s="29" t="s">
        <v>93</v>
      </c>
      <c r="C22" s="30" t="s">
        <v>46</v>
      </c>
      <c r="D22" s="89">
        <f t="shared" si="0"/>
        <v>1460</v>
      </c>
      <c r="E22" s="90">
        <v>400</v>
      </c>
      <c r="F22" s="90">
        <v>480</v>
      </c>
      <c r="G22" s="90">
        <v>580</v>
      </c>
      <c r="H22" s="30" t="s">
        <v>68</v>
      </c>
      <c r="I22" s="1"/>
    </row>
    <row r="23" spans="1:9" ht="18" customHeight="1" hidden="1">
      <c r="A23" s="30"/>
      <c r="B23" s="29" t="s">
        <v>94</v>
      </c>
      <c r="C23" s="92"/>
      <c r="D23" s="89">
        <f t="shared" si="0"/>
        <v>0</v>
      </c>
      <c r="E23" s="90"/>
      <c r="F23" s="90"/>
      <c r="G23" s="90"/>
      <c r="H23" s="93" t="s">
        <v>95</v>
      </c>
      <c r="I23" s="1"/>
    </row>
    <row r="24" spans="1:9" ht="20.25" customHeight="1" hidden="1">
      <c r="A24" s="30"/>
      <c r="B24" s="29" t="s">
        <v>96</v>
      </c>
      <c r="C24" s="92"/>
      <c r="D24" s="89">
        <f t="shared" si="0"/>
        <v>0</v>
      </c>
      <c r="E24" s="90"/>
      <c r="F24" s="90"/>
      <c r="G24" s="90"/>
      <c r="H24" s="93" t="s">
        <v>95</v>
      </c>
      <c r="I24" s="1"/>
    </row>
    <row r="25" spans="1:9" ht="21" customHeight="1" hidden="1">
      <c r="A25" s="30"/>
      <c r="B25" s="29" t="s">
        <v>97</v>
      </c>
      <c r="C25" s="92"/>
      <c r="D25" s="89">
        <f t="shared" si="0"/>
        <v>0</v>
      </c>
      <c r="E25" s="90"/>
      <c r="F25" s="90"/>
      <c r="G25" s="90"/>
      <c r="H25" s="93" t="s">
        <v>95</v>
      </c>
      <c r="I25" s="1"/>
    </row>
    <row r="26" spans="1:9" ht="30.75" customHeight="1" hidden="1">
      <c r="A26" s="30"/>
      <c r="B26" s="29" t="s">
        <v>98</v>
      </c>
      <c r="C26" s="30" t="s">
        <v>46</v>
      </c>
      <c r="D26" s="89">
        <f t="shared" si="0"/>
        <v>0</v>
      </c>
      <c r="E26" s="90"/>
      <c r="F26" s="90"/>
      <c r="G26" s="90"/>
      <c r="H26" s="93" t="s">
        <v>95</v>
      </c>
      <c r="I26" s="1"/>
    </row>
    <row r="27" spans="1:9" ht="18" customHeight="1" hidden="1">
      <c r="A27" s="30"/>
      <c r="B27" s="29" t="s">
        <v>99</v>
      </c>
      <c r="C27" s="30" t="s">
        <v>46</v>
      </c>
      <c r="D27" s="89">
        <f t="shared" si="0"/>
        <v>0</v>
      </c>
      <c r="E27" s="90"/>
      <c r="F27" s="90"/>
      <c r="G27" s="90"/>
      <c r="H27" s="93" t="s">
        <v>95</v>
      </c>
      <c r="I27" s="1"/>
    </row>
    <row r="28" spans="1:9" ht="47.25">
      <c r="A28" s="30">
        <v>8</v>
      </c>
      <c r="B28" s="29" t="s">
        <v>100</v>
      </c>
      <c r="C28" s="30" t="s">
        <v>46</v>
      </c>
      <c r="D28" s="89">
        <f t="shared" si="0"/>
        <v>352.5</v>
      </c>
      <c r="E28" s="90">
        <v>96.5</v>
      </c>
      <c r="F28" s="90">
        <v>116</v>
      </c>
      <c r="G28" s="90">
        <v>140</v>
      </c>
      <c r="H28" s="30" t="s">
        <v>68</v>
      </c>
      <c r="I28" s="1"/>
    </row>
    <row r="29" spans="1:9" ht="48.75" customHeight="1">
      <c r="A29" s="30">
        <v>9</v>
      </c>
      <c r="B29" s="29" t="s">
        <v>101</v>
      </c>
      <c r="C29" s="30" t="s">
        <v>46</v>
      </c>
      <c r="D29" s="89">
        <f t="shared" si="0"/>
        <v>530</v>
      </c>
      <c r="E29" s="90">
        <v>145</v>
      </c>
      <c r="F29" s="90">
        <v>175</v>
      </c>
      <c r="G29" s="90">
        <v>210</v>
      </c>
      <c r="H29" s="54" t="s">
        <v>75</v>
      </c>
      <c r="I29" s="1"/>
    </row>
    <row r="30" spans="1:9" ht="46.5" customHeight="1" hidden="1">
      <c r="A30" s="30">
        <v>10</v>
      </c>
      <c r="B30" s="29" t="s">
        <v>102</v>
      </c>
      <c r="C30" s="30" t="s">
        <v>46</v>
      </c>
      <c r="D30" s="89">
        <f>E30+F30+G30</f>
        <v>0</v>
      </c>
      <c r="E30" s="90">
        <v>0</v>
      </c>
      <c r="F30" s="90">
        <v>0</v>
      </c>
      <c r="G30" s="90">
        <v>0</v>
      </c>
      <c r="H30" s="54" t="s">
        <v>103</v>
      </c>
      <c r="I30" s="1"/>
    </row>
    <row r="31" spans="1:9" ht="47.25" customHeight="1">
      <c r="A31" s="30">
        <v>11</v>
      </c>
      <c r="B31" s="29" t="s">
        <v>104</v>
      </c>
      <c r="C31" s="30" t="s">
        <v>46</v>
      </c>
      <c r="D31" s="89">
        <f t="shared" si="0"/>
        <v>2432.6</v>
      </c>
      <c r="E31" s="90">
        <v>735</v>
      </c>
      <c r="F31" s="90">
        <f>880+17.6</f>
        <v>897.6</v>
      </c>
      <c r="G31" s="90">
        <v>800</v>
      </c>
      <c r="H31" s="54" t="s">
        <v>75</v>
      </c>
      <c r="I31" s="1"/>
    </row>
    <row r="32" spans="1:9" ht="67.5" customHeight="1">
      <c r="A32" s="30">
        <v>12</v>
      </c>
      <c r="B32" s="29" t="s">
        <v>105</v>
      </c>
      <c r="C32" s="30" t="s">
        <v>46</v>
      </c>
      <c r="D32" s="89">
        <f t="shared" si="0"/>
        <v>190</v>
      </c>
      <c r="E32" s="90">
        <v>40</v>
      </c>
      <c r="F32" s="90">
        <v>50</v>
      </c>
      <c r="G32" s="90">
        <v>100</v>
      </c>
      <c r="H32" s="30" t="s">
        <v>117</v>
      </c>
      <c r="I32" s="1"/>
    </row>
    <row r="33" spans="1:9" ht="46.5" customHeight="1">
      <c r="A33" s="30">
        <v>13</v>
      </c>
      <c r="B33" s="29" t="s">
        <v>106</v>
      </c>
      <c r="C33" s="30" t="s">
        <v>46</v>
      </c>
      <c r="D33" s="89">
        <f t="shared" si="0"/>
        <v>185</v>
      </c>
      <c r="E33" s="90">
        <v>50</v>
      </c>
      <c r="F33" s="90">
        <v>60</v>
      </c>
      <c r="G33" s="90">
        <v>75</v>
      </c>
      <c r="H33" s="30" t="s">
        <v>107</v>
      </c>
      <c r="I33" s="1"/>
    </row>
    <row r="34" spans="1:9" ht="31.5" customHeight="1">
      <c r="A34" s="30">
        <v>14</v>
      </c>
      <c r="B34" s="29" t="s">
        <v>108</v>
      </c>
      <c r="C34" s="30" t="s">
        <v>46</v>
      </c>
      <c r="D34" s="91">
        <f t="shared" si="0"/>
        <v>450</v>
      </c>
      <c r="E34" s="90">
        <v>100</v>
      </c>
      <c r="F34" s="90">
        <v>200</v>
      </c>
      <c r="G34" s="90">
        <v>150</v>
      </c>
      <c r="H34" s="30" t="s">
        <v>70</v>
      </c>
      <c r="I34" s="1"/>
    </row>
    <row r="35" spans="1:9" ht="31.5" customHeight="1">
      <c r="A35" s="30">
        <v>15</v>
      </c>
      <c r="B35" s="29" t="s">
        <v>109</v>
      </c>
      <c r="C35" s="30" t="s">
        <v>46</v>
      </c>
      <c r="D35" s="91">
        <f>E35+F35+G35</f>
        <v>290</v>
      </c>
      <c r="E35" s="90"/>
      <c r="F35" s="90">
        <v>150</v>
      </c>
      <c r="G35" s="90">
        <v>140</v>
      </c>
      <c r="H35" s="30" t="s">
        <v>70</v>
      </c>
      <c r="I35" s="1"/>
    </row>
    <row r="36" spans="1:9" ht="31.5" customHeight="1">
      <c r="A36" s="30">
        <v>16</v>
      </c>
      <c r="B36" s="29" t="s">
        <v>110</v>
      </c>
      <c r="C36" s="30" t="s">
        <v>46</v>
      </c>
      <c r="D36" s="91">
        <f>E36+F36+G36</f>
        <v>1375</v>
      </c>
      <c r="E36" s="90"/>
      <c r="F36" s="90">
        <f>100+75</f>
        <v>175</v>
      </c>
      <c r="G36" s="90">
        <v>1200</v>
      </c>
      <c r="H36" s="30" t="s">
        <v>111</v>
      </c>
      <c r="I36" s="1"/>
    </row>
    <row r="37" spans="1:9" ht="48.75" customHeight="1">
      <c r="A37" s="30">
        <v>17</v>
      </c>
      <c r="B37" s="29" t="s">
        <v>112</v>
      </c>
      <c r="C37" s="30" t="s">
        <v>46</v>
      </c>
      <c r="D37" s="91">
        <f>E37+F37+G37</f>
        <v>175</v>
      </c>
      <c r="E37" s="90"/>
      <c r="F37" s="90">
        <f>100+75</f>
        <v>175</v>
      </c>
      <c r="G37" s="90"/>
      <c r="H37" s="30" t="s">
        <v>113</v>
      </c>
      <c r="I37" s="1"/>
    </row>
    <row r="38" spans="1:9" ht="42.75" customHeight="1">
      <c r="A38" s="30">
        <v>18</v>
      </c>
      <c r="B38" s="29" t="s">
        <v>114</v>
      </c>
      <c r="C38" s="30" t="s">
        <v>46</v>
      </c>
      <c r="D38" s="91">
        <f>E38+F38+G38</f>
        <v>400</v>
      </c>
      <c r="E38" s="90"/>
      <c r="F38" s="90">
        <v>200</v>
      </c>
      <c r="G38" s="90">
        <v>200</v>
      </c>
      <c r="H38" s="30" t="s">
        <v>70</v>
      </c>
      <c r="I38" s="1"/>
    </row>
    <row r="39" spans="1:9" ht="15.75">
      <c r="A39" s="94"/>
      <c r="B39" s="95" t="s">
        <v>0</v>
      </c>
      <c r="C39" s="95"/>
      <c r="D39" s="89">
        <f>D15+D17+D18+D19+D21+D22+D28+D29+D31+D32+D33+D20+D30+D34+D35+D36+D37+D38</f>
        <v>11657.1</v>
      </c>
      <c r="E39" s="96">
        <f>E15+E17+E18+E19+E21+E22+E28+E29+E31+E32+E33+E20+E30+E34+E35+E36+E37+E38</f>
        <v>3006.5</v>
      </c>
      <c r="F39" s="96">
        <f>F15+F17+F18+F19+F21+F22+F28+F29+F31+F32+F33+F20+F30+F34+F35+F36+F37+F38</f>
        <v>3781.6</v>
      </c>
      <c r="G39" s="96">
        <f>G15+G17+G18+G19+G21+G22+G28+G29+G31+G32+G33+G20+G30+G34+G35+G36+G37+G38</f>
        <v>4869</v>
      </c>
      <c r="H39" s="3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11" ht="73.5" customHeight="1">
      <c r="B41" s="146" t="s">
        <v>52</v>
      </c>
      <c r="C41" s="146"/>
      <c r="D41" s="28"/>
      <c r="E41" s="9"/>
      <c r="F41" s="9"/>
      <c r="H41" s="36" t="s">
        <v>2</v>
      </c>
      <c r="J41" s="32"/>
      <c r="K41" s="33"/>
    </row>
    <row r="42" spans="2:11" ht="52.5" customHeight="1">
      <c r="B42" s="28"/>
      <c r="C42" s="28"/>
      <c r="D42" s="28"/>
      <c r="E42" s="9"/>
      <c r="F42" s="9"/>
      <c r="H42" s="36"/>
      <c r="J42" s="32"/>
      <c r="K42" s="33"/>
    </row>
    <row r="43" spans="2:11" ht="18.75">
      <c r="B43" s="128" t="s">
        <v>47</v>
      </c>
      <c r="C43" s="128"/>
      <c r="D43" s="34"/>
      <c r="E43" s="8"/>
      <c r="F43" s="8"/>
      <c r="G43" s="8"/>
      <c r="H43" s="8"/>
      <c r="I43" s="8"/>
      <c r="J43" s="1"/>
      <c r="K43" s="1"/>
    </row>
    <row r="44" spans="2:11" ht="15.75">
      <c r="B44" s="35" t="s">
        <v>115</v>
      </c>
      <c r="C44" s="35"/>
      <c r="D44" s="8"/>
      <c r="E44" s="8"/>
      <c r="F44" s="8"/>
      <c r="G44" s="8"/>
      <c r="H44" s="8"/>
      <c r="I44" s="8"/>
      <c r="J44" s="1"/>
      <c r="K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</sheetData>
  <sheetProtection/>
  <mergeCells count="16">
    <mergeCell ref="H11:H13"/>
    <mergeCell ref="E12:E13"/>
    <mergeCell ref="F12:F13"/>
    <mergeCell ref="G12:G13"/>
    <mergeCell ref="B41:C41"/>
    <mergeCell ref="B43:C43"/>
    <mergeCell ref="H3:I3"/>
    <mergeCell ref="H4:I4"/>
    <mergeCell ref="H6:I6"/>
    <mergeCell ref="H7:I7"/>
    <mergeCell ref="B9:H9"/>
    <mergeCell ref="A11:A13"/>
    <mergeCell ref="B11:B13"/>
    <mergeCell ref="C11:C13"/>
    <mergeCell ref="D11:D13"/>
    <mergeCell ref="E11:G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2"/>
  <sheetViews>
    <sheetView view="pageBreakPreview" zoomScale="78" zoomScaleSheetLayoutView="78" zoomScalePageLayoutView="0" workbookViewId="0" topLeftCell="A25">
      <selection activeCell="J34" sqref="J34"/>
    </sheetView>
  </sheetViews>
  <sheetFormatPr defaultColWidth="9.140625" defaultRowHeight="12.75"/>
  <cols>
    <col min="1" max="1" width="4.140625" style="59" customWidth="1"/>
    <col min="2" max="2" width="50.140625" style="59" customWidth="1"/>
    <col min="3" max="3" width="17.57421875" style="59" customWidth="1"/>
    <col min="4" max="4" width="11.00390625" style="59" customWidth="1"/>
    <col min="5" max="5" width="10.421875" style="59" customWidth="1"/>
    <col min="6" max="6" width="10.140625" style="59" bestFit="1" customWidth="1"/>
    <col min="7" max="8" width="11.57421875" style="59" hidden="1" customWidth="1"/>
    <col min="9" max="9" width="12.57421875" style="59" hidden="1" customWidth="1"/>
    <col min="10" max="10" width="14.57421875" style="59" customWidth="1"/>
    <col min="11" max="11" width="49.140625" style="59" customWidth="1"/>
    <col min="12" max="13" width="9.140625" style="59" hidden="1" customWidth="1"/>
    <col min="14" max="14" width="9.8515625" style="59" hidden="1" customWidth="1"/>
    <col min="15" max="15" width="10.140625" style="59" customWidth="1"/>
    <col min="16" max="16384" width="9.140625" style="59" customWidth="1"/>
  </cols>
  <sheetData>
    <row r="1" spans="2:12" ht="15.75">
      <c r="B1" s="60"/>
      <c r="C1" s="60"/>
      <c r="D1" s="60"/>
      <c r="E1" s="60"/>
      <c r="F1" s="60"/>
      <c r="G1" s="60"/>
      <c r="H1" s="60"/>
      <c r="I1" s="58" t="s">
        <v>53</v>
      </c>
      <c r="J1" s="152" t="s">
        <v>76</v>
      </c>
      <c r="K1" s="152"/>
      <c r="L1" s="58" t="s">
        <v>53</v>
      </c>
    </row>
    <row r="2" spans="2:12" ht="15.75">
      <c r="B2" s="60"/>
      <c r="C2" s="60"/>
      <c r="D2" s="60"/>
      <c r="E2" s="60"/>
      <c r="F2" s="60"/>
      <c r="G2" s="60"/>
      <c r="H2" s="60"/>
      <c r="I2" s="55" t="s">
        <v>41</v>
      </c>
      <c r="J2" s="153" t="s">
        <v>41</v>
      </c>
      <c r="K2" s="153"/>
      <c r="L2" s="55" t="s">
        <v>41</v>
      </c>
    </row>
    <row r="3" spans="2:12" ht="15.75">
      <c r="B3" s="60"/>
      <c r="C3" s="60"/>
      <c r="D3" s="60"/>
      <c r="E3" s="60"/>
      <c r="F3" s="60"/>
      <c r="G3" s="60"/>
      <c r="H3" s="60"/>
      <c r="I3" s="55" t="s">
        <v>54</v>
      </c>
      <c r="J3" s="55" t="s">
        <v>55</v>
      </c>
      <c r="K3" s="55"/>
      <c r="L3" s="55" t="s">
        <v>54</v>
      </c>
    </row>
    <row r="4" spans="2:12" ht="15.75">
      <c r="B4" s="60"/>
      <c r="C4" s="60"/>
      <c r="D4" s="60"/>
      <c r="E4" s="60"/>
      <c r="F4" s="60"/>
      <c r="G4" s="60"/>
      <c r="H4" s="60"/>
      <c r="I4" s="55" t="s">
        <v>56</v>
      </c>
      <c r="J4" s="55" t="s">
        <v>57</v>
      </c>
      <c r="K4" s="55"/>
      <c r="L4" s="55" t="s">
        <v>56</v>
      </c>
    </row>
    <row r="5" spans="2:12" ht="15.75">
      <c r="B5" s="60"/>
      <c r="C5" s="60"/>
      <c r="D5" s="60"/>
      <c r="E5" s="60"/>
      <c r="F5" s="60"/>
      <c r="G5" s="60"/>
      <c r="H5" s="60"/>
      <c r="I5" s="55" t="s">
        <v>58</v>
      </c>
      <c r="J5" s="55" t="s">
        <v>59</v>
      </c>
      <c r="K5" s="55"/>
      <c r="L5" s="55" t="s">
        <v>58</v>
      </c>
    </row>
    <row r="6" spans="2:12" ht="15.75">
      <c r="B6" s="60"/>
      <c r="C6" s="60"/>
      <c r="D6" s="60"/>
      <c r="E6" s="60"/>
      <c r="F6" s="60"/>
      <c r="G6" s="60"/>
      <c r="H6" s="61"/>
      <c r="I6" s="55" t="s">
        <v>60</v>
      </c>
      <c r="J6" s="55" t="s">
        <v>61</v>
      </c>
      <c r="K6" s="55"/>
      <c r="L6" s="55" t="s">
        <v>60</v>
      </c>
    </row>
    <row r="7" spans="2:15" ht="15.75" customHeight="1">
      <c r="B7" s="60"/>
      <c r="C7" s="60"/>
      <c r="D7" s="60"/>
      <c r="E7" s="60"/>
      <c r="F7" s="60"/>
      <c r="G7" s="60"/>
      <c r="H7" s="61"/>
      <c r="I7" s="55" t="s">
        <v>62</v>
      </c>
      <c r="J7" s="154" t="s">
        <v>118</v>
      </c>
      <c r="K7" s="153"/>
      <c r="L7" s="62"/>
      <c r="M7" s="62"/>
      <c r="N7" s="62"/>
      <c r="O7" s="62"/>
    </row>
    <row r="8" spans="2:12" ht="15.7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2:12" ht="18.75" customHeight="1">
      <c r="B9" s="155" t="s">
        <v>119</v>
      </c>
      <c r="C9" s="155"/>
      <c r="D9" s="155"/>
      <c r="E9" s="155"/>
      <c r="F9" s="155"/>
      <c r="G9" s="155"/>
      <c r="H9" s="155"/>
      <c r="I9" s="155"/>
      <c r="J9" s="155"/>
      <c r="K9" s="155"/>
      <c r="L9" s="60"/>
    </row>
    <row r="10" spans="2:12" ht="15.75">
      <c r="B10" s="60"/>
      <c r="C10" s="60"/>
      <c r="D10" s="156"/>
      <c r="E10" s="156"/>
      <c r="F10" s="156"/>
      <c r="G10" s="156"/>
      <c r="H10" s="156"/>
      <c r="I10" s="60"/>
      <c r="J10" s="60"/>
      <c r="K10" s="97" t="s">
        <v>63</v>
      </c>
      <c r="L10" s="60"/>
    </row>
    <row r="11" spans="1:12" ht="15.75" customHeight="1">
      <c r="A11" s="150" t="s">
        <v>1</v>
      </c>
      <c r="B11" s="150" t="s">
        <v>42</v>
      </c>
      <c r="C11" s="150" t="s">
        <v>43</v>
      </c>
      <c r="D11" s="150" t="s">
        <v>44</v>
      </c>
      <c r="E11" s="158" t="s">
        <v>4</v>
      </c>
      <c r="F11" s="158"/>
      <c r="G11" s="158"/>
      <c r="H11" s="158"/>
      <c r="I11" s="158"/>
      <c r="J11" s="159"/>
      <c r="K11" s="149" t="s">
        <v>45</v>
      </c>
      <c r="L11" s="60"/>
    </row>
    <row r="12" spans="1:12" ht="15.75">
      <c r="A12" s="157"/>
      <c r="B12" s="157"/>
      <c r="C12" s="157"/>
      <c r="D12" s="157"/>
      <c r="E12" s="150" t="s">
        <v>5</v>
      </c>
      <c r="F12" s="150" t="s">
        <v>6</v>
      </c>
      <c r="G12" s="150" t="s">
        <v>64</v>
      </c>
      <c r="H12" s="150" t="s">
        <v>65</v>
      </c>
      <c r="I12" s="150" t="s">
        <v>66</v>
      </c>
      <c r="J12" s="149" t="s">
        <v>67</v>
      </c>
      <c r="K12" s="149"/>
      <c r="L12" s="60"/>
    </row>
    <row r="13" spans="1:12" ht="15.75">
      <c r="A13" s="151"/>
      <c r="B13" s="151"/>
      <c r="C13" s="151"/>
      <c r="D13" s="151"/>
      <c r="E13" s="151"/>
      <c r="F13" s="151"/>
      <c r="G13" s="151"/>
      <c r="H13" s="151"/>
      <c r="I13" s="151"/>
      <c r="J13" s="149"/>
      <c r="K13" s="149"/>
      <c r="L13" s="60"/>
    </row>
    <row r="14" spans="1:12" ht="33" customHeight="1">
      <c r="A14" s="98">
        <v>1</v>
      </c>
      <c r="B14" s="64" t="s">
        <v>120</v>
      </c>
      <c r="C14" s="65" t="s">
        <v>46</v>
      </c>
      <c r="D14" s="99">
        <f>SUM(E14:J14)</f>
        <v>1015</v>
      </c>
      <c r="E14" s="100">
        <v>565</v>
      </c>
      <c r="F14" s="101">
        <v>250</v>
      </c>
      <c r="G14" s="100"/>
      <c r="H14" s="100"/>
      <c r="I14" s="100"/>
      <c r="J14" s="100">
        <v>200</v>
      </c>
      <c r="K14" s="65" t="s">
        <v>70</v>
      </c>
      <c r="L14" s="60"/>
    </row>
    <row r="15" spans="1:14" ht="43.5" customHeight="1">
      <c r="A15" s="98">
        <v>2</v>
      </c>
      <c r="B15" s="64" t="s">
        <v>121</v>
      </c>
      <c r="C15" s="65" t="s">
        <v>46</v>
      </c>
      <c r="D15" s="99">
        <f>SUM(E15:J15)</f>
        <v>12700</v>
      </c>
      <c r="E15" s="101">
        <v>2500</v>
      </c>
      <c r="F15" s="100">
        <v>1200</v>
      </c>
      <c r="G15" s="100"/>
      <c r="H15" s="100"/>
      <c r="I15" s="100"/>
      <c r="J15" s="100">
        <v>9000</v>
      </c>
      <c r="K15" s="65" t="s">
        <v>70</v>
      </c>
      <c r="L15" s="60"/>
      <c r="N15" s="83">
        <v>441</v>
      </c>
    </row>
    <row r="16" spans="1:14" ht="48" customHeight="1">
      <c r="A16" s="98">
        <v>3</v>
      </c>
      <c r="B16" s="64" t="s">
        <v>122</v>
      </c>
      <c r="C16" s="65" t="s">
        <v>46</v>
      </c>
      <c r="D16" s="99">
        <f>SUM(E16:J16)</f>
        <v>2900</v>
      </c>
      <c r="E16" s="101">
        <v>300</v>
      </c>
      <c r="F16" s="100">
        <v>600</v>
      </c>
      <c r="G16" s="100"/>
      <c r="H16" s="100"/>
      <c r="I16" s="100"/>
      <c r="J16" s="100">
        <v>2000</v>
      </c>
      <c r="K16" s="65" t="s">
        <v>70</v>
      </c>
      <c r="L16" s="60"/>
      <c r="N16" s="83"/>
    </row>
    <row r="17" spans="1:14" ht="39.75" customHeight="1">
      <c r="A17" s="98">
        <v>4</v>
      </c>
      <c r="B17" s="102" t="s">
        <v>123</v>
      </c>
      <c r="C17" s="65" t="s">
        <v>46</v>
      </c>
      <c r="D17" s="99">
        <f>SUM(E17:J17)</f>
        <v>500</v>
      </c>
      <c r="E17" s="101"/>
      <c r="F17" s="100">
        <v>500</v>
      </c>
      <c r="G17" s="100"/>
      <c r="H17" s="100"/>
      <c r="I17" s="100"/>
      <c r="J17" s="100"/>
      <c r="K17" s="65" t="s">
        <v>70</v>
      </c>
      <c r="L17" s="60"/>
      <c r="N17" s="83"/>
    </row>
    <row r="18" spans="1:14" ht="38.25" customHeight="1">
      <c r="A18" s="98">
        <v>5</v>
      </c>
      <c r="B18" s="103" t="s">
        <v>124</v>
      </c>
      <c r="C18" s="104" t="s">
        <v>46</v>
      </c>
      <c r="D18" s="105">
        <f>SUM(E18:J18)</f>
        <v>650</v>
      </c>
      <c r="E18" s="106"/>
      <c r="F18" s="107">
        <v>500</v>
      </c>
      <c r="G18" s="100"/>
      <c r="H18" s="100"/>
      <c r="I18" s="100"/>
      <c r="J18" s="106">
        <v>150</v>
      </c>
      <c r="K18" s="65" t="s">
        <v>70</v>
      </c>
      <c r="L18" s="60"/>
      <c r="N18" s="83"/>
    </row>
    <row r="19" spans="1:14" ht="43.5" customHeight="1">
      <c r="A19" s="98">
        <v>6</v>
      </c>
      <c r="B19" s="103" t="s">
        <v>125</v>
      </c>
      <c r="C19" s="65" t="s">
        <v>46</v>
      </c>
      <c r="D19" s="105">
        <f aca="true" t="shared" si="0" ref="D19:D30">SUM(E19:J19)</f>
        <v>597</v>
      </c>
      <c r="E19" s="106"/>
      <c r="F19" s="107">
        <v>597</v>
      </c>
      <c r="G19" s="100"/>
      <c r="H19" s="100"/>
      <c r="I19" s="100"/>
      <c r="J19" s="100"/>
      <c r="K19" s="65" t="s">
        <v>70</v>
      </c>
      <c r="L19" s="60"/>
      <c r="N19" s="83"/>
    </row>
    <row r="20" spans="1:14" ht="48" customHeight="1">
      <c r="A20" s="98">
        <v>7</v>
      </c>
      <c r="B20" s="103" t="s">
        <v>126</v>
      </c>
      <c r="C20" s="104" t="s">
        <v>46</v>
      </c>
      <c r="D20" s="105">
        <f t="shared" si="0"/>
        <v>200</v>
      </c>
      <c r="E20" s="106"/>
      <c r="F20" s="107">
        <v>200</v>
      </c>
      <c r="G20" s="100"/>
      <c r="H20" s="100"/>
      <c r="I20" s="100"/>
      <c r="J20" s="100"/>
      <c r="K20" s="65" t="s">
        <v>70</v>
      </c>
      <c r="L20" s="60"/>
      <c r="N20" s="83"/>
    </row>
    <row r="21" spans="1:14" ht="38.25" customHeight="1">
      <c r="A21" s="98">
        <v>8</v>
      </c>
      <c r="B21" s="103" t="s">
        <v>127</v>
      </c>
      <c r="C21" s="65" t="s">
        <v>46</v>
      </c>
      <c r="D21" s="105">
        <f t="shared" si="0"/>
        <v>2750.2</v>
      </c>
      <c r="E21" s="106"/>
      <c r="F21" s="107"/>
      <c r="G21" s="100"/>
      <c r="H21" s="100"/>
      <c r="I21" s="100"/>
      <c r="J21" s="100">
        <v>2750.2</v>
      </c>
      <c r="K21" s="65" t="s">
        <v>70</v>
      </c>
      <c r="L21" s="60"/>
      <c r="N21" s="83"/>
    </row>
    <row r="22" spans="1:14" ht="37.5" customHeight="1">
      <c r="A22" s="98">
        <v>9</v>
      </c>
      <c r="B22" s="103" t="s">
        <v>128</v>
      </c>
      <c r="C22" s="65" t="s">
        <v>46</v>
      </c>
      <c r="D22" s="105">
        <f t="shared" si="0"/>
        <v>1605</v>
      </c>
      <c r="E22" s="106"/>
      <c r="F22" s="107">
        <v>635</v>
      </c>
      <c r="G22" s="100"/>
      <c r="H22" s="100"/>
      <c r="I22" s="100"/>
      <c r="J22" s="100">
        <v>970</v>
      </c>
      <c r="K22" s="65" t="s">
        <v>70</v>
      </c>
      <c r="L22" s="60"/>
      <c r="N22" s="83"/>
    </row>
    <row r="23" spans="1:14" ht="40.5" customHeight="1">
      <c r="A23" s="98">
        <v>10</v>
      </c>
      <c r="B23" s="103" t="s">
        <v>129</v>
      </c>
      <c r="C23" s="104" t="s">
        <v>46</v>
      </c>
      <c r="D23" s="105">
        <f t="shared" si="0"/>
        <v>341</v>
      </c>
      <c r="E23" s="106"/>
      <c r="F23" s="107"/>
      <c r="G23" s="100"/>
      <c r="H23" s="100"/>
      <c r="I23" s="100"/>
      <c r="J23" s="100">
        <v>341</v>
      </c>
      <c r="K23" s="65" t="s">
        <v>70</v>
      </c>
      <c r="L23" s="60"/>
      <c r="N23" s="83"/>
    </row>
    <row r="24" spans="1:14" ht="56.25" customHeight="1">
      <c r="A24" s="98">
        <v>11</v>
      </c>
      <c r="B24" s="103" t="s">
        <v>130</v>
      </c>
      <c r="C24" s="104" t="s">
        <v>46</v>
      </c>
      <c r="D24" s="105">
        <f t="shared" si="0"/>
        <v>300</v>
      </c>
      <c r="E24" s="106"/>
      <c r="F24" s="107"/>
      <c r="G24" s="100"/>
      <c r="H24" s="100"/>
      <c r="I24" s="100"/>
      <c r="J24" s="108">
        <v>300</v>
      </c>
      <c r="K24" s="65" t="s">
        <v>70</v>
      </c>
      <c r="L24" s="60"/>
      <c r="N24" s="83"/>
    </row>
    <row r="25" spans="1:14" ht="48" customHeight="1">
      <c r="A25" s="98">
        <v>12</v>
      </c>
      <c r="B25" s="103" t="s">
        <v>131</v>
      </c>
      <c r="C25" s="65" t="s">
        <v>46</v>
      </c>
      <c r="D25" s="105">
        <f t="shared" si="0"/>
        <v>150</v>
      </c>
      <c r="E25" s="106"/>
      <c r="F25" s="107"/>
      <c r="G25" s="100"/>
      <c r="H25" s="100"/>
      <c r="I25" s="100"/>
      <c r="J25" s="108">
        <v>150</v>
      </c>
      <c r="K25" s="65" t="s">
        <v>70</v>
      </c>
      <c r="L25" s="60"/>
      <c r="N25" s="83"/>
    </row>
    <row r="26" spans="1:14" ht="48" customHeight="1">
      <c r="A26" s="98">
        <v>13</v>
      </c>
      <c r="B26" s="103" t="s">
        <v>132</v>
      </c>
      <c r="C26" s="104" t="s">
        <v>46</v>
      </c>
      <c r="D26" s="105">
        <f t="shared" si="0"/>
        <v>1200</v>
      </c>
      <c r="E26" s="106"/>
      <c r="F26" s="107"/>
      <c r="G26" s="100"/>
      <c r="H26" s="100"/>
      <c r="I26" s="100"/>
      <c r="J26" s="108">
        <v>1200</v>
      </c>
      <c r="K26" s="65" t="s">
        <v>70</v>
      </c>
      <c r="L26" s="60"/>
      <c r="N26" s="83"/>
    </row>
    <row r="27" spans="1:14" ht="48" customHeight="1">
      <c r="A27" s="98">
        <v>14</v>
      </c>
      <c r="B27" s="103" t="s">
        <v>133</v>
      </c>
      <c r="C27" s="65" t="s">
        <v>46</v>
      </c>
      <c r="D27" s="105">
        <f t="shared" si="0"/>
        <v>150</v>
      </c>
      <c r="E27" s="106"/>
      <c r="F27" s="107"/>
      <c r="G27" s="100"/>
      <c r="H27" s="100"/>
      <c r="I27" s="100"/>
      <c r="J27" s="108">
        <v>150</v>
      </c>
      <c r="K27" s="65" t="s">
        <v>70</v>
      </c>
      <c r="L27" s="60"/>
      <c r="N27" s="83"/>
    </row>
    <row r="28" spans="1:14" ht="48" customHeight="1">
      <c r="A28" s="109">
        <v>15</v>
      </c>
      <c r="B28" s="103" t="s">
        <v>134</v>
      </c>
      <c r="C28" s="104" t="s">
        <v>46</v>
      </c>
      <c r="D28" s="105">
        <f t="shared" si="0"/>
        <v>125</v>
      </c>
      <c r="E28" s="106"/>
      <c r="F28" s="107"/>
      <c r="G28" s="100"/>
      <c r="H28" s="100"/>
      <c r="I28" s="100"/>
      <c r="J28" s="108">
        <v>125</v>
      </c>
      <c r="K28" s="65" t="s">
        <v>70</v>
      </c>
      <c r="L28" s="60"/>
      <c r="N28" s="83"/>
    </row>
    <row r="29" spans="1:14" ht="48" customHeight="1">
      <c r="A29" s="109">
        <v>16</v>
      </c>
      <c r="B29" s="103" t="s">
        <v>135</v>
      </c>
      <c r="C29" s="104" t="s">
        <v>46</v>
      </c>
      <c r="D29" s="105">
        <f t="shared" si="0"/>
        <v>1400</v>
      </c>
      <c r="E29" s="106"/>
      <c r="F29" s="107"/>
      <c r="G29" s="100"/>
      <c r="H29" s="100"/>
      <c r="I29" s="100"/>
      <c r="J29" s="110">
        <v>1400</v>
      </c>
      <c r="K29" s="65" t="s">
        <v>70</v>
      </c>
      <c r="L29" s="60"/>
      <c r="N29" s="83"/>
    </row>
    <row r="30" spans="1:14" ht="48" customHeight="1">
      <c r="A30" s="109">
        <v>17</v>
      </c>
      <c r="B30" s="103" t="s">
        <v>156</v>
      </c>
      <c r="C30" s="104" t="s">
        <v>46</v>
      </c>
      <c r="D30" s="105">
        <f t="shared" si="0"/>
        <v>500</v>
      </c>
      <c r="E30" s="106"/>
      <c r="F30" s="107"/>
      <c r="G30" s="100"/>
      <c r="H30" s="100"/>
      <c r="I30" s="100"/>
      <c r="J30" s="110">
        <v>500</v>
      </c>
      <c r="K30" s="65" t="s">
        <v>70</v>
      </c>
      <c r="L30" s="60"/>
      <c r="N30" s="83"/>
    </row>
    <row r="31" spans="1:12" ht="27.75" customHeight="1">
      <c r="A31" s="84"/>
      <c r="B31" s="63" t="s">
        <v>0</v>
      </c>
      <c r="C31" s="66"/>
      <c r="D31" s="99">
        <f>D14+D15+D16+D17+D18+D19+D20+D21+D22+D23+D24+D25+D26+D27+D28+D29+D30</f>
        <v>27083.2</v>
      </c>
      <c r="E31" s="99">
        <f>E14+E15+E16+E17+E18</f>
        <v>3365</v>
      </c>
      <c r="F31" s="99">
        <f>F14+F15+F16+F17+F18+F19+F20+F21+F23+F22</f>
        <v>4482</v>
      </c>
      <c r="G31" s="99">
        <f>G14+G15+G16+G17+G18</f>
        <v>0</v>
      </c>
      <c r="H31" s="99">
        <f>H14+H15+H16+H17+H18</f>
        <v>0</v>
      </c>
      <c r="I31" s="99">
        <f>I14+I15+I16+I17+I18</f>
        <v>0</v>
      </c>
      <c r="J31" s="99">
        <f>J14+J15+J16+J17+J18+J23+J21+J24+J25+J26+J27+J28+J22+J29+J30</f>
        <v>19236.2</v>
      </c>
      <c r="K31" s="67"/>
      <c r="L31" s="60"/>
    </row>
    <row r="32" spans="1:12" ht="17.25" customHeight="1">
      <c r="A32" s="111"/>
      <c r="B32" s="68"/>
      <c r="C32" s="68"/>
      <c r="D32" s="112"/>
      <c r="E32" s="112"/>
      <c r="F32" s="112"/>
      <c r="G32" s="112"/>
      <c r="H32" s="112"/>
      <c r="I32" s="112"/>
      <c r="J32" s="112"/>
      <c r="K32" s="70"/>
      <c r="L32" s="60"/>
    </row>
    <row r="33" spans="1:12" ht="53.25" customHeight="1">
      <c r="A33" s="111"/>
      <c r="C33" s="68"/>
      <c r="D33" s="69"/>
      <c r="E33" s="69"/>
      <c r="F33" s="69"/>
      <c r="G33" s="69"/>
      <c r="H33" s="69"/>
      <c r="I33" s="69"/>
      <c r="J33" s="69"/>
      <c r="K33" s="70"/>
      <c r="L33" s="60"/>
    </row>
    <row r="34" spans="2:12" ht="48" customHeight="1">
      <c r="B34" s="147" t="s">
        <v>52</v>
      </c>
      <c r="C34" s="147"/>
      <c r="D34" s="71"/>
      <c r="E34" s="72"/>
      <c r="F34" s="72"/>
      <c r="J34" s="73"/>
      <c r="K34" s="74" t="s">
        <v>69</v>
      </c>
      <c r="L34" s="73"/>
    </row>
    <row r="35" spans="2:12" ht="29.25" customHeight="1">
      <c r="B35" s="71"/>
      <c r="C35" s="71"/>
      <c r="D35" s="71"/>
      <c r="E35" s="72"/>
      <c r="F35" s="72"/>
      <c r="J35" s="73"/>
      <c r="K35" s="74"/>
      <c r="L35" s="73"/>
    </row>
    <row r="36" spans="2:11" ht="18.75">
      <c r="B36" s="148" t="s">
        <v>47</v>
      </c>
      <c r="C36" s="148"/>
      <c r="D36" s="75"/>
      <c r="E36" s="76"/>
      <c r="F36" s="76"/>
      <c r="G36" s="76"/>
      <c r="H36" s="76"/>
      <c r="I36" s="76"/>
      <c r="J36" s="60"/>
      <c r="K36" s="60"/>
    </row>
    <row r="37" spans="2:13" ht="15.75">
      <c r="B37" s="77" t="s">
        <v>28</v>
      </c>
      <c r="C37" s="77"/>
      <c r="D37" s="76"/>
      <c r="E37" s="76"/>
      <c r="F37" s="76"/>
      <c r="G37" s="76"/>
      <c r="H37" s="76"/>
      <c r="I37" s="76"/>
      <c r="J37" s="60"/>
      <c r="K37" s="60"/>
      <c r="M37" s="55"/>
    </row>
    <row r="38" spans="2:11" ht="15.75">
      <c r="B38" s="78"/>
      <c r="C38" s="79"/>
      <c r="D38" s="80"/>
      <c r="E38" s="76"/>
      <c r="F38" s="76"/>
      <c r="G38" s="76"/>
      <c r="H38" s="76"/>
      <c r="I38" s="76"/>
      <c r="J38" s="60"/>
      <c r="K38" s="60"/>
    </row>
    <row r="39" spans="3:10" ht="15.75">
      <c r="C39" s="80"/>
      <c r="D39" s="76"/>
      <c r="E39" s="76"/>
      <c r="F39" s="76"/>
      <c r="G39" s="76"/>
      <c r="H39" s="76"/>
      <c r="I39" s="76"/>
      <c r="J39" s="76"/>
    </row>
    <row r="40" spans="3:10" ht="15.75">
      <c r="C40" s="81"/>
      <c r="D40" s="76"/>
      <c r="E40" s="76"/>
      <c r="F40" s="76"/>
      <c r="G40" s="76"/>
      <c r="H40" s="76"/>
      <c r="I40" s="76"/>
      <c r="J40" s="76"/>
    </row>
    <row r="42" ht="12.75">
      <c r="H42" s="82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34:C34"/>
    <mergeCell ref="B36:C36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8"/>
  <sheetViews>
    <sheetView view="pageBreakPreview" zoomScaleSheetLayoutView="100" zoomScalePageLayoutView="0" workbookViewId="0" topLeftCell="A28">
      <selection activeCell="B19" sqref="B19"/>
    </sheetView>
  </sheetViews>
  <sheetFormatPr defaultColWidth="9.140625" defaultRowHeight="12.75"/>
  <cols>
    <col min="1" max="1" width="5.7109375" style="59" customWidth="1"/>
    <col min="2" max="2" width="48.140625" style="59" customWidth="1"/>
    <col min="3" max="3" width="18.28125" style="59" customWidth="1"/>
    <col min="4" max="4" width="11.28125" style="59" customWidth="1"/>
    <col min="5" max="5" width="11.57421875" style="59" customWidth="1"/>
    <col min="6" max="6" width="12.7109375" style="59" customWidth="1"/>
    <col min="7" max="7" width="12.140625" style="59" customWidth="1"/>
    <col min="8" max="8" width="58.8515625" style="59" customWidth="1"/>
    <col min="9" max="10" width="9.140625" style="59" hidden="1" customWidth="1"/>
    <col min="11" max="16384" width="9.140625" style="59" customWidth="1"/>
  </cols>
  <sheetData>
    <row r="1" spans="8:11" ht="15.75">
      <c r="H1" s="55" t="s">
        <v>136</v>
      </c>
      <c r="I1" s="55"/>
      <c r="J1" s="55"/>
      <c r="K1" s="55"/>
    </row>
    <row r="2" spans="8:11" ht="15.75">
      <c r="H2" s="55" t="s">
        <v>41</v>
      </c>
      <c r="I2" s="55"/>
      <c r="J2" s="55"/>
      <c r="K2" s="55"/>
    </row>
    <row r="3" spans="8:11" ht="15.75">
      <c r="H3" s="153" t="s">
        <v>80</v>
      </c>
      <c r="I3" s="153"/>
      <c r="J3" s="55"/>
      <c r="K3" s="55"/>
    </row>
    <row r="4" spans="8:11" ht="15.75">
      <c r="H4" s="153" t="s">
        <v>81</v>
      </c>
      <c r="I4" s="153"/>
      <c r="J4" s="55"/>
      <c r="K4" s="55"/>
    </row>
    <row r="5" spans="8:13" ht="15.75">
      <c r="H5" s="62" t="s">
        <v>3</v>
      </c>
      <c r="I5" s="62"/>
      <c r="J5" s="62"/>
      <c r="K5" s="62"/>
      <c r="L5" s="62"/>
      <c r="M5" s="62"/>
    </row>
    <row r="6" spans="2:11" ht="15.75">
      <c r="B6" s="60"/>
      <c r="C6" s="60"/>
      <c r="D6" s="60"/>
      <c r="H6" s="153" t="s">
        <v>82</v>
      </c>
      <c r="I6" s="153"/>
      <c r="J6" s="55"/>
      <c r="K6" s="55"/>
    </row>
    <row r="7" spans="2:13" ht="15.75" customHeight="1">
      <c r="B7" s="60"/>
      <c r="C7" s="60"/>
      <c r="D7" s="60"/>
      <c r="H7" s="62" t="s">
        <v>137</v>
      </c>
      <c r="I7" s="62"/>
      <c r="J7" s="62"/>
      <c r="K7" s="62"/>
      <c r="L7" s="62"/>
      <c r="M7" s="62"/>
    </row>
    <row r="8" spans="2:9" ht="12" customHeight="1">
      <c r="B8" s="60"/>
      <c r="C8" s="60"/>
      <c r="D8" s="60"/>
      <c r="E8" s="60"/>
      <c r="F8" s="60"/>
      <c r="G8" s="60"/>
      <c r="H8" s="55"/>
      <c r="I8" s="55"/>
    </row>
    <row r="9" spans="2:9" ht="17.25" customHeight="1">
      <c r="B9" s="163" t="s">
        <v>138</v>
      </c>
      <c r="C9" s="163"/>
      <c r="D9" s="163"/>
      <c r="E9" s="163"/>
      <c r="F9" s="163"/>
      <c r="G9" s="163"/>
      <c r="H9" s="163"/>
      <c r="I9" s="60"/>
    </row>
    <row r="10" spans="2:9" ht="13.5" customHeight="1">
      <c r="B10" s="86"/>
      <c r="C10" s="86"/>
      <c r="D10" s="86"/>
      <c r="E10" s="86"/>
      <c r="F10" s="86"/>
      <c r="G10" s="86"/>
      <c r="H10" s="86"/>
      <c r="I10" s="60"/>
    </row>
    <row r="11" spans="1:9" ht="19.5" customHeight="1">
      <c r="A11" s="150" t="s">
        <v>74</v>
      </c>
      <c r="B11" s="150" t="s">
        <v>42</v>
      </c>
      <c r="C11" s="150" t="s">
        <v>43</v>
      </c>
      <c r="D11" s="150" t="s">
        <v>44</v>
      </c>
      <c r="E11" s="149" t="s">
        <v>4</v>
      </c>
      <c r="F11" s="149"/>
      <c r="G11" s="149"/>
      <c r="H11" s="149" t="s">
        <v>45</v>
      </c>
      <c r="I11" s="60"/>
    </row>
    <row r="12" spans="1:9" ht="15.75" customHeight="1">
      <c r="A12" s="157"/>
      <c r="B12" s="157"/>
      <c r="C12" s="157"/>
      <c r="D12" s="157"/>
      <c r="E12" s="150" t="s">
        <v>5</v>
      </c>
      <c r="F12" s="150" t="s">
        <v>6</v>
      </c>
      <c r="G12" s="150" t="s">
        <v>7</v>
      </c>
      <c r="H12" s="149"/>
      <c r="I12" s="60"/>
    </row>
    <row r="13" spans="1:9" ht="12" customHeight="1">
      <c r="A13" s="151"/>
      <c r="B13" s="151"/>
      <c r="C13" s="151"/>
      <c r="D13" s="151"/>
      <c r="E13" s="151"/>
      <c r="F13" s="151"/>
      <c r="G13" s="151"/>
      <c r="H13" s="149"/>
      <c r="I13" s="60"/>
    </row>
    <row r="14" spans="1:9" ht="33.75" customHeight="1" hidden="1">
      <c r="A14" s="104">
        <v>1</v>
      </c>
      <c r="B14" s="64" t="s">
        <v>84</v>
      </c>
      <c r="C14" s="65" t="s">
        <v>46</v>
      </c>
      <c r="D14" s="113" t="e">
        <f>#REF!+E14+F14+G14</f>
        <v>#REF!</v>
      </c>
      <c r="E14" s="113"/>
      <c r="F14" s="113"/>
      <c r="G14" s="113"/>
      <c r="H14" s="65" t="s">
        <v>85</v>
      </c>
      <c r="I14" s="60"/>
    </row>
    <row r="15" spans="1:9" ht="52.5" customHeight="1">
      <c r="A15" s="104">
        <v>1</v>
      </c>
      <c r="B15" s="64" t="s">
        <v>139</v>
      </c>
      <c r="C15" s="65" t="s">
        <v>46</v>
      </c>
      <c r="D15" s="99">
        <f>E15+F15+G15</f>
        <v>128517.8</v>
      </c>
      <c r="E15" s="114">
        <f>15000+7500+2117.8</f>
        <v>24617.8</v>
      </c>
      <c r="F15" s="114">
        <f>45000+26500</f>
        <v>71500</v>
      </c>
      <c r="G15" s="114">
        <f>21600+10800</f>
        <v>32400</v>
      </c>
      <c r="H15" s="115" t="s">
        <v>140</v>
      </c>
      <c r="I15" s="60"/>
    </row>
    <row r="16" spans="1:9" ht="34.5" customHeight="1" hidden="1">
      <c r="A16" s="104">
        <f>A15+1</f>
        <v>2</v>
      </c>
      <c r="B16" s="64" t="s">
        <v>87</v>
      </c>
      <c r="C16" s="65" t="s">
        <v>46</v>
      </c>
      <c r="D16" s="99">
        <f aca="true" t="shared" si="0" ref="D16:D32">E16+F16+G16</f>
        <v>0</v>
      </c>
      <c r="E16" s="114"/>
      <c r="F16" s="114"/>
      <c r="G16" s="114"/>
      <c r="H16" s="65" t="s">
        <v>85</v>
      </c>
      <c r="I16" s="60"/>
    </row>
    <row r="17" spans="1:9" ht="48" customHeight="1">
      <c r="A17" s="104">
        <v>2</v>
      </c>
      <c r="B17" s="64" t="s">
        <v>141</v>
      </c>
      <c r="C17" s="65" t="s">
        <v>46</v>
      </c>
      <c r="D17" s="99">
        <f t="shared" si="0"/>
        <v>110380</v>
      </c>
      <c r="E17" s="114">
        <f>22000+7500</f>
        <v>29500</v>
      </c>
      <c r="F17" s="114">
        <f>26400+12000</f>
        <v>38400</v>
      </c>
      <c r="G17" s="114">
        <f>31680+10800</f>
        <v>42480</v>
      </c>
      <c r="H17" s="115" t="s">
        <v>140</v>
      </c>
      <c r="I17" s="60"/>
    </row>
    <row r="18" spans="1:9" ht="45.75" customHeight="1">
      <c r="A18" s="104">
        <v>3</v>
      </c>
      <c r="B18" s="64" t="s">
        <v>142</v>
      </c>
      <c r="C18" s="65" t="s">
        <v>46</v>
      </c>
      <c r="D18" s="99">
        <f t="shared" si="0"/>
        <v>69160</v>
      </c>
      <c r="E18" s="114">
        <v>19000</v>
      </c>
      <c r="F18" s="107">
        <v>22800</v>
      </c>
      <c r="G18" s="114">
        <v>27360</v>
      </c>
      <c r="H18" s="115" t="s">
        <v>140</v>
      </c>
      <c r="I18" s="60"/>
    </row>
    <row r="19" spans="1:9" ht="31.5">
      <c r="A19" s="104">
        <v>4</v>
      </c>
      <c r="B19" s="64" t="s">
        <v>143</v>
      </c>
      <c r="C19" s="65" t="s">
        <v>46</v>
      </c>
      <c r="D19" s="105">
        <f t="shared" si="0"/>
        <v>37</v>
      </c>
      <c r="E19" s="114">
        <v>37</v>
      </c>
      <c r="F19" s="107"/>
      <c r="G19" s="114"/>
      <c r="H19" s="115" t="s">
        <v>144</v>
      </c>
      <c r="I19" s="60"/>
    </row>
    <row r="20" spans="1:9" ht="31.5">
      <c r="A20" s="104">
        <v>5</v>
      </c>
      <c r="B20" s="64" t="s">
        <v>145</v>
      </c>
      <c r="C20" s="65" t="s">
        <v>46</v>
      </c>
      <c r="D20" s="105">
        <f>E20+F20+G20</f>
        <v>310</v>
      </c>
      <c r="E20" s="114"/>
      <c r="F20" s="116">
        <v>200</v>
      </c>
      <c r="G20" s="114">
        <f>50+60</f>
        <v>110</v>
      </c>
      <c r="H20" s="115" t="s">
        <v>144</v>
      </c>
      <c r="I20" s="60"/>
    </row>
    <row r="21" spans="1:9" ht="65.25" customHeight="1">
      <c r="A21" s="65">
        <v>6</v>
      </c>
      <c r="B21" s="64" t="s">
        <v>146</v>
      </c>
      <c r="C21" s="65" t="s">
        <v>46</v>
      </c>
      <c r="D21" s="99">
        <f t="shared" si="0"/>
        <v>27452.7</v>
      </c>
      <c r="E21" s="107">
        <v>6352.7</v>
      </c>
      <c r="F21" s="116">
        <f>9600</f>
        <v>9600</v>
      </c>
      <c r="G21" s="114">
        <v>11500</v>
      </c>
      <c r="H21" s="115" t="s">
        <v>147</v>
      </c>
      <c r="I21" s="60"/>
    </row>
    <row r="22" spans="1:9" ht="57" customHeight="1">
      <c r="A22" s="65">
        <v>7</v>
      </c>
      <c r="B22" s="64" t="s">
        <v>148</v>
      </c>
      <c r="C22" s="65" t="s">
        <v>46</v>
      </c>
      <c r="D22" s="99">
        <f t="shared" si="0"/>
        <v>133181.91</v>
      </c>
      <c r="E22" s="107">
        <v>32417.8</v>
      </c>
      <c r="F22" s="116">
        <f>49409.11+6755</f>
        <v>56164.11</v>
      </c>
      <c r="G22" s="116">
        <f>44600</f>
        <v>44600</v>
      </c>
      <c r="H22" s="115" t="s">
        <v>149</v>
      </c>
      <c r="I22" s="60"/>
    </row>
    <row r="23" spans="1:9" ht="18" customHeight="1" hidden="1">
      <c r="A23" s="65"/>
      <c r="B23" s="64" t="s">
        <v>94</v>
      </c>
      <c r="C23" s="117"/>
      <c r="D23" s="99">
        <f t="shared" si="0"/>
        <v>0</v>
      </c>
      <c r="E23" s="114"/>
      <c r="F23" s="107"/>
      <c r="G23" s="114"/>
      <c r="H23" s="115" t="s">
        <v>95</v>
      </c>
      <c r="I23" s="60"/>
    </row>
    <row r="24" spans="1:9" ht="20.25" customHeight="1" hidden="1">
      <c r="A24" s="65"/>
      <c r="B24" s="64" t="s">
        <v>96</v>
      </c>
      <c r="C24" s="117"/>
      <c r="D24" s="99">
        <f t="shared" si="0"/>
        <v>0</v>
      </c>
      <c r="E24" s="114"/>
      <c r="F24" s="107"/>
      <c r="G24" s="114"/>
      <c r="H24" s="115" t="s">
        <v>95</v>
      </c>
      <c r="I24" s="60"/>
    </row>
    <row r="25" spans="1:9" ht="21" customHeight="1" hidden="1">
      <c r="A25" s="65"/>
      <c r="B25" s="64" t="s">
        <v>97</v>
      </c>
      <c r="C25" s="117"/>
      <c r="D25" s="99">
        <f t="shared" si="0"/>
        <v>0</v>
      </c>
      <c r="E25" s="114"/>
      <c r="F25" s="107"/>
      <c r="G25" s="114"/>
      <c r="H25" s="115" t="s">
        <v>95</v>
      </c>
      <c r="I25" s="60"/>
    </row>
    <row r="26" spans="1:9" ht="30.75" customHeight="1" hidden="1">
      <c r="A26" s="65"/>
      <c r="B26" s="64" t="s">
        <v>98</v>
      </c>
      <c r="C26" s="65" t="s">
        <v>46</v>
      </c>
      <c r="D26" s="99">
        <f t="shared" si="0"/>
        <v>0</v>
      </c>
      <c r="E26" s="114"/>
      <c r="F26" s="114"/>
      <c r="G26" s="114"/>
      <c r="H26" s="115" t="s">
        <v>95</v>
      </c>
      <c r="I26" s="60"/>
    </row>
    <row r="27" spans="1:9" ht="18" customHeight="1" hidden="1">
      <c r="A27" s="65"/>
      <c r="B27" s="64" t="s">
        <v>99</v>
      </c>
      <c r="C27" s="65" t="s">
        <v>46</v>
      </c>
      <c r="D27" s="99">
        <f t="shared" si="0"/>
        <v>0</v>
      </c>
      <c r="E27" s="114"/>
      <c r="F27" s="114"/>
      <c r="G27" s="114"/>
      <c r="H27" s="115" t="s">
        <v>95</v>
      </c>
      <c r="I27" s="60"/>
    </row>
    <row r="28" spans="1:9" ht="47.25">
      <c r="A28" s="65">
        <v>8</v>
      </c>
      <c r="B28" s="64" t="s">
        <v>150</v>
      </c>
      <c r="C28" s="65" t="s">
        <v>46</v>
      </c>
      <c r="D28" s="99">
        <f t="shared" si="0"/>
        <v>22200</v>
      </c>
      <c r="E28" s="114">
        <v>5000</v>
      </c>
      <c r="F28" s="114">
        <v>10000</v>
      </c>
      <c r="G28" s="114">
        <v>7200</v>
      </c>
      <c r="H28" s="65" t="s">
        <v>140</v>
      </c>
      <c r="I28" s="60"/>
    </row>
    <row r="29" spans="1:9" ht="48.75" customHeight="1">
      <c r="A29" s="65">
        <v>9</v>
      </c>
      <c r="B29" s="64" t="s">
        <v>151</v>
      </c>
      <c r="C29" s="65" t="s">
        <v>46</v>
      </c>
      <c r="D29" s="99">
        <f t="shared" si="0"/>
        <v>14789.2</v>
      </c>
      <c r="E29" s="114">
        <v>5436</v>
      </c>
      <c r="F29" s="114">
        <v>3883.2</v>
      </c>
      <c r="G29" s="114">
        <v>5470</v>
      </c>
      <c r="H29" s="65" t="s">
        <v>140</v>
      </c>
      <c r="I29" s="60"/>
    </row>
    <row r="30" spans="1:9" ht="51" customHeight="1">
      <c r="A30" s="161">
        <v>10</v>
      </c>
      <c r="B30" s="161" t="s">
        <v>152</v>
      </c>
      <c r="C30" s="161" t="s">
        <v>46</v>
      </c>
      <c r="D30" s="99">
        <f t="shared" si="0"/>
        <v>304.74</v>
      </c>
      <c r="E30" s="114">
        <f>110+22.3</f>
        <v>132.3</v>
      </c>
      <c r="F30" s="114">
        <f>135+37.44</f>
        <v>172.44</v>
      </c>
      <c r="G30" s="114"/>
      <c r="H30" s="65" t="s">
        <v>153</v>
      </c>
      <c r="I30" s="60"/>
    </row>
    <row r="31" spans="1:9" ht="51" customHeight="1">
      <c r="A31" s="162"/>
      <c r="B31" s="162"/>
      <c r="C31" s="162"/>
      <c r="D31" s="99">
        <f>G31</f>
        <v>168</v>
      </c>
      <c r="E31" s="114"/>
      <c r="F31" s="114"/>
      <c r="G31" s="114">
        <v>168</v>
      </c>
      <c r="H31" s="65" t="s">
        <v>154</v>
      </c>
      <c r="I31" s="60"/>
    </row>
    <row r="32" spans="1:9" ht="51" customHeight="1">
      <c r="A32" s="65">
        <v>11</v>
      </c>
      <c r="B32" s="64" t="s">
        <v>155</v>
      </c>
      <c r="C32" s="65" t="s">
        <v>46</v>
      </c>
      <c r="D32" s="99">
        <f t="shared" si="0"/>
        <v>16950</v>
      </c>
      <c r="E32" s="114"/>
      <c r="F32" s="114">
        <v>150</v>
      </c>
      <c r="G32" s="114">
        <v>16800</v>
      </c>
      <c r="H32" s="115" t="s">
        <v>147</v>
      </c>
      <c r="I32" s="60"/>
    </row>
    <row r="33" spans="1:9" ht="15.75">
      <c r="A33" s="118"/>
      <c r="B33" s="119" t="s">
        <v>0</v>
      </c>
      <c r="C33" s="119"/>
      <c r="D33" s="99">
        <f>D15+D17+D18+D19+D21+D22+D28+D29+D30+D20+D31</f>
        <v>506501.35000000003</v>
      </c>
      <c r="E33" s="99">
        <f>E15+E17+E18+E19+E21+E22+E28+E29+E30+E20</f>
        <v>122493.6</v>
      </c>
      <c r="F33" s="99">
        <f>F15+F17+F18+F19+F21+F22+F28+F29+F30+F20+F32</f>
        <v>212869.75</v>
      </c>
      <c r="G33" s="99">
        <f>G15+G17+G18+G19+G21+G22+G28+G29+G30+G20+G32+G31</f>
        <v>188088</v>
      </c>
      <c r="H33" s="67"/>
      <c r="I33" s="60"/>
    </row>
    <row r="34" spans="1:9" ht="15.75">
      <c r="A34" s="120"/>
      <c r="B34" s="121"/>
      <c r="C34" s="121"/>
      <c r="D34" s="69"/>
      <c r="E34" s="69"/>
      <c r="F34" s="69"/>
      <c r="G34" s="69"/>
      <c r="H34" s="70"/>
      <c r="I34" s="60"/>
    </row>
    <row r="35" spans="1:9" ht="15.75">
      <c r="A35" s="120"/>
      <c r="B35" s="121"/>
      <c r="C35" s="121"/>
      <c r="D35" s="69"/>
      <c r="E35" s="69"/>
      <c r="F35" s="69"/>
      <c r="G35" s="69"/>
      <c r="H35" s="70"/>
      <c r="I35" s="60"/>
    </row>
    <row r="36" spans="1:9" ht="15.75">
      <c r="A36" s="120"/>
      <c r="B36" s="121"/>
      <c r="C36" s="121"/>
      <c r="D36" s="69"/>
      <c r="E36" s="69"/>
      <c r="F36" s="69"/>
      <c r="G36" s="69"/>
      <c r="H36" s="70"/>
      <c r="I36" s="60"/>
    </row>
    <row r="37" spans="2:9" ht="15.75">
      <c r="B37" s="60"/>
      <c r="C37" s="60"/>
      <c r="D37" s="60"/>
      <c r="E37" s="60"/>
      <c r="F37" s="60"/>
      <c r="G37" s="60"/>
      <c r="H37" s="60"/>
      <c r="I37" s="60"/>
    </row>
    <row r="38" spans="2:11" ht="18.75">
      <c r="B38" s="147" t="s">
        <v>52</v>
      </c>
      <c r="C38" s="147"/>
      <c r="D38" s="71"/>
      <c r="E38" s="72"/>
      <c r="F38" s="122"/>
      <c r="H38" s="123" t="s">
        <v>2</v>
      </c>
      <c r="J38" s="73"/>
      <c r="K38" s="74"/>
    </row>
    <row r="39" spans="2:11" ht="18.75">
      <c r="B39" s="71"/>
      <c r="C39" s="71"/>
      <c r="D39" s="71"/>
      <c r="E39" s="72"/>
      <c r="F39" s="122"/>
      <c r="H39" s="123"/>
      <c r="J39" s="73"/>
      <c r="K39" s="74"/>
    </row>
    <row r="40" spans="2:11" ht="18.75">
      <c r="B40" s="71"/>
      <c r="C40" s="71"/>
      <c r="D40" s="71"/>
      <c r="E40" s="72"/>
      <c r="F40" s="122"/>
      <c r="H40" s="123"/>
      <c r="J40" s="73"/>
      <c r="K40" s="74"/>
    </row>
    <row r="41" spans="2:11" ht="18.75">
      <c r="B41" s="160" t="s">
        <v>47</v>
      </c>
      <c r="C41" s="160"/>
      <c r="D41" s="75"/>
      <c r="E41" s="76"/>
      <c r="F41" s="76"/>
      <c r="G41" s="76"/>
      <c r="H41" s="76"/>
      <c r="I41" s="76"/>
      <c r="J41" s="60"/>
      <c r="K41" s="60"/>
    </row>
    <row r="42" spans="2:11" ht="28.5" customHeight="1">
      <c r="B42" s="77" t="s">
        <v>115</v>
      </c>
      <c r="C42" s="77"/>
      <c r="D42" s="76"/>
      <c r="E42" s="76"/>
      <c r="F42" s="76"/>
      <c r="G42" s="76"/>
      <c r="H42" s="76"/>
      <c r="I42" s="76"/>
      <c r="J42" s="60"/>
      <c r="K42" s="60"/>
    </row>
    <row r="43" spans="2:9" ht="15.75">
      <c r="B43" s="60"/>
      <c r="C43" s="60"/>
      <c r="D43" s="60"/>
      <c r="E43" s="60"/>
      <c r="F43" s="60"/>
      <c r="G43" s="60"/>
      <c r="H43" s="60"/>
      <c r="I43" s="60"/>
    </row>
    <row r="44" spans="2:9" ht="15.75">
      <c r="B44" s="60"/>
      <c r="C44" s="60"/>
      <c r="D44" s="60"/>
      <c r="E44" s="60"/>
      <c r="F44" s="60"/>
      <c r="G44" s="60"/>
      <c r="H44" s="60"/>
      <c r="I44" s="60"/>
    </row>
    <row r="45" spans="2:9" ht="15.75">
      <c r="B45" s="60"/>
      <c r="C45" s="60"/>
      <c r="D45" s="60"/>
      <c r="E45" s="60"/>
      <c r="F45" s="60"/>
      <c r="G45" s="60"/>
      <c r="H45" s="60"/>
      <c r="I45" s="60"/>
    </row>
    <row r="46" spans="2:9" ht="15.75">
      <c r="B46" s="60"/>
      <c r="C46" s="60"/>
      <c r="D46" s="60"/>
      <c r="E46" s="60"/>
      <c r="F46" s="60"/>
      <c r="G46" s="60"/>
      <c r="H46" s="60"/>
      <c r="I46" s="60"/>
    </row>
    <row r="47" spans="2:9" ht="15.75">
      <c r="B47" s="60"/>
      <c r="C47" s="60"/>
      <c r="D47" s="60"/>
      <c r="E47" s="60"/>
      <c r="F47" s="60"/>
      <c r="G47" s="60"/>
      <c r="H47" s="60"/>
      <c r="I47" s="60"/>
    </row>
    <row r="48" spans="2:9" ht="15.75">
      <c r="B48" s="60"/>
      <c r="C48" s="60"/>
      <c r="D48" s="60"/>
      <c r="E48" s="60"/>
      <c r="F48" s="60"/>
      <c r="G48" s="60"/>
      <c r="H48" s="60"/>
      <c r="I48" s="60"/>
    </row>
    <row r="49" spans="2:9" ht="15.75">
      <c r="B49" s="60"/>
      <c r="C49" s="60"/>
      <c r="D49" s="60"/>
      <c r="E49" s="60"/>
      <c r="F49" s="60"/>
      <c r="G49" s="60"/>
      <c r="H49" s="60"/>
      <c r="I49" s="60"/>
    </row>
    <row r="50" spans="2:9" ht="15.75">
      <c r="B50" s="60"/>
      <c r="C50" s="60"/>
      <c r="D50" s="60"/>
      <c r="E50" s="60"/>
      <c r="F50" s="60"/>
      <c r="G50" s="60"/>
      <c r="H50" s="60"/>
      <c r="I50" s="60"/>
    </row>
    <row r="51" spans="2:9" ht="15.75">
      <c r="B51" s="60"/>
      <c r="C51" s="60"/>
      <c r="D51" s="60"/>
      <c r="E51" s="60"/>
      <c r="F51" s="60"/>
      <c r="G51" s="60"/>
      <c r="H51" s="60"/>
      <c r="I51" s="60"/>
    </row>
    <row r="52" spans="2:9" ht="15.75">
      <c r="B52" s="60"/>
      <c r="C52" s="60"/>
      <c r="D52" s="60"/>
      <c r="E52" s="60"/>
      <c r="F52" s="60"/>
      <c r="G52" s="60"/>
      <c r="H52" s="60"/>
      <c r="I52" s="60"/>
    </row>
    <row r="53" spans="2:9" ht="15.75">
      <c r="B53" s="60"/>
      <c r="C53" s="60"/>
      <c r="D53" s="60"/>
      <c r="E53" s="60"/>
      <c r="F53" s="60"/>
      <c r="G53" s="60"/>
      <c r="H53" s="60"/>
      <c r="I53" s="60"/>
    </row>
    <row r="54" spans="2:9" ht="15.75">
      <c r="B54" s="60"/>
      <c r="C54" s="60"/>
      <c r="D54" s="60"/>
      <c r="E54" s="60"/>
      <c r="F54" s="60"/>
      <c r="G54" s="60"/>
      <c r="H54" s="60"/>
      <c r="I54" s="60"/>
    </row>
    <row r="55" spans="2:9" ht="15.75">
      <c r="B55" s="60"/>
      <c r="C55" s="60"/>
      <c r="D55" s="60"/>
      <c r="E55" s="60"/>
      <c r="F55" s="60"/>
      <c r="G55" s="60"/>
      <c r="H55" s="60"/>
      <c r="I55" s="60"/>
    </row>
    <row r="56" spans="2:9" ht="15.75">
      <c r="B56" s="60"/>
      <c r="C56" s="60"/>
      <c r="D56" s="60"/>
      <c r="E56" s="60"/>
      <c r="F56" s="60"/>
      <c r="G56" s="60"/>
      <c r="H56" s="60"/>
      <c r="I56" s="60"/>
    </row>
    <row r="57" spans="2:9" ht="15.75">
      <c r="B57" s="60"/>
      <c r="C57" s="60"/>
      <c r="D57" s="60"/>
      <c r="E57" s="60"/>
      <c r="F57" s="60"/>
      <c r="G57" s="60"/>
      <c r="H57" s="60"/>
      <c r="I57" s="60"/>
    </row>
    <row r="58" spans="2:9" ht="15.75">
      <c r="B58" s="60"/>
      <c r="C58" s="60"/>
      <c r="D58" s="60"/>
      <c r="E58" s="60"/>
      <c r="F58" s="60"/>
      <c r="G58" s="60"/>
      <c r="H58" s="60"/>
      <c r="I58" s="60"/>
    </row>
    <row r="59" spans="2:9" ht="15.75">
      <c r="B59" s="60"/>
      <c r="C59" s="60"/>
      <c r="D59" s="60"/>
      <c r="E59" s="60"/>
      <c r="F59" s="60"/>
      <c r="G59" s="60"/>
      <c r="H59" s="60"/>
      <c r="I59" s="60"/>
    </row>
    <row r="60" spans="2:9" ht="15.75">
      <c r="B60" s="60"/>
      <c r="C60" s="60"/>
      <c r="D60" s="60"/>
      <c r="E60" s="60"/>
      <c r="F60" s="60"/>
      <c r="G60" s="60"/>
      <c r="H60" s="60"/>
      <c r="I60" s="60"/>
    </row>
    <row r="61" spans="2:9" ht="15.75">
      <c r="B61" s="60"/>
      <c r="C61" s="60"/>
      <c r="D61" s="60"/>
      <c r="E61" s="60"/>
      <c r="F61" s="60"/>
      <c r="G61" s="60"/>
      <c r="H61" s="60"/>
      <c r="I61" s="60"/>
    </row>
    <row r="62" spans="2:9" ht="15.75">
      <c r="B62" s="60"/>
      <c r="C62" s="60"/>
      <c r="D62" s="60"/>
      <c r="E62" s="60"/>
      <c r="F62" s="60"/>
      <c r="G62" s="60"/>
      <c r="H62" s="60"/>
      <c r="I62" s="60"/>
    </row>
    <row r="63" spans="2:9" ht="15.75">
      <c r="B63" s="60"/>
      <c r="C63" s="60"/>
      <c r="D63" s="60"/>
      <c r="E63" s="60"/>
      <c r="F63" s="60"/>
      <c r="G63" s="60"/>
      <c r="H63" s="60"/>
      <c r="I63" s="60"/>
    </row>
    <row r="64" spans="2:9" ht="15.75">
      <c r="B64" s="60"/>
      <c r="C64" s="60"/>
      <c r="D64" s="60"/>
      <c r="E64" s="60"/>
      <c r="F64" s="60"/>
      <c r="G64" s="60"/>
      <c r="H64" s="60"/>
      <c r="I64" s="60"/>
    </row>
    <row r="65" spans="2:9" ht="15.75">
      <c r="B65" s="60"/>
      <c r="C65" s="60"/>
      <c r="D65" s="60"/>
      <c r="E65" s="60"/>
      <c r="F65" s="60"/>
      <c r="G65" s="60"/>
      <c r="H65" s="60"/>
      <c r="I65" s="60"/>
    </row>
    <row r="66" spans="2:9" ht="15.75">
      <c r="B66" s="60"/>
      <c r="C66" s="60"/>
      <c r="D66" s="60"/>
      <c r="E66" s="60"/>
      <c r="F66" s="60"/>
      <c r="G66" s="60"/>
      <c r="H66" s="60"/>
      <c r="I66" s="60"/>
    </row>
    <row r="67" spans="2:9" ht="15.75">
      <c r="B67" s="60"/>
      <c r="C67" s="60"/>
      <c r="D67" s="60"/>
      <c r="E67" s="60"/>
      <c r="F67" s="60"/>
      <c r="G67" s="60"/>
      <c r="H67" s="60"/>
      <c r="I67" s="60"/>
    </row>
    <row r="68" spans="2:9" ht="15.75">
      <c r="B68" s="60"/>
      <c r="C68" s="60"/>
      <c r="D68" s="60"/>
      <c r="E68" s="60"/>
      <c r="F68" s="60"/>
      <c r="G68" s="60"/>
      <c r="H68" s="60"/>
      <c r="I68" s="60"/>
    </row>
    <row r="69" spans="2:9" ht="15.75">
      <c r="B69" s="60"/>
      <c r="C69" s="60"/>
      <c r="D69" s="60"/>
      <c r="E69" s="60"/>
      <c r="F69" s="60"/>
      <c r="G69" s="60"/>
      <c r="H69" s="60"/>
      <c r="I69" s="60"/>
    </row>
    <row r="70" spans="2:9" ht="15.75">
      <c r="B70" s="60"/>
      <c r="C70" s="60"/>
      <c r="D70" s="60"/>
      <c r="E70" s="60"/>
      <c r="F70" s="60"/>
      <c r="G70" s="60"/>
      <c r="H70" s="60"/>
      <c r="I70" s="60"/>
    </row>
    <row r="71" spans="2:9" ht="15.75">
      <c r="B71" s="60"/>
      <c r="C71" s="60"/>
      <c r="D71" s="60"/>
      <c r="E71" s="60"/>
      <c r="F71" s="60"/>
      <c r="G71" s="60"/>
      <c r="H71" s="60"/>
      <c r="I71" s="60"/>
    </row>
    <row r="72" spans="2:9" ht="15.75">
      <c r="B72" s="60"/>
      <c r="C72" s="60"/>
      <c r="D72" s="60"/>
      <c r="E72" s="60"/>
      <c r="F72" s="60"/>
      <c r="G72" s="60"/>
      <c r="H72" s="60"/>
      <c r="I72" s="60"/>
    </row>
    <row r="73" spans="2:9" ht="15.75">
      <c r="B73" s="60"/>
      <c r="C73" s="60"/>
      <c r="D73" s="60"/>
      <c r="E73" s="60"/>
      <c r="F73" s="60"/>
      <c r="G73" s="60"/>
      <c r="H73" s="60"/>
      <c r="I73" s="60"/>
    </row>
    <row r="74" spans="2:9" ht="15.75">
      <c r="B74" s="60"/>
      <c r="C74" s="60"/>
      <c r="D74" s="60"/>
      <c r="E74" s="60"/>
      <c r="F74" s="60"/>
      <c r="G74" s="60"/>
      <c r="H74" s="60"/>
      <c r="I74" s="60"/>
    </row>
    <row r="75" spans="2:9" ht="15.75">
      <c r="B75" s="60"/>
      <c r="C75" s="60"/>
      <c r="D75" s="60"/>
      <c r="E75" s="60"/>
      <c r="F75" s="60"/>
      <c r="G75" s="60"/>
      <c r="H75" s="60"/>
      <c r="I75" s="60"/>
    </row>
    <row r="76" spans="2:9" ht="15.75">
      <c r="B76" s="60"/>
      <c r="C76" s="60"/>
      <c r="D76" s="60"/>
      <c r="E76" s="60"/>
      <c r="F76" s="60"/>
      <c r="G76" s="60"/>
      <c r="H76" s="60"/>
      <c r="I76" s="60"/>
    </row>
    <row r="77" spans="2:9" ht="15.75">
      <c r="B77" s="60"/>
      <c r="C77" s="60"/>
      <c r="D77" s="60"/>
      <c r="E77" s="60"/>
      <c r="F77" s="60"/>
      <c r="G77" s="60"/>
      <c r="H77" s="60"/>
      <c r="I77" s="60"/>
    </row>
    <row r="78" spans="2:9" ht="15.75">
      <c r="B78" s="60"/>
      <c r="C78" s="60"/>
      <c r="D78" s="60"/>
      <c r="E78" s="60"/>
      <c r="F78" s="60"/>
      <c r="G78" s="60"/>
      <c r="H78" s="60"/>
      <c r="I78" s="60"/>
    </row>
    <row r="79" spans="2:9" ht="15.75">
      <c r="B79" s="60"/>
      <c r="C79" s="60"/>
      <c r="D79" s="60"/>
      <c r="E79" s="60"/>
      <c r="F79" s="60"/>
      <c r="G79" s="60"/>
      <c r="H79" s="60"/>
      <c r="I79" s="60"/>
    </row>
    <row r="80" spans="2:9" ht="15.75">
      <c r="B80" s="60"/>
      <c r="C80" s="60"/>
      <c r="D80" s="60"/>
      <c r="E80" s="60"/>
      <c r="F80" s="60"/>
      <c r="G80" s="60"/>
      <c r="H80" s="60"/>
      <c r="I80" s="60"/>
    </row>
    <row r="81" spans="2:9" ht="15.75">
      <c r="B81" s="60"/>
      <c r="C81" s="60"/>
      <c r="D81" s="60"/>
      <c r="E81" s="60"/>
      <c r="F81" s="60"/>
      <c r="G81" s="60"/>
      <c r="H81" s="60"/>
      <c r="I81" s="60"/>
    </row>
    <row r="82" spans="2:9" ht="15.75">
      <c r="B82" s="60"/>
      <c r="C82" s="60"/>
      <c r="D82" s="60"/>
      <c r="E82" s="60"/>
      <c r="F82" s="60"/>
      <c r="G82" s="60"/>
      <c r="H82" s="60"/>
      <c r="I82" s="60"/>
    </row>
    <row r="83" spans="2:9" ht="15.75">
      <c r="B83" s="60"/>
      <c r="C83" s="60"/>
      <c r="D83" s="60"/>
      <c r="E83" s="60"/>
      <c r="F83" s="60"/>
      <c r="G83" s="60"/>
      <c r="H83" s="60"/>
      <c r="I83" s="60"/>
    </row>
    <row r="84" spans="2:9" ht="15.75">
      <c r="B84" s="60"/>
      <c r="C84" s="60"/>
      <c r="D84" s="60"/>
      <c r="E84" s="60"/>
      <c r="F84" s="60"/>
      <c r="G84" s="60"/>
      <c r="H84" s="60"/>
      <c r="I84" s="60"/>
    </row>
    <row r="85" spans="2:9" ht="15.75">
      <c r="B85" s="60"/>
      <c r="C85" s="60"/>
      <c r="D85" s="60"/>
      <c r="E85" s="60"/>
      <c r="F85" s="60"/>
      <c r="G85" s="60"/>
      <c r="H85" s="60"/>
      <c r="I85" s="60"/>
    </row>
    <row r="86" spans="2:9" ht="15.75">
      <c r="B86" s="60"/>
      <c r="C86" s="60"/>
      <c r="D86" s="60"/>
      <c r="E86" s="60"/>
      <c r="F86" s="60"/>
      <c r="G86" s="60"/>
      <c r="H86" s="60"/>
      <c r="I86" s="60"/>
    </row>
    <row r="87" spans="2:9" ht="15.75">
      <c r="B87" s="60"/>
      <c r="C87" s="60"/>
      <c r="D87" s="60"/>
      <c r="E87" s="60"/>
      <c r="F87" s="60"/>
      <c r="G87" s="60"/>
      <c r="H87" s="60"/>
      <c r="I87" s="60"/>
    </row>
    <row r="88" spans="2:9" ht="15.75">
      <c r="B88" s="60"/>
      <c r="C88" s="60"/>
      <c r="D88" s="60"/>
      <c r="E88" s="60"/>
      <c r="F88" s="60"/>
      <c r="G88" s="60"/>
      <c r="H88" s="60"/>
      <c r="I88" s="60"/>
    </row>
    <row r="89" spans="2:9" ht="15.75">
      <c r="B89" s="60"/>
      <c r="C89" s="60"/>
      <c r="D89" s="60"/>
      <c r="E89" s="60"/>
      <c r="F89" s="60"/>
      <c r="G89" s="60"/>
      <c r="H89" s="60"/>
      <c r="I89" s="60"/>
    </row>
    <row r="90" spans="2:9" ht="15.75">
      <c r="B90" s="60"/>
      <c r="C90" s="60"/>
      <c r="D90" s="60"/>
      <c r="E90" s="60"/>
      <c r="F90" s="60"/>
      <c r="G90" s="60"/>
      <c r="H90" s="60"/>
      <c r="I90" s="60"/>
    </row>
    <row r="91" spans="2:9" ht="15.75">
      <c r="B91" s="60"/>
      <c r="C91" s="60"/>
      <c r="D91" s="60"/>
      <c r="E91" s="60"/>
      <c r="F91" s="60"/>
      <c r="G91" s="60"/>
      <c r="H91" s="60"/>
      <c r="I91" s="60"/>
    </row>
    <row r="92" spans="2:9" ht="15.75">
      <c r="B92" s="60"/>
      <c r="C92" s="60"/>
      <c r="D92" s="60"/>
      <c r="E92" s="60"/>
      <c r="F92" s="60"/>
      <c r="G92" s="60"/>
      <c r="H92" s="60"/>
      <c r="I92" s="60"/>
    </row>
    <row r="93" spans="2:9" ht="15.75">
      <c r="B93" s="60"/>
      <c r="C93" s="60"/>
      <c r="D93" s="60"/>
      <c r="E93" s="60"/>
      <c r="F93" s="60"/>
      <c r="G93" s="60"/>
      <c r="H93" s="60"/>
      <c r="I93" s="60"/>
    </row>
    <row r="94" spans="2:9" ht="15.75">
      <c r="B94" s="60"/>
      <c r="C94" s="60"/>
      <c r="D94" s="60"/>
      <c r="E94" s="60"/>
      <c r="F94" s="60"/>
      <c r="G94" s="60"/>
      <c r="H94" s="60"/>
      <c r="I94" s="60"/>
    </row>
    <row r="95" spans="2:9" ht="15.75">
      <c r="B95" s="60"/>
      <c r="C95" s="60"/>
      <c r="D95" s="60"/>
      <c r="E95" s="60"/>
      <c r="F95" s="60"/>
      <c r="G95" s="60"/>
      <c r="H95" s="60"/>
      <c r="I95" s="60"/>
    </row>
    <row r="96" spans="2:9" ht="15.75">
      <c r="B96" s="60"/>
      <c r="C96" s="60"/>
      <c r="D96" s="60"/>
      <c r="E96" s="60"/>
      <c r="F96" s="60"/>
      <c r="G96" s="60"/>
      <c r="H96" s="60"/>
      <c r="I96" s="60"/>
    </row>
    <row r="97" spans="2:9" ht="15.75">
      <c r="B97" s="60"/>
      <c r="C97" s="60"/>
      <c r="D97" s="60"/>
      <c r="E97" s="60"/>
      <c r="F97" s="60"/>
      <c r="G97" s="60"/>
      <c r="H97" s="60"/>
      <c r="I97" s="60"/>
    </row>
    <row r="98" spans="2:9" ht="15.75">
      <c r="B98" s="60"/>
      <c r="C98" s="60"/>
      <c r="D98" s="60"/>
      <c r="E98" s="60"/>
      <c r="F98" s="60"/>
      <c r="G98" s="60"/>
      <c r="H98" s="60"/>
      <c r="I98" s="60"/>
    </row>
    <row r="99" spans="2:9" ht="15.75">
      <c r="B99" s="60"/>
      <c r="C99" s="60"/>
      <c r="D99" s="60"/>
      <c r="E99" s="60"/>
      <c r="F99" s="60"/>
      <c r="G99" s="60"/>
      <c r="H99" s="60"/>
      <c r="I99" s="60"/>
    </row>
    <row r="100" spans="2:9" ht="15.75">
      <c r="B100" s="60"/>
      <c r="C100" s="60"/>
      <c r="D100" s="60"/>
      <c r="E100" s="60"/>
      <c r="F100" s="60"/>
      <c r="G100" s="60"/>
      <c r="H100" s="60"/>
      <c r="I100" s="60"/>
    </row>
    <row r="101" spans="2:9" ht="15.75">
      <c r="B101" s="60"/>
      <c r="C101" s="60"/>
      <c r="D101" s="60"/>
      <c r="E101" s="60"/>
      <c r="F101" s="60"/>
      <c r="G101" s="60"/>
      <c r="H101" s="60"/>
      <c r="I101" s="60"/>
    </row>
    <row r="102" spans="2:9" ht="15.75">
      <c r="B102" s="60"/>
      <c r="C102" s="60"/>
      <c r="D102" s="60"/>
      <c r="E102" s="60"/>
      <c r="F102" s="60"/>
      <c r="G102" s="60"/>
      <c r="H102" s="60"/>
      <c r="I102" s="60"/>
    </row>
    <row r="103" spans="2:9" ht="15.75">
      <c r="B103" s="60"/>
      <c r="C103" s="60"/>
      <c r="D103" s="60"/>
      <c r="E103" s="60"/>
      <c r="F103" s="60"/>
      <c r="G103" s="60"/>
      <c r="H103" s="60"/>
      <c r="I103" s="60"/>
    </row>
    <row r="104" spans="2:9" ht="15.75">
      <c r="B104" s="60"/>
      <c r="C104" s="60"/>
      <c r="D104" s="60"/>
      <c r="E104" s="60"/>
      <c r="F104" s="60"/>
      <c r="G104" s="60"/>
      <c r="H104" s="60"/>
      <c r="I104" s="60"/>
    </row>
    <row r="105" spans="2:9" ht="15.75">
      <c r="B105" s="60"/>
      <c r="C105" s="60"/>
      <c r="D105" s="60"/>
      <c r="E105" s="60"/>
      <c r="F105" s="60"/>
      <c r="G105" s="60"/>
      <c r="H105" s="60"/>
      <c r="I105" s="60"/>
    </row>
    <row r="106" spans="2:9" ht="15.75">
      <c r="B106" s="60"/>
      <c r="C106" s="60"/>
      <c r="D106" s="60"/>
      <c r="E106" s="60"/>
      <c r="F106" s="60"/>
      <c r="G106" s="60"/>
      <c r="H106" s="60"/>
      <c r="I106" s="60"/>
    </row>
    <row r="107" spans="2:9" ht="15.75">
      <c r="B107" s="60"/>
      <c r="C107" s="60"/>
      <c r="D107" s="60"/>
      <c r="E107" s="60"/>
      <c r="F107" s="60"/>
      <c r="G107" s="60"/>
      <c r="H107" s="60"/>
      <c r="I107" s="60"/>
    </row>
    <row r="108" spans="2:9" ht="15.75">
      <c r="B108" s="60"/>
      <c r="C108" s="60"/>
      <c r="D108" s="60"/>
      <c r="E108" s="60"/>
      <c r="F108" s="60"/>
      <c r="G108" s="60"/>
      <c r="H108" s="60"/>
      <c r="I108" s="60"/>
    </row>
    <row r="109" spans="2:9" ht="15.75">
      <c r="B109" s="60"/>
      <c r="C109" s="60"/>
      <c r="D109" s="60"/>
      <c r="E109" s="60"/>
      <c r="F109" s="60"/>
      <c r="G109" s="60"/>
      <c r="H109" s="60"/>
      <c r="I109" s="60"/>
    </row>
    <row r="110" spans="2:9" ht="15.75">
      <c r="B110" s="60"/>
      <c r="C110" s="60"/>
      <c r="D110" s="60"/>
      <c r="E110" s="60"/>
      <c r="F110" s="60"/>
      <c r="G110" s="60"/>
      <c r="H110" s="60"/>
      <c r="I110" s="60"/>
    </row>
    <row r="111" spans="2:9" ht="15.75">
      <c r="B111" s="60"/>
      <c r="C111" s="60"/>
      <c r="D111" s="60"/>
      <c r="E111" s="60"/>
      <c r="F111" s="60"/>
      <c r="G111" s="60"/>
      <c r="H111" s="60"/>
      <c r="I111" s="60"/>
    </row>
    <row r="112" spans="2:9" ht="15.75">
      <c r="B112" s="60"/>
      <c r="C112" s="60"/>
      <c r="D112" s="60"/>
      <c r="E112" s="60"/>
      <c r="F112" s="60"/>
      <c r="G112" s="60"/>
      <c r="H112" s="60"/>
      <c r="I112" s="60"/>
    </row>
    <row r="113" spans="2:9" ht="15.75">
      <c r="B113" s="60"/>
      <c r="C113" s="60"/>
      <c r="D113" s="60"/>
      <c r="E113" s="60"/>
      <c r="F113" s="60"/>
      <c r="G113" s="60"/>
      <c r="H113" s="60"/>
      <c r="I113" s="60"/>
    </row>
    <row r="114" spans="2:9" ht="15.75">
      <c r="B114" s="60"/>
      <c r="C114" s="60"/>
      <c r="D114" s="60"/>
      <c r="E114" s="60"/>
      <c r="F114" s="60"/>
      <c r="G114" s="60"/>
      <c r="H114" s="60"/>
      <c r="I114" s="60"/>
    </row>
    <row r="115" spans="2:9" ht="15.75">
      <c r="B115" s="60"/>
      <c r="C115" s="60"/>
      <c r="D115" s="60"/>
      <c r="E115" s="60"/>
      <c r="F115" s="60"/>
      <c r="G115" s="60"/>
      <c r="H115" s="60"/>
      <c r="I115" s="60"/>
    </row>
    <row r="116" spans="2:9" ht="15.75">
      <c r="B116" s="60"/>
      <c r="C116" s="60"/>
      <c r="D116" s="60"/>
      <c r="E116" s="60"/>
      <c r="F116" s="60"/>
      <c r="G116" s="60"/>
      <c r="H116" s="60"/>
      <c r="I116" s="60"/>
    </row>
    <row r="117" spans="2:9" ht="15.75">
      <c r="B117" s="60"/>
      <c r="C117" s="60"/>
      <c r="D117" s="60"/>
      <c r="E117" s="60"/>
      <c r="F117" s="60"/>
      <c r="G117" s="60"/>
      <c r="H117" s="60"/>
      <c r="I117" s="60"/>
    </row>
    <row r="118" spans="2:9" ht="15.75">
      <c r="B118" s="60"/>
      <c r="C118" s="60"/>
      <c r="D118" s="60"/>
      <c r="E118" s="60"/>
      <c r="F118" s="60"/>
      <c r="G118" s="60"/>
      <c r="H118" s="60"/>
      <c r="I118" s="60"/>
    </row>
    <row r="119" spans="2:9" ht="15.75">
      <c r="B119" s="60"/>
      <c r="C119" s="60"/>
      <c r="D119" s="60"/>
      <c r="E119" s="60"/>
      <c r="F119" s="60"/>
      <c r="G119" s="60"/>
      <c r="H119" s="60"/>
      <c r="I119" s="60"/>
    </row>
    <row r="120" spans="2:9" ht="15.75">
      <c r="B120" s="60"/>
      <c r="C120" s="60"/>
      <c r="D120" s="60"/>
      <c r="E120" s="60"/>
      <c r="F120" s="60"/>
      <c r="G120" s="60"/>
      <c r="H120" s="60"/>
      <c r="I120" s="60"/>
    </row>
    <row r="121" spans="2:9" ht="15.75">
      <c r="B121" s="60"/>
      <c r="C121" s="60"/>
      <c r="D121" s="60"/>
      <c r="E121" s="60"/>
      <c r="F121" s="60"/>
      <c r="G121" s="60"/>
      <c r="H121" s="60"/>
      <c r="I121" s="60"/>
    </row>
    <row r="122" spans="2:9" ht="15.75">
      <c r="B122" s="60"/>
      <c r="C122" s="60"/>
      <c r="D122" s="60"/>
      <c r="E122" s="60"/>
      <c r="F122" s="60"/>
      <c r="G122" s="60"/>
      <c r="H122" s="60"/>
      <c r="I122" s="60"/>
    </row>
    <row r="123" spans="2:9" ht="15.75">
      <c r="B123" s="60"/>
      <c r="C123" s="60"/>
      <c r="D123" s="60"/>
      <c r="E123" s="60"/>
      <c r="F123" s="60"/>
      <c r="G123" s="60"/>
      <c r="H123" s="60"/>
      <c r="I123" s="60"/>
    </row>
    <row r="124" spans="2:9" ht="15.75">
      <c r="B124" s="60"/>
      <c r="C124" s="60"/>
      <c r="D124" s="60"/>
      <c r="E124" s="60"/>
      <c r="F124" s="60"/>
      <c r="G124" s="60"/>
      <c r="H124" s="60"/>
      <c r="I124" s="60"/>
    </row>
    <row r="125" spans="2:9" ht="15.75">
      <c r="B125" s="60"/>
      <c r="C125" s="60"/>
      <c r="D125" s="60"/>
      <c r="E125" s="60"/>
      <c r="F125" s="60"/>
      <c r="G125" s="60"/>
      <c r="H125" s="60"/>
      <c r="I125" s="60"/>
    </row>
    <row r="126" spans="2:9" ht="15.75">
      <c r="B126" s="60"/>
      <c r="C126" s="60"/>
      <c r="D126" s="60"/>
      <c r="E126" s="60"/>
      <c r="F126" s="60"/>
      <c r="G126" s="60"/>
      <c r="H126" s="60"/>
      <c r="I126" s="60"/>
    </row>
    <row r="127" spans="2:9" ht="15.75">
      <c r="B127" s="60"/>
      <c r="C127" s="60"/>
      <c r="D127" s="60"/>
      <c r="E127" s="60"/>
      <c r="F127" s="60"/>
      <c r="G127" s="60"/>
      <c r="H127" s="60"/>
      <c r="I127" s="60"/>
    </row>
    <row r="128" spans="2:9" ht="15.75">
      <c r="B128" s="60"/>
      <c r="C128" s="60"/>
      <c r="D128" s="60"/>
      <c r="E128" s="60"/>
      <c r="F128" s="60"/>
      <c r="G128" s="60"/>
      <c r="H128" s="60"/>
      <c r="I128" s="60"/>
    </row>
    <row r="129" spans="2:9" ht="15.75">
      <c r="B129" s="60"/>
      <c r="C129" s="60"/>
      <c r="D129" s="60"/>
      <c r="E129" s="60"/>
      <c r="F129" s="60"/>
      <c r="G129" s="60"/>
      <c r="H129" s="60"/>
      <c r="I129" s="60"/>
    </row>
    <row r="130" spans="2:9" ht="15.75">
      <c r="B130" s="60"/>
      <c r="C130" s="60"/>
      <c r="D130" s="60"/>
      <c r="E130" s="60"/>
      <c r="F130" s="60"/>
      <c r="G130" s="60"/>
      <c r="H130" s="60"/>
      <c r="I130" s="60"/>
    </row>
    <row r="131" spans="2:9" ht="15.75">
      <c r="B131" s="60"/>
      <c r="C131" s="60"/>
      <c r="D131" s="60"/>
      <c r="E131" s="60"/>
      <c r="F131" s="60"/>
      <c r="G131" s="60"/>
      <c r="H131" s="60"/>
      <c r="I131" s="60"/>
    </row>
    <row r="132" spans="2:9" ht="15.75">
      <c r="B132" s="60"/>
      <c r="C132" s="60"/>
      <c r="D132" s="60"/>
      <c r="E132" s="60"/>
      <c r="F132" s="60"/>
      <c r="G132" s="60"/>
      <c r="H132" s="60"/>
      <c r="I132" s="60"/>
    </row>
    <row r="133" spans="2:9" ht="15.75">
      <c r="B133" s="60"/>
      <c r="C133" s="60"/>
      <c r="D133" s="60"/>
      <c r="E133" s="60"/>
      <c r="F133" s="60"/>
      <c r="G133" s="60"/>
      <c r="H133" s="60"/>
      <c r="I133" s="60"/>
    </row>
    <row r="134" spans="2:9" ht="15.75">
      <c r="B134" s="60"/>
      <c r="C134" s="60"/>
      <c r="D134" s="60"/>
      <c r="E134" s="60"/>
      <c r="F134" s="60"/>
      <c r="G134" s="60"/>
      <c r="H134" s="60"/>
      <c r="I134" s="60"/>
    </row>
    <row r="135" spans="2:9" ht="15.75">
      <c r="B135" s="60"/>
      <c r="C135" s="60"/>
      <c r="D135" s="60"/>
      <c r="E135" s="60"/>
      <c r="F135" s="60"/>
      <c r="G135" s="60"/>
      <c r="H135" s="60"/>
      <c r="I135" s="60"/>
    </row>
    <row r="136" spans="2:9" ht="15.75">
      <c r="B136" s="60"/>
      <c r="C136" s="60"/>
      <c r="D136" s="60"/>
      <c r="E136" s="60"/>
      <c r="F136" s="60"/>
      <c r="G136" s="60"/>
      <c r="H136" s="60"/>
      <c r="I136" s="60"/>
    </row>
    <row r="137" spans="2:9" ht="15.75">
      <c r="B137" s="60"/>
      <c r="C137" s="60"/>
      <c r="D137" s="60"/>
      <c r="E137" s="60"/>
      <c r="F137" s="60"/>
      <c r="G137" s="60"/>
      <c r="H137" s="60"/>
      <c r="I137" s="60"/>
    </row>
    <row r="138" spans="2:9" ht="15.75">
      <c r="B138" s="60"/>
      <c r="C138" s="60"/>
      <c r="D138" s="60"/>
      <c r="E138" s="60"/>
      <c r="F138" s="60"/>
      <c r="G138" s="60"/>
      <c r="H138" s="60"/>
      <c r="I138" s="60"/>
    </row>
  </sheetData>
  <sheetProtection/>
  <mergeCells count="18">
    <mergeCell ref="H3:I3"/>
    <mergeCell ref="H4:I4"/>
    <mergeCell ref="H6:I6"/>
    <mergeCell ref="B9:H9"/>
    <mergeCell ref="A11:A13"/>
    <mergeCell ref="B11:B13"/>
    <mergeCell ref="C11:C13"/>
    <mergeCell ref="D11:D13"/>
    <mergeCell ref="E11:G11"/>
    <mergeCell ref="H11:H13"/>
    <mergeCell ref="B38:C38"/>
    <mergeCell ref="B41:C41"/>
    <mergeCell ref="E12:E13"/>
    <mergeCell ref="F12:F13"/>
    <mergeCell ref="G12:G13"/>
    <mergeCell ref="A30:A31"/>
    <mergeCell ref="B30:B31"/>
    <mergeCell ref="C30:C3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2017-01-23T15:09:19Z</cp:lastPrinted>
  <dcterms:created xsi:type="dcterms:W3CDTF">1996-10-08T23:32:33Z</dcterms:created>
  <dcterms:modified xsi:type="dcterms:W3CDTF">2017-01-23T15:10:26Z</dcterms:modified>
  <cp:category/>
  <cp:version/>
  <cp:contentType/>
  <cp:contentStatus/>
</cp:coreProperties>
</file>