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5 (в) " sheetId="1" r:id="rId1"/>
  </sheets>
  <definedNames>
    <definedName name="_xlnm.Print_Area" localSheetId="0">'дод 5 (в) '!$B$1:$N$267</definedName>
  </definedNames>
  <calcPr fullCalcOnLoad="1"/>
</workbook>
</file>

<file path=xl/sharedStrings.xml><?xml version="1.0" encoding="utf-8"?>
<sst xmlns="http://schemas.openxmlformats.org/spreadsheetml/2006/main" count="547" uniqueCount="290">
  <si>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</si>
  <si>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</si>
  <si>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</si>
  <si>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</si>
  <si>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</si>
  <si>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</si>
  <si>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</si>
  <si>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</si>
  <si>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</si>
  <si>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</si>
  <si>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</si>
  <si>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</si>
  <si>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</si>
  <si>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</si>
  <si>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</si>
  <si>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</si>
  <si>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</si>
  <si>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</si>
  <si>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</si>
  <si>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</si>
  <si>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</si>
  <si>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</si>
  <si>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</si>
  <si>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</si>
  <si>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</si>
  <si>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</si>
  <si>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</si>
  <si>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</si>
  <si>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</si>
  <si>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</si>
  <si>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</si>
  <si>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</si>
  <si>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</si>
  <si>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</si>
  <si>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</si>
  <si>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</si>
  <si>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</si>
  <si>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</si>
  <si>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</si>
  <si>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</si>
  <si>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</si>
  <si>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</si>
  <si>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</si>
  <si>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</si>
  <si>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</si>
  <si>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</si>
  <si>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</si>
  <si>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</si>
  <si>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</si>
  <si>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</si>
  <si>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</si>
  <si>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</si>
  <si>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</si>
  <si>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</si>
  <si>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</si>
  <si>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</si>
  <si>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</si>
  <si>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</si>
  <si>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</si>
  <si>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</si>
  <si>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</si>
  <si>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</si>
  <si>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</si>
  <si>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</si>
  <si>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</si>
  <si>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</si>
  <si>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</si>
  <si>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</si>
  <si>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</si>
  <si>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</si>
  <si>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</si>
  <si>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</si>
  <si>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</si>
  <si>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</si>
  <si>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</si>
  <si>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</si>
  <si>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</si>
  <si>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</si>
  <si>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</si>
  <si>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</si>
  <si>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</si>
  <si>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</si>
  <si>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</si>
  <si>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</si>
  <si>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</si>
  <si>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</si>
  <si>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</si>
  <si>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</si>
  <si>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</si>
  <si>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</si>
  <si>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</si>
  <si>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</si>
  <si>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</si>
  <si>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</si>
  <si>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</si>
  <si>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</si>
  <si>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</si>
  <si>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</si>
  <si>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</si>
  <si>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</si>
  <si>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</si>
  <si>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</si>
  <si>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</si>
  <si>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</si>
  <si>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</si>
  <si>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</si>
  <si>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</si>
  <si>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</si>
  <si>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</si>
  <si>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</si>
  <si>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</si>
  <si>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</si>
  <si>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</si>
  <si>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</si>
  <si>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</si>
  <si>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</si>
  <si>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</si>
  <si>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</si>
  <si>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</si>
  <si>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</si>
  <si>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</si>
  <si>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</si>
  <si>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</si>
  <si>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</si>
  <si>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</si>
  <si>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</si>
  <si>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</si>
  <si>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</si>
  <si>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</si>
  <si>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</si>
  <si>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</si>
  <si>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</si>
  <si>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</si>
  <si>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</si>
  <si>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</si>
  <si>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</si>
  <si>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</si>
  <si>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</si>
  <si>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</si>
  <si>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</si>
  <si>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</si>
  <si>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</si>
  <si>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</si>
  <si>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</si>
  <si>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</si>
  <si>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</si>
  <si>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</si>
  <si>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</si>
  <si>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</si>
  <si>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</si>
  <si>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</si>
  <si>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</si>
  <si>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</si>
  <si>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</si>
  <si>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</si>
  <si>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</si>
  <si>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</si>
  <si>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</si>
  <si>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</si>
  <si>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</si>
  <si>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</si>
  <si>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</si>
  <si>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</si>
  <si>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</si>
  <si>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</si>
  <si>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</si>
  <si>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</si>
  <si>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</si>
  <si>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</si>
  <si>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</si>
  <si>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</si>
  <si>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</si>
  <si>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</si>
  <si>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</si>
  <si>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</si>
  <si>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</si>
  <si>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</si>
  <si>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</si>
  <si>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</si>
  <si>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</si>
  <si>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</si>
  <si>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</si>
  <si>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</si>
  <si>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</si>
  <si>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</si>
  <si>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</si>
  <si>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</si>
  <si>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</si>
  <si>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</si>
  <si>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</si>
  <si>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</si>
  <si>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</si>
  <si>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</si>
  <si>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</si>
  <si>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</si>
  <si>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</si>
  <si>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</si>
  <si>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</si>
  <si>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</si>
  <si>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</si>
  <si>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</si>
  <si>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</si>
  <si>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</si>
  <si>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</si>
  <si>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</si>
  <si>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</si>
  <si>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</si>
  <si>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</si>
  <si>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</si>
  <si>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</si>
  <si>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</si>
  <si>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</si>
  <si>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</si>
  <si>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</si>
  <si>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</si>
  <si>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</si>
  <si>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</si>
  <si>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</si>
  <si>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</si>
  <si>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</si>
  <si>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</si>
  <si>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</si>
  <si>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</si>
  <si>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</si>
  <si>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</si>
  <si>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</si>
  <si>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</si>
  <si>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</si>
  <si>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</si>
  <si>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</si>
  <si>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</si>
  <si>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</si>
  <si>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</si>
  <si>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</si>
  <si>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</si>
  <si>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</si>
  <si>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</si>
  <si>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</si>
  <si>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</si>
  <si>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</si>
  <si>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</si>
  <si>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</si>
  <si>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</si>
  <si>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Касові видатки</t>
  </si>
  <si>
    <t>Директор департаменту фінансів,</t>
  </si>
  <si>
    <t>економіки та  інвестицій</t>
  </si>
  <si>
    <t xml:space="preserve"> Виконавчий комітет Сумської міської ради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</si>
  <si>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</si>
  <si>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</si>
  <si>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</si>
  <si>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</si>
  <si>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</si>
  <si>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</si>
  <si>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</si>
  <si>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</si>
  <si>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</si>
  <si>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Будівництво водопроводу по пров. Запотоцького</t>
  </si>
  <si>
    <t>Будівництво зливної каналізації в районі житлових будинків №51 та №59 по вул. Романа Атаманюка</t>
  </si>
  <si>
    <t>Будівництво тролейбусної лінії вул. Прокоф'єва - вул. Кірова</t>
  </si>
  <si>
    <t>Будівництво волейбольно-баскетбольного майданчика в районі житлових будинків 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</si>
  <si>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</si>
  <si>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</si>
  <si>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</si>
  <si>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</si>
  <si>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</si>
  <si>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</si>
  <si>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пішохідної доріжки біля оз. Чеха з влаштуванням лінії освітлення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</si>
  <si>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</si>
  <si>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</si>
  <si>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</si>
  <si>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</si>
  <si>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</si>
  <si>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</si>
  <si>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</si>
  <si>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Відділ охорони здоров'я Сумської міської ради</t>
  </si>
  <si>
    <t>тис.грн.</t>
  </si>
  <si>
    <t>Сумський міський голова</t>
  </si>
  <si>
    <t>О.М. Лисенко</t>
  </si>
  <si>
    <t>Виконавець:Липова С.А.</t>
  </si>
  <si>
    <t>__________________</t>
  </si>
  <si>
    <t>Інформація про виконання видатків бюджету розвитку та інших коштів міського бюджету за 2016 рік</t>
  </si>
  <si>
    <t xml:space="preserve">до Інформації про стан виконання Програми </t>
  </si>
  <si>
    <t>економічного і соціального розвитку міста Суми</t>
  </si>
  <si>
    <t xml:space="preserve">на 2016 рік, затвердженої рішенням Сумської </t>
  </si>
  <si>
    <t>міської ради від 24 грудня 2015 року № 144–МР</t>
  </si>
  <si>
    <t>(зі змінами), за підсумками 2016 року</t>
  </si>
  <si>
    <t>Додаток 4</t>
  </si>
  <si>
    <t>Збереження, розвиток, реконструкція та реставрація пам'яток історії та культури, в т.ч.: 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</si>
  <si>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</si>
  <si>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Реконструкція каналізаційного напірного колектора від діючої камери № 19 по вул. Д. Коротченко до камери № 31 по вул. Криничній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</si>
</sst>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194" fontId="13" fillId="0" borderId="10" xfId="0" applyNumberFormat="1" applyFont="1" applyFill="1" applyBorder="1" applyAlignment="1">
      <alignment vertical="center"/>
    </xf>
    <xf numFmtId="194" fontId="13" fillId="0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194" fontId="14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4" fontId="14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194" fontId="16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justify" vertical="center" wrapText="1"/>
    </xf>
    <xf numFmtId="194" fontId="14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9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9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distributed" wrapText="1"/>
    </xf>
    <xf numFmtId="0" fontId="10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 horizontal="left"/>
    </xf>
    <xf numFmtId="4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A267"/>
  <sheetViews>
    <sheetView showZeros="0" tabSelected="1" view="pageBreakPreview" zoomScale="50" zoomScaleNormal="75" zoomScaleSheetLayoutView="50" workbookViewId="0" topLeftCell="C238">
      <selection activeCell="C182" sqref="C182"/>
    </sheetView>
  </sheetViews>
  <sheetFormatPr defaultColWidth="9.00390625" defaultRowHeight="12.75"/>
  <cols>
    <col min="1" max="1" width="20.625" style="35" hidden="1" customWidth="1"/>
    <col min="2" max="2" width="21.75390625" style="35" hidden="1" customWidth="1"/>
    <col min="3" max="3" width="159.625" style="35" customWidth="1"/>
    <col min="4" max="4" width="57.625" style="35" hidden="1" customWidth="1"/>
    <col min="5" max="5" width="19.25390625" style="35" hidden="1" customWidth="1"/>
    <col min="6" max="6" width="32.875" style="35" customWidth="1"/>
    <col min="7" max="7" width="26.875" style="35" customWidth="1"/>
    <col min="8" max="8" width="20.25390625" style="35" hidden="1" customWidth="1"/>
    <col min="9" max="9" width="26.375" style="35" customWidth="1"/>
    <col min="10" max="10" width="31.00390625" style="9" hidden="1" customWidth="1"/>
    <col min="11" max="11" width="31.00390625" style="9" customWidth="1"/>
    <col min="12" max="12" width="25.625" style="9" hidden="1" customWidth="1"/>
    <col min="13" max="13" width="30.875" style="37" customWidth="1"/>
    <col min="14" max="14" width="19.875" style="9" bestFit="1" customWidth="1"/>
    <col min="15" max="15" width="19.625" style="9" customWidth="1"/>
    <col min="16" max="16" width="16.875" style="9" customWidth="1"/>
    <col min="17" max="17" width="13.875" style="9" bestFit="1" customWidth="1"/>
    <col min="18" max="156" width="9.125" style="9" customWidth="1"/>
    <col min="157" max="16384" width="9.125" style="35" customWidth="1"/>
  </cols>
  <sheetData>
    <row r="1" spans="5:14" ht="33">
      <c r="E1" s="36"/>
      <c r="F1" s="36"/>
      <c r="G1" s="139" t="s">
        <v>286</v>
      </c>
      <c r="H1" s="139"/>
      <c r="I1" s="139"/>
      <c r="J1" s="139"/>
      <c r="K1" s="139"/>
      <c r="L1" s="139"/>
      <c r="M1" s="139"/>
      <c r="N1" s="129"/>
    </row>
    <row r="2" spans="5:14" ht="33">
      <c r="E2" s="36"/>
      <c r="F2" s="36"/>
      <c r="G2" s="140" t="s">
        <v>281</v>
      </c>
      <c r="H2" s="140"/>
      <c r="I2" s="140"/>
      <c r="J2" s="140"/>
      <c r="K2" s="140"/>
      <c r="L2" s="140"/>
      <c r="M2" s="140"/>
      <c r="N2" s="129"/>
    </row>
    <row r="3" spans="7:14" ht="33">
      <c r="G3" s="136" t="s">
        <v>282</v>
      </c>
      <c r="H3" s="136"/>
      <c r="I3" s="136"/>
      <c r="J3" s="136"/>
      <c r="K3" s="136"/>
      <c r="L3" s="136"/>
      <c r="M3" s="136"/>
      <c r="N3" s="129"/>
    </row>
    <row r="4" spans="7:14" ht="33">
      <c r="G4" s="136" t="s">
        <v>283</v>
      </c>
      <c r="H4" s="136"/>
      <c r="I4" s="136"/>
      <c r="J4" s="136"/>
      <c r="K4" s="136"/>
      <c r="L4" s="136"/>
      <c r="M4" s="136"/>
      <c r="N4" s="129"/>
    </row>
    <row r="5" spans="7:14" ht="33">
      <c r="G5" s="136" t="s">
        <v>284</v>
      </c>
      <c r="H5" s="136"/>
      <c r="I5" s="136"/>
      <c r="J5" s="136"/>
      <c r="K5" s="136"/>
      <c r="L5" s="136"/>
      <c r="M5" s="136"/>
      <c r="N5" s="129"/>
    </row>
    <row r="6" spans="7:14" ht="33">
      <c r="G6" s="2" t="s">
        <v>285</v>
      </c>
      <c r="H6" s="2"/>
      <c r="I6" s="2"/>
      <c r="J6" s="2"/>
      <c r="K6" s="2"/>
      <c r="L6" s="2"/>
      <c r="M6" s="124"/>
      <c r="N6" s="129"/>
    </row>
    <row r="7" spans="7:14" ht="33">
      <c r="G7" s="25"/>
      <c r="H7" s="25"/>
      <c r="I7" s="25"/>
      <c r="J7" s="25"/>
      <c r="K7" s="25"/>
      <c r="L7" s="25"/>
      <c r="N7" s="129"/>
    </row>
    <row r="8" spans="7:14" ht="33">
      <c r="G8" s="11"/>
      <c r="H8" s="11"/>
      <c r="I8" s="11"/>
      <c r="J8" s="11"/>
      <c r="K8" s="11"/>
      <c r="L8" s="1"/>
      <c r="N8" s="129"/>
    </row>
    <row r="9" spans="7:14" ht="33">
      <c r="G9" s="2"/>
      <c r="H9" s="2"/>
      <c r="I9" s="2"/>
      <c r="J9" s="2"/>
      <c r="K9" s="2"/>
      <c r="L9" s="2"/>
      <c r="N9" s="129"/>
    </row>
    <row r="10" spans="1:156" s="40" customFormat="1" ht="27">
      <c r="A10" s="138" t="s">
        <v>280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37"/>
      <c r="N10" s="12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</row>
    <row r="11" spans="3:156" s="40" customFormat="1" ht="27">
      <c r="C11" s="41"/>
      <c r="D11" s="41"/>
      <c r="E11" s="41"/>
      <c r="F11" s="41"/>
      <c r="G11" s="41"/>
      <c r="H11" s="41"/>
      <c r="I11" s="41"/>
      <c r="J11" s="42"/>
      <c r="K11" s="42"/>
      <c r="L11" s="3"/>
      <c r="M11" s="43" t="s">
        <v>275</v>
      </c>
      <c r="N11" s="12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</row>
    <row r="12" spans="1:156" s="46" customFormat="1" ht="20.25">
      <c r="A12" s="128" t="s">
        <v>73</v>
      </c>
      <c r="B12" s="128" t="s">
        <v>95</v>
      </c>
      <c r="C12" s="128" t="s">
        <v>248</v>
      </c>
      <c r="D12" s="128" t="s">
        <v>0</v>
      </c>
      <c r="E12" s="128" t="s">
        <v>1</v>
      </c>
      <c r="F12" s="128" t="s">
        <v>1</v>
      </c>
      <c r="G12" s="128" t="s">
        <v>7</v>
      </c>
      <c r="H12" s="128" t="s">
        <v>2</v>
      </c>
      <c r="I12" s="128" t="s">
        <v>2</v>
      </c>
      <c r="J12" s="128" t="s">
        <v>97</v>
      </c>
      <c r="K12" s="128" t="s">
        <v>97</v>
      </c>
      <c r="L12" s="137" t="s">
        <v>243</v>
      </c>
      <c r="M12" s="137" t="s">
        <v>243</v>
      </c>
      <c r="N12" s="129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</row>
    <row r="13" spans="1:156" s="48" customFormat="1" ht="141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37"/>
      <c r="M13" s="137"/>
      <c r="N13" s="129"/>
      <c r="O13" s="4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</row>
    <row r="14" spans="1:156" s="51" customFormat="1" ht="20.25">
      <c r="A14" s="29"/>
      <c r="B14" s="29"/>
      <c r="C14" s="29">
        <v>1</v>
      </c>
      <c r="D14" s="29"/>
      <c r="E14" s="29"/>
      <c r="F14" s="29">
        <v>2</v>
      </c>
      <c r="G14" s="29">
        <v>3</v>
      </c>
      <c r="H14" s="29"/>
      <c r="I14" s="29">
        <v>4</v>
      </c>
      <c r="J14" s="14"/>
      <c r="K14" s="14">
        <v>5</v>
      </c>
      <c r="L14" s="14"/>
      <c r="M14" s="49">
        <v>6</v>
      </c>
      <c r="N14" s="129"/>
      <c r="O14" s="4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</row>
    <row r="15" spans="1:156" s="56" customFormat="1" ht="20.25">
      <c r="A15" s="52"/>
      <c r="B15" s="52"/>
      <c r="C15" s="53" t="s">
        <v>246</v>
      </c>
      <c r="D15" s="54"/>
      <c r="E15" s="55"/>
      <c r="F15" s="29">
        <f aca="true" t="shared" si="0" ref="F15:F78">ROUND(E15/1000,1)</f>
        <v>0</v>
      </c>
      <c r="G15" s="55"/>
      <c r="H15" s="55"/>
      <c r="I15" s="29">
        <f aca="true" t="shared" si="1" ref="I15:I78">ROUND(H15/1000,1)</f>
        <v>0</v>
      </c>
      <c r="J15" s="15">
        <f>SUM(J16:J27)-J23</f>
        <v>60775275</v>
      </c>
      <c r="K15" s="20">
        <f>SUM(K16:K27)-K23</f>
        <v>60775.3</v>
      </c>
      <c r="L15" s="15">
        <f>SUM(L16:L27)-L23</f>
        <v>24152192.290000003</v>
      </c>
      <c r="M15" s="20">
        <f>SUM(M16:M27)-M23</f>
        <v>24152.199999999997</v>
      </c>
      <c r="N15" s="129"/>
      <c r="O15" s="47"/>
      <c r="P15" s="37"/>
      <c r="Q15" s="31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</row>
    <row r="16" spans="1:156" s="56" customFormat="1" ht="20.25">
      <c r="A16" s="57" t="s">
        <v>8</v>
      </c>
      <c r="B16" s="57" t="s">
        <v>74</v>
      </c>
      <c r="C16" s="54" t="s">
        <v>9</v>
      </c>
      <c r="D16" s="34" t="s">
        <v>10</v>
      </c>
      <c r="E16" s="55"/>
      <c r="F16" s="29">
        <f t="shared" si="0"/>
        <v>0</v>
      </c>
      <c r="G16" s="55"/>
      <c r="H16" s="55"/>
      <c r="I16" s="29">
        <f t="shared" si="1"/>
        <v>0</v>
      </c>
      <c r="J16" s="16">
        <v>6002548</v>
      </c>
      <c r="K16" s="24">
        <f>ROUND(J16/1000,1)+0.1</f>
        <v>6002.6</v>
      </c>
      <c r="L16" s="16">
        <v>5912872.67</v>
      </c>
      <c r="M16" s="24">
        <f aca="true" t="shared" si="2" ref="M16:M79">ROUND(L16/1000,1)</f>
        <v>5912.9</v>
      </c>
      <c r="N16" s="129"/>
      <c r="O16" s="50"/>
      <c r="P16" s="37"/>
      <c r="Q16" s="31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</row>
    <row r="17" spans="1:156" s="56" customFormat="1" ht="20.25">
      <c r="A17" s="57" t="s">
        <v>111</v>
      </c>
      <c r="B17" s="57" t="s">
        <v>113</v>
      </c>
      <c r="C17" s="54" t="s">
        <v>112</v>
      </c>
      <c r="D17" s="34" t="s">
        <v>10</v>
      </c>
      <c r="E17" s="55"/>
      <c r="F17" s="29">
        <f t="shared" si="0"/>
        <v>0</v>
      </c>
      <c r="G17" s="55"/>
      <c r="H17" s="55"/>
      <c r="I17" s="29">
        <f t="shared" si="1"/>
        <v>0</v>
      </c>
      <c r="J17" s="16">
        <v>9645</v>
      </c>
      <c r="K17" s="24">
        <f aca="true" t="shared" si="3" ref="K17:K79">ROUND(J17/1000,1)</f>
        <v>9.6</v>
      </c>
      <c r="L17" s="16">
        <v>9585</v>
      </c>
      <c r="M17" s="24">
        <f t="shared" si="2"/>
        <v>9.6</v>
      </c>
      <c r="N17" s="129"/>
      <c r="O17" s="31"/>
      <c r="P17" s="37"/>
      <c r="Q17" s="31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</row>
    <row r="18" spans="1:156" s="56" customFormat="1" ht="20.25">
      <c r="A18" s="57" t="s">
        <v>57</v>
      </c>
      <c r="B18" s="57" t="s">
        <v>75</v>
      </c>
      <c r="C18" s="54" t="s">
        <v>38</v>
      </c>
      <c r="D18" s="34" t="s">
        <v>10</v>
      </c>
      <c r="E18" s="55"/>
      <c r="F18" s="29">
        <f t="shared" si="0"/>
        <v>0</v>
      </c>
      <c r="G18" s="55"/>
      <c r="H18" s="55"/>
      <c r="I18" s="29">
        <f t="shared" si="1"/>
        <v>0</v>
      </c>
      <c r="J18" s="16">
        <v>317552</v>
      </c>
      <c r="K18" s="24">
        <f t="shared" si="3"/>
        <v>317.6</v>
      </c>
      <c r="L18" s="16">
        <v>308312.72</v>
      </c>
      <c r="M18" s="24">
        <f t="shared" si="2"/>
        <v>308.3</v>
      </c>
      <c r="N18" s="129"/>
      <c r="O18" s="31"/>
      <c r="P18" s="37"/>
      <c r="Q18" s="31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</row>
    <row r="19" spans="1:156" s="56" customFormat="1" ht="20.25">
      <c r="A19" s="57" t="s">
        <v>29</v>
      </c>
      <c r="B19" s="57" t="s">
        <v>76</v>
      </c>
      <c r="C19" s="54" t="s">
        <v>30</v>
      </c>
      <c r="D19" s="34" t="s">
        <v>10</v>
      </c>
      <c r="E19" s="55"/>
      <c r="F19" s="29">
        <f t="shared" si="0"/>
        <v>0</v>
      </c>
      <c r="G19" s="55"/>
      <c r="H19" s="55"/>
      <c r="I19" s="29">
        <f t="shared" si="1"/>
        <v>0</v>
      </c>
      <c r="J19" s="16">
        <v>398500</v>
      </c>
      <c r="K19" s="24">
        <f t="shared" si="3"/>
        <v>398.5</v>
      </c>
      <c r="L19" s="16">
        <v>243221.94</v>
      </c>
      <c r="M19" s="24">
        <f t="shared" si="2"/>
        <v>243.2</v>
      </c>
      <c r="N19" s="129"/>
      <c r="O19" s="31"/>
      <c r="P19" s="37"/>
      <c r="Q19" s="31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</row>
    <row r="20" spans="1:156" s="56" customFormat="1" ht="20.25">
      <c r="A20" s="57" t="s">
        <v>22</v>
      </c>
      <c r="B20" s="57" t="s">
        <v>76</v>
      </c>
      <c r="C20" s="54" t="s">
        <v>35</v>
      </c>
      <c r="D20" s="34" t="s">
        <v>10</v>
      </c>
      <c r="E20" s="58"/>
      <c r="F20" s="29">
        <f t="shared" si="0"/>
        <v>0</v>
      </c>
      <c r="G20" s="58"/>
      <c r="H20" s="58"/>
      <c r="I20" s="29">
        <f t="shared" si="1"/>
        <v>0</v>
      </c>
      <c r="J20" s="16">
        <v>500000</v>
      </c>
      <c r="K20" s="24">
        <f t="shared" si="3"/>
        <v>500</v>
      </c>
      <c r="L20" s="16">
        <v>495529.54</v>
      </c>
      <c r="M20" s="24">
        <f t="shared" si="2"/>
        <v>495.5</v>
      </c>
      <c r="N20" s="129"/>
      <c r="O20" s="31"/>
      <c r="P20" s="37"/>
      <c r="Q20" s="3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56" customFormat="1" ht="40.5">
      <c r="A21" s="57" t="s">
        <v>182</v>
      </c>
      <c r="B21" s="57" t="s">
        <v>76</v>
      </c>
      <c r="C21" s="54" t="s">
        <v>183</v>
      </c>
      <c r="D21" s="34" t="s">
        <v>10</v>
      </c>
      <c r="E21" s="58"/>
      <c r="F21" s="29">
        <f t="shared" si="0"/>
        <v>0</v>
      </c>
      <c r="G21" s="58"/>
      <c r="H21" s="58"/>
      <c r="I21" s="29">
        <f t="shared" si="1"/>
        <v>0</v>
      </c>
      <c r="J21" s="16">
        <v>23000</v>
      </c>
      <c r="K21" s="24">
        <f t="shared" si="3"/>
        <v>23</v>
      </c>
      <c r="L21" s="16">
        <v>23000</v>
      </c>
      <c r="M21" s="24">
        <f t="shared" si="2"/>
        <v>23</v>
      </c>
      <c r="N21" s="129"/>
      <c r="O21" s="31"/>
      <c r="P21" s="37"/>
      <c r="Q21" s="3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56" customFormat="1" ht="20.25">
      <c r="A22" s="57" t="s">
        <v>196</v>
      </c>
      <c r="B22" s="57" t="s">
        <v>198</v>
      </c>
      <c r="C22" s="54" t="s">
        <v>197</v>
      </c>
      <c r="D22" s="34" t="s">
        <v>10</v>
      </c>
      <c r="E22" s="58"/>
      <c r="F22" s="29">
        <f t="shared" si="0"/>
        <v>0</v>
      </c>
      <c r="G22" s="58"/>
      <c r="H22" s="58"/>
      <c r="I22" s="29">
        <f t="shared" si="1"/>
        <v>0</v>
      </c>
      <c r="J22" s="16">
        <v>650000</v>
      </c>
      <c r="K22" s="24">
        <f t="shared" si="3"/>
        <v>650</v>
      </c>
      <c r="L22" s="16">
        <v>563317.62</v>
      </c>
      <c r="M22" s="24">
        <f t="shared" si="2"/>
        <v>563.3</v>
      </c>
      <c r="N22" s="129"/>
      <c r="O22" s="31"/>
      <c r="P22" s="37"/>
      <c r="Q22" s="3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</row>
    <row r="23" spans="1:156" s="56" customFormat="1" ht="40.5">
      <c r="A23" s="14">
        <v>180409</v>
      </c>
      <c r="B23" s="57" t="s">
        <v>77</v>
      </c>
      <c r="C23" s="54" t="s">
        <v>247</v>
      </c>
      <c r="D23" s="34" t="s">
        <v>10</v>
      </c>
      <c r="E23" s="59"/>
      <c r="F23" s="29">
        <f t="shared" si="0"/>
        <v>0</v>
      </c>
      <c r="G23" s="59"/>
      <c r="H23" s="59"/>
      <c r="I23" s="29">
        <f t="shared" si="1"/>
        <v>0</v>
      </c>
      <c r="J23" s="16">
        <f>J24+J25</f>
        <v>52113000</v>
      </c>
      <c r="K23" s="24">
        <f>K24+K25</f>
        <v>52113</v>
      </c>
      <c r="L23" s="16">
        <f>L24+L25</f>
        <v>15835377.2</v>
      </c>
      <c r="M23" s="24">
        <f>M24+M25</f>
        <v>15835.4</v>
      </c>
      <c r="N23" s="129"/>
      <c r="O23" s="31"/>
      <c r="P23" s="37"/>
      <c r="Q23" s="31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</row>
    <row r="24" spans="1:156" s="66" customFormat="1" ht="40.5">
      <c r="A24" s="60"/>
      <c r="B24" s="60"/>
      <c r="C24" s="61" t="s">
        <v>56</v>
      </c>
      <c r="D24" s="61" t="s">
        <v>56</v>
      </c>
      <c r="E24" s="62"/>
      <c r="F24" s="63">
        <f t="shared" si="0"/>
        <v>0</v>
      </c>
      <c r="G24" s="62"/>
      <c r="H24" s="62"/>
      <c r="I24" s="63">
        <f t="shared" si="1"/>
        <v>0</v>
      </c>
      <c r="J24" s="23">
        <v>51400000</v>
      </c>
      <c r="K24" s="64">
        <f t="shared" si="3"/>
        <v>51400</v>
      </c>
      <c r="L24" s="23">
        <v>15136875.2</v>
      </c>
      <c r="M24" s="64">
        <f t="shared" si="2"/>
        <v>15136.9</v>
      </c>
      <c r="N24" s="129"/>
      <c r="O24" s="31"/>
      <c r="P24" s="65"/>
      <c r="Q24" s="31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</row>
    <row r="25" spans="1:156" s="66" customFormat="1" ht="20.25">
      <c r="A25" s="60"/>
      <c r="B25" s="60"/>
      <c r="C25" s="61" t="s">
        <v>233</v>
      </c>
      <c r="D25" s="61" t="s">
        <v>233</v>
      </c>
      <c r="E25" s="62"/>
      <c r="F25" s="63">
        <f t="shared" si="0"/>
        <v>0</v>
      </c>
      <c r="G25" s="62"/>
      <c r="H25" s="62"/>
      <c r="I25" s="63">
        <f t="shared" si="1"/>
        <v>0</v>
      </c>
      <c r="J25" s="23">
        <v>713000</v>
      </c>
      <c r="K25" s="64">
        <f t="shared" si="3"/>
        <v>713</v>
      </c>
      <c r="L25" s="23">
        <v>698502</v>
      </c>
      <c r="M25" s="64">
        <f t="shared" si="2"/>
        <v>698.5</v>
      </c>
      <c r="N25" s="129"/>
      <c r="O25" s="31"/>
      <c r="P25" s="65"/>
      <c r="Q25" s="3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</row>
    <row r="26" spans="1:156" s="56" customFormat="1" ht="20.25">
      <c r="A26" s="14">
        <v>250404</v>
      </c>
      <c r="B26" s="57" t="s">
        <v>107</v>
      </c>
      <c r="C26" s="54" t="s">
        <v>106</v>
      </c>
      <c r="D26" s="34" t="s">
        <v>10</v>
      </c>
      <c r="E26" s="55"/>
      <c r="F26" s="29">
        <f t="shared" si="0"/>
        <v>0</v>
      </c>
      <c r="G26" s="55"/>
      <c r="H26" s="55"/>
      <c r="I26" s="29">
        <f t="shared" si="1"/>
        <v>0</v>
      </c>
      <c r="J26" s="16">
        <v>22200</v>
      </c>
      <c r="K26" s="24">
        <f t="shared" si="3"/>
        <v>22.2</v>
      </c>
      <c r="L26" s="16">
        <v>22146</v>
      </c>
      <c r="M26" s="24">
        <f>ROUND(L26/1000,1)+0.1</f>
        <v>22.200000000000003</v>
      </c>
      <c r="N26" s="129"/>
      <c r="O26" s="31"/>
      <c r="P26" s="37"/>
      <c r="Q26" s="31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</row>
    <row r="27" spans="1:156" s="56" customFormat="1" ht="40.5">
      <c r="A27" s="14">
        <v>250344</v>
      </c>
      <c r="B27" s="57" t="s">
        <v>94</v>
      </c>
      <c r="C27" s="54" t="s">
        <v>203</v>
      </c>
      <c r="D27" s="34" t="s">
        <v>10</v>
      </c>
      <c r="E27" s="55"/>
      <c r="F27" s="29">
        <f t="shared" si="0"/>
        <v>0</v>
      </c>
      <c r="G27" s="55"/>
      <c r="H27" s="55"/>
      <c r="I27" s="29">
        <f t="shared" si="1"/>
        <v>0</v>
      </c>
      <c r="J27" s="16">
        <v>738830</v>
      </c>
      <c r="K27" s="24">
        <f t="shared" si="3"/>
        <v>738.8</v>
      </c>
      <c r="L27" s="16">
        <v>738829.6</v>
      </c>
      <c r="M27" s="24">
        <f t="shared" si="2"/>
        <v>738.8</v>
      </c>
      <c r="N27" s="129"/>
      <c r="O27" s="31"/>
      <c r="P27" s="37"/>
      <c r="Q27" s="31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</row>
    <row r="28" spans="1:156" s="56" customFormat="1" ht="20.25">
      <c r="A28" s="52"/>
      <c r="B28" s="52"/>
      <c r="C28" s="53" t="s">
        <v>249</v>
      </c>
      <c r="D28" s="34"/>
      <c r="E28" s="55"/>
      <c r="F28" s="29">
        <f t="shared" si="0"/>
        <v>0</v>
      </c>
      <c r="G28" s="55"/>
      <c r="H28" s="55"/>
      <c r="I28" s="29">
        <f t="shared" si="1"/>
        <v>0</v>
      </c>
      <c r="J28" s="15">
        <f>SUM(J29:J38)</f>
        <v>35981847.45</v>
      </c>
      <c r="K28" s="20">
        <f>SUM(K29:K38)</f>
        <v>35981.799999999996</v>
      </c>
      <c r="L28" s="15">
        <f>SUM(L29:L38)</f>
        <v>35109770.62</v>
      </c>
      <c r="M28" s="20">
        <f>SUM(M29:M38)</f>
        <v>35109.799999999996</v>
      </c>
      <c r="N28" s="129"/>
      <c r="O28" s="31"/>
      <c r="P28" s="37"/>
      <c r="Q28" s="31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</row>
    <row r="29" spans="1:156" s="56" customFormat="1" ht="20.25">
      <c r="A29" s="57" t="s">
        <v>8</v>
      </c>
      <c r="B29" s="57" t="s">
        <v>74</v>
      </c>
      <c r="C29" s="54" t="s">
        <v>9</v>
      </c>
      <c r="D29" s="34" t="s">
        <v>10</v>
      </c>
      <c r="E29" s="55"/>
      <c r="F29" s="29">
        <f t="shared" si="0"/>
        <v>0</v>
      </c>
      <c r="G29" s="55"/>
      <c r="H29" s="55"/>
      <c r="I29" s="29">
        <f t="shared" si="1"/>
        <v>0</v>
      </c>
      <c r="J29" s="16">
        <v>194600</v>
      </c>
      <c r="K29" s="24">
        <f t="shared" si="3"/>
        <v>194.6</v>
      </c>
      <c r="L29" s="16">
        <v>193170.76</v>
      </c>
      <c r="M29" s="24">
        <f t="shared" si="2"/>
        <v>193.2</v>
      </c>
      <c r="N29" s="129"/>
      <c r="O29" s="31"/>
      <c r="P29" s="37"/>
      <c r="Q29" s="31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</row>
    <row r="30" spans="1:156" s="56" customFormat="1" ht="20.25">
      <c r="A30" s="57" t="s">
        <v>11</v>
      </c>
      <c r="B30" s="57" t="s">
        <v>78</v>
      </c>
      <c r="C30" s="54" t="s">
        <v>12</v>
      </c>
      <c r="D30" s="34" t="s">
        <v>10</v>
      </c>
      <c r="E30" s="55"/>
      <c r="F30" s="29">
        <f t="shared" si="0"/>
        <v>0</v>
      </c>
      <c r="G30" s="55"/>
      <c r="H30" s="55"/>
      <c r="I30" s="29">
        <f t="shared" si="1"/>
        <v>0</v>
      </c>
      <c r="J30" s="16">
        <v>7708089</v>
      </c>
      <c r="K30" s="24">
        <f t="shared" si="3"/>
        <v>7708.1</v>
      </c>
      <c r="L30" s="16">
        <v>7637325.3</v>
      </c>
      <c r="M30" s="24">
        <f t="shared" si="2"/>
        <v>7637.3</v>
      </c>
      <c r="N30" s="129"/>
      <c r="O30" s="31"/>
      <c r="P30" s="37"/>
      <c r="Q30" s="3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56" customFormat="1" ht="40.5">
      <c r="A31" s="57" t="s">
        <v>62</v>
      </c>
      <c r="B31" s="57" t="s">
        <v>79</v>
      </c>
      <c r="C31" s="54" t="s">
        <v>67</v>
      </c>
      <c r="D31" s="34" t="s">
        <v>10</v>
      </c>
      <c r="E31" s="55"/>
      <c r="F31" s="29">
        <f t="shared" si="0"/>
        <v>0</v>
      </c>
      <c r="G31" s="55"/>
      <c r="H31" s="55"/>
      <c r="I31" s="29">
        <f t="shared" si="1"/>
        <v>0</v>
      </c>
      <c r="J31" s="16">
        <v>26715557.45</v>
      </c>
      <c r="K31" s="24">
        <f>ROUND(J31/1000,1)-0.1</f>
        <v>26715.5</v>
      </c>
      <c r="L31" s="16">
        <v>25926062.06</v>
      </c>
      <c r="M31" s="24">
        <f t="shared" si="2"/>
        <v>25926.1</v>
      </c>
      <c r="N31" s="129"/>
      <c r="O31" s="31"/>
      <c r="P31" s="37"/>
      <c r="Q31" s="31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</row>
    <row r="32" spans="1:156" s="56" customFormat="1" ht="40.5">
      <c r="A32" s="57" t="s">
        <v>63</v>
      </c>
      <c r="B32" s="57" t="s">
        <v>80</v>
      </c>
      <c r="C32" s="54" t="s">
        <v>68</v>
      </c>
      <c r="D32" s="34" t="s">
        <v>10</v>
      </c>
      <c r="E32" s="55"/>
      <c r="F32" s="29">
        <f t="shared" si="0"/>
        <v>0</v>
      </c>
      <c r="G32" s="55"/>
      <c r="H32" s="55"/>
      <c r="I32" s="29">
        <f t="shared" si="1"/>
        <v>0</v>
      </c>
      <c r="J32" s="16">
        <v>129783</v>
      </c>
      <c r="K32" s="24">
        <f t="shared" si="3"/>
        <v>129.8</v>
      </c>
      <c r="L32" s="16">
        <v>125004</v>
      </c>
      <c r="M32" s="24">
        <f t="shared" si="2"/>
        <v>125</v>
      </c>
      <c r="N32" s="129"/>
      <c r="O32" s="31"/>
      <c r="P32" s="37"/>
      <c r="Q32" s="3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</row>
    <row r="33" spans="1:156" s="56" customFormat="1" ht="20.25">
      <c r="A33" s="57" t="s">
        <v>64</v>
      </c>
      <c r="B33" s="57" t="s">
        <v>81</v>
      </c>
      <c r="C33" s="54" t="s">
        <v>69</v>
      </c>
      <c r="D33" s="34" t="s">
        <v>10</v>
      </c>
      <c r="E33" s="55"/>
      <c r="F33" s="29">
        <f t="shared" si="0"/>
        <v>0</v>
      </c>
      <c r="G33" s="55"/>
      <c r="H33" s="55"/>
      <c r="I33" s="29">
        <f t="shared" si="1"/>
        <v>0</v>
      </c>
      <c r="J33" s="16">
        <v>645700</v>
      </c>
      <c r="K33" s="24">
        <f t="shared" si="3"/>
        <v>645.7</v>
      </c>
      <c r="L33" s="16">
        <v>641234.8</v>
      </c>
      <c r="M33" s="24">
        <f t="shared" si="2"/>
        <v>641.2</v>
      </c>
      <c r="N33" s="129"/>
      <c r="O33" s="31"/>
      <c r="P33" s="37"/>
      <c r="Q33" s="31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</row>
    <row r="34" spans="1:156" s="56" customFormat="1" ht="20.25">
      <c r="A34" s="57" t="s">
        <v>227</v>
      </c>
      <c r="B34" s="57" t="s">
        <v>229</v>
      </c>
      <c r="C34" s="54" t="s">
        <v>228</v>
      </c>
      <c r="D34" s="34" t="s">
        <v>10</v>
      </c>
      <c r="E34" s="55"/>
      <c r="F34" s="29">
        <f t="shared" si="0"/>
        <v>0</v>
      </c>
      <c r="G34" s="55"/>
      <c r="H34" s="55"/>
      <c r="I34" s="29">
        <f t="shared" si="1"/>
        <v>0</v>
      </c>
      <c r="J34" s="16">
        <v>41738</v>
      </c>
      <c r="K34" s="24">
        <f t="shared" si="3"/>
        <v>41.7</v>
      </c>
      <c r="L34" s="16">
        <v>41738</v>
      </c>
      <c r="M34" s="24">
        <f t="shared" si="2"/>
        <v>41.7</v>
      </c>
      <c r="N34" s="129"/>
      <c r="O34" s="31"/>
      <c r="P34" s="37"/>
      <c r="Q34" s="31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</row>
    <row r="35" spans="1:156" s="56" customFormat="1" ht="20.25">
      <c r="A35" s="57" t="s">
        <v>130</v>
      </c>
      <c r="B35" s="57" t="s">
        <v>82</v>
      </c>
      <c r="C35" s="54" t="s">
        <v>132</v>
      </c>
      <c r="D35" s="34" t="s">
        <v>10</v>
      </c>
      <c r="E35" s="55"/>
      <c r="F35" s="29">
        <f t="shared" si="0"/>
        <v>0</v>
      </c>
      <c r="G35" s="55"/>
      <c r="H35" s="55"/>
      <c r="I35" s="29">
        <f t="shared" si="1"/>
        <v>0</v>
      </c>
      <c r="J35" s="16">
        <v>118730</v>
      </c>
      <c r="K35" s="24">
        <f t="shared" si="3"/>
        <v>118.7</v>
      </c>
      <c r="L35" s="16">
        <v>118315.68</v>
      </c>
      <c r="M35" s="24">
        <f t="shared" si="2"/>
        <v>118.3</v>
      </c>
      <c r="N35" s="129"/>
      <c r="O35" s="31"/>
      <c r="P35" s="37"/>
      <c r="Q35" s="31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</row>
    <row r="36" spans="1:156" s="56" customFormat="1" ht="20.25">
      <c r="A36" s="57" t="s">
        <v>131</v>
      </c>
      <c r="B36" s="57" t="s">
        <v>82</v>
      </c>
      <c r="C36" s="54" t="s">
        <v>133</v>
      </c>
      <c r="D36" s="34" t="s">
        <v>10</v>
      </c>
      <c r="E36" s="55"/>
      <c r="F36" s="29">
        <f t="shared" si="0"/>
        <v>0</v>
      </c>
      <c r="G36" s="55"/>
      <c r="H36" s="55"/>
      <c r="I36" s="29">
        <f t="shared" si="1"/>
        <v>0</v>
      </c>
      <c r="J36" s="16">
        <v>92250</v>
      </c>
      <c r="K36" s="24">
        <f t="shared" si="3"/>
        <v>92.3</v>
      </c>
      <c r="L36" s="16">
        <v>91550</v>
      </c>
      <c r="M36" s="24">
        <f t="shared" si="2"/>
        <v>91.6</v>
      </c>
      <c r="N36" s="129"/>
      <c r="O36" s="31"/>
      <c r="P36" s="37"/>
      <c r="Q36" s="31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</row>
    <row r="37" spans="1:156" s="56" customFormat="1" ht="20.25">
      <c r="A37" s="57" t="s">
        <v>65</v>
      </c>
      <c r="B37" s="57" t="s">
        <v>82</v>
      </c>
      <c r="C37" s="54" t="s">
        <v>70</v>
      </c>
      <c r="D37" s="34" t="s">
        <v>10</v>
      </c>
      <c r="E37" s="55"/>
      <c r="F37" s="29">
        <f t="shared" si="0"/>
        <v>0</v>
      </c>
      <c r="G37" s="55"/>
      <c r="H37" s="55"/>
      <c r="I37" s="29">
        <f t="shared" si="1"/>
        <v>0</v>
      </c>
      <c r="J37" s="16">
        <v>150000</v>
      </c>
      <c r="K37" s="24">
        <f t="shared" si="3"/>
        <v>150</v>
      </c>
      <c r="L37" s="16">
        <v>149970.02</v>
      </c>
      <c r="M37" s="24">
        <f t="shared" si="2"/>
        <v>150</v>
      </c>
      <c r="N37" s="129"/>
      <c r="O37" s="31"/>
      <c r="P37" s="37"/>
      <c r="Q37" s="31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</row>
    <row r="38" spans="1:156" s="56" customFormat="1" ht="20.25">
      <c r="A38" s="57" t="s">
        <v>29</v>
      </c>
      <c r="B38" s="57" t="s">
        <v>76</v>
      </c>
      <c r="C38" s="54" t="s">
        <v>30</v>
      </c>
      <c r="D38" s="34" t="s">
        <v>10</v>
      </c>
      <c r="E38" s="55"/>
      <c r="F38" s="29">
        <f t="shared" si="0"/>
        <v>0</v>
      </c>
      <c r="G38" s="55"/>
      <c r="H38" s="55"/>
      <c r="I38" s="29">
        <f t="shared" si="1"/>
        <v>0</v>
      </c>
      <c r="J38" s="16">
        <v>185400</v>
      </c>
      <c r="K38" s="24">
        <f t="shared" si="3"/>
        <v>185.4</v>
      </c>
      <c r="L38" s="16">
        <v>185400</v>
      </c>
      <c r="M38" s="24">
        <f t="shared" si="2"/>
        <v>185.4</v>
      </c>
      <c r="N38" s="129"/>
      <c r="O38" s="31"/>
      <c r="P38" s="37"/>
      <c r="Q38" s="3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</row>
    <row r="39" spans="1:156" s="56" customFormat="1" ht="20.25">
      <c r="A39" s="52"/>
      <c r="B39" s="52"/>
      <c r="C39" s="67" t="s">
        <v>274</v>
      </c>
      <c r="D39" s="34"/>
      <c r="E39" s="55"/>
      <c r="F39" s="29">
        <f t="shared" si="0"/>
        <v>0</v>
      </c>
      <c r="G39" s="55"/>
      <c r="H39" s="55"/>
      <c r="I39" s="29">
        <f t="shared" si="1"/>
        <v>0</v>
      </c>
      <c r="J39" s="15">
        <f>SUM(J40:J47)</f>
        <v>36811190</v>
      </c>
      <c r="K39" s="20">
        <f>SUM(K40:K47)</f>
        <v>36811.2</v>
      </c>
      <c r="L39" s="15">
        <f>SUM(L40:L47)</f>
        <v>35975569.68</v>
      </c>
      <c r="M39" s="20">
        <f>SUM(M40:M47)</f>
        <v>35975.7</v>
      </c>
      <c r="N39" s="129"/>
      <c r="O39" s="31"/>
      <c r="P39" s="37"/>
      <c r="Q39" s="3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</row>
    <row r="40" spans="1:156" s="56" customFormat="1" ht="20.25">
      <c r="A40" s="57" t="s">
        <v>8</v>
      </c>
      <c r="B40" s="57" t="s">
        <v>74</v>
      </c>
      <c r="C40" s="54" t="s">
        <v>9</v>
      </c>
      <c r="D40" s="34" t="s">
        <v>10</v>
      </c>
      <c r="E40" s="55"/>
      <c r="F40" s="29">
        <f t="shared" si="0"/>
        <v>0</v>
      </c>
      <c r="G40" s="55"/>
      <c r="H40" s="55"/>
      <c r="I40" s="29">
        <f t="shared" si="1"/>
        <v>0</v>
      </c>
      <c r="J40" s="16">
        <v>447900</v>
      </c>
      <c r="K40" s="24">
        <f t="shared" si="3"/>
        <v>447.9</v>
      </c>
      <c r="L40" s="16">
        <v>431976.15</v>
      </c>
      <c r="M40" s="24">
        <f t="shared" si="2"/>
        <v>432</v>
      </c>
      <c r="N40" s="129"/>
      <c r="O40" s="31"/>
      <c r="P40" s="37"/>
      <c r="Q40" s="3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</row>
    <row r="41" spans="1:156" s="56" customFormat="1" ht="20.25">
      <c r="A41" s="57" t="s">
        <v>13</v>
      </c>
      <c r="B41" s="57" t="s">
        <v>83</v>
      </c>
      <c r="C41" s="54" t="s">
        <v>14</v>
      </c>
      <c r="D41" s="34" t="s">
        <v>10</v>
      </c>
      <c r="E41" s="55"/>
      <c r="F41" s="29">
        <f t="shared" si="0"/>
        <v>0</v>
      </c>
      <c r="G41" s="55"/>
      <c r="H41" s="55"/>
      <c r="I41" s="29">
        <f t="shared" si="1"/>
        <v>0</v>
      </c>
      <c r="J41" s="16">
        <v>24398331</v>
      </c>
      <c r="K41" s="24">
        <f t="shared" si="3"/>
        <v>24398.3</v>
      </c>
      <c r="L41" s="16">
        <v>24289810.42</v>
      </c>
      <c r="M41" s="24">
        <f t="shared" si="2"/>
        <v>24289.8</v>
      </c>
      <c r="N41" s="129"/>
      <c r="O41" s="31"/>
      <c r="P41" s="37"/>
      <c r="Q41" s="3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</row>
    <row r="42" spans="1:156" s="56" customFormat="1" ht="20.25">
      <c r="A42" s="57" t="s">
        <v>28</v>
      </c>
      <c r="B42" s="57" t="s">
        <v>84</v>
      </c>
      <c r="C42" s="54" t="s">
        <v>33</v>
      </c>
      <c r="D42" s="34" t="s">
        <v>10</v>
      </c>
      <c r="E42" s="55"/>
      <c r="F42" s="29">
        <f t="shared" si="0"/>
        <v>0</v>
      </c>
      <c r="G42" s="55"/>
      <c r="H42" s="55"/>
      <c r="I42" s="29">
        <f t="shared" si="1"/>
        <v>0</v>
      </c>
      <c r="J42" s="16">
        <v>3098589</v>
      </c>
      <c r="K42" s="24">
        <f t="shared" si="3"/>
        <v>3098.6</v>
      </c>
      <c r="L42" s="16">
        <v>2691774.11</v>
      </c>
      <c r="M42" s="24">
        <f t="shared" si="2"/>
        <v>2691.8</v>
      </c>
      <c r="N42" s="129"/>
      <c r="O42" s="31"/>
      <c r="P42" s="37"/>
      <c r="Q42" s="3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</row>
    <row r="43" spans="1:156" s="56" customFormat="1" ht="20.25">
      <c r="A43" s="57" t="s">
        <v>59</v>
      </c>
      <c r="B43" s="57" t="s">
        <v>85</v>
      </c>
      <c r="C43" s="54" t="s">
        <v>71</v>
      </c>
      <c r="D43" s="34"/>
      <c r="E43" s="55"/>
      <c r="F43" s="29">
        <f t="shared" si="0"/>
        <v>0</v>
      </c>
      <c r="G43" s="55"/>
      <c r="H43" s="55"/>
      <c r="I43" s="29">
        <f t="shared" si="1"/>
        <v>0</v>
      </c>
      <c r="J43" s="16">
        <v>1000000</v>
      </c>
      <c r="K43" s="24">
        <f t="shared" si="3"/>
        <v>1000</v>
      </c>
      <c r="L43" s="16">
        <v>999980</v>
      </c>
      <c r="M43" s="24">
        <f t="shared" si="2"/>
        <v>1000</v>
      </c>
      <c r="N43" s="129"/>
      <c r="O43" s="31"/>
      <c r="P43" s="37"/>
      <c r="Q43" s="3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</row>
    <row r="44" spans="1:156" s="56" customFormat="1" ht="20.25">
      <c r="A44" s="57" t="s">
        <v>42</v>
      </c>
      <c r="B44" s="57" t="s">
        <v>86</v>
      </c>
      <c r="C44" s="54" t="s">
        <v>44</v>
      </c>
      <c r="D44" s="34" t="s">
        <v>10</v>
      </c>
      <c r="E44" s="55"/>
      <c r="F44" s="29">
        <f t="shared" si="0"/>
        <v>0</v>
      </c>
      <c r="G44" s="55"/>
      <c r="H44" s="55"/>
      <c r="I44" s="29">
        <f t="shared" si="1"/>
        <v>0</v>
      </c>
      <c r="J44" s="16">
        <v>2356370</v>
      </c>
      <c r="K44" s="24">
        <f t="shared" si="3"/>
        <v>2356.4</v>
      </c>
      <c r="L44" s="16">
        <v>2069989</v>
      </c>
      <c r="M44" s="24">
        <f t="shared" si="2"/>
        <v>2070</v>
      </c>
      <c r="N44" s="129"/>
      <c r="O44" s="31"/>
      <c r="P44" s="37"/>
      <c r="Q44" s="31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</row>
    <row r="45" spans="1:156" s="56" customFormat="1" ht="20.25">
      <c r="A45" s="57" t="s">
        <v>128</v>
      </c>
      <c r="B45" s="57" t="s">
        <v>87</v>
      </c>
      <c r="C45" s="54" t="s">
        <v>129</v>
      </c>
      <c r="D45" s="34" t="s">
        <v>10</v>
      </c>
      <c r="E45" s="55"/>
      <c r="F45" s="29">
        <f t="shared" si="0"/>
        <v>0</v>
      </c>
      <c r="G45" s="55"/>
      <c r="H45" s="55"/>
      <c r="I45" s="29">
        <f t="shared" si="1"/>
        <v>0</v>
      </c>
      <c r="J45" s="16">
        <v>20000</v>
      </c>
      <c r="K45" s="24">
        <f t="shared" si="3"/>
        <v>20</v>
      </c>
      <c r="L45" s="16">
        <v>19980</v>
      </c>
      <c r="M45" s="24">
        <f t="shared" si="2"/>
        <v>20</v>
      </c>
      <c r="N45" s="130"/>
      <c r="O45" s="31"/>
      <c r="P45" s="37"/>
      <c r="Q45" s="31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</row>
    <row r="46" spans="1:156" s="56" customFormat="1" ht="40.5">
      <c r="A46" s="57" t="s">
        <v>66</v>
      </c>
      <c r="B46" s="57" t="s">
        <v>87</v>
      </c>
      <c r="C46" s="54" t="s">
        <v>88</v>
      </c>
      <c r="D46" s="34"/>
      <c r="E46" s="55"/>
      <c r="F46" s="29">
        <f t="shared" si="0"/>
        <v>0</v>
      </c>
      <c r="G46" s="55"/>
      <c r="H46" s="55"/>
      <c r="I46" s="29">
        <f t="shared" si="1"/>
        <v>0</v>
      </c>
      <c r="J46" s="16">
        <v>40000</v>
      </c>
      <c r="K46" s="24">
        <f t="shared" si="3"/>
        <v>40</v>
      </c>
      <c r="L46" s="16">
        <v>39960</v>
      </c>
      <c r="M46" s="24">
        <f t="shared" si="2"/>
        <v>40</v>
      </c>
      <c r="N46" s="130"/>
      <c r="O46" s="31"/>
      <c r="P46" s="37"/>
      <c r="Q46" s="31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</row>
    <row r="47" spans="1:156" s="56" customFormat="1" ht="20.25">
      <c r="A47" s="57" t="s">
        <v>168</v>
      </c>
      <c r="B47" s="57" t="s">
        <v>94</v>
      </c>
      <c r="C47" s="34" t="s">
        <v>19</v>
      </c>
      <c r="D47" s="34" t="s">
        <v>10</v>
      </c>
      <c r="E47" s="55"/>
      <c r="F47" s="29">
        <f t="shared" si="0"/>
        <v>0</v>
      </c>
      <c r="G47" s="55"/>
      <c r="H47" s="55"/>
      <c r="I47" s="29">
        <f t="shared" si="1"/>
        <v>0</v>
      </c>
      <c r="J47" s="16">
        <v>5450000</v>
      </c>
      <c r="K47" s="24">
        <f t="shared" si="3"/>
        <v>5450</v>
      </c>
      <c r="L47" s="16">
        <v>5432100</v>
      </c>
      <c r="M47" s="24">
        <f t="shared" si="2"/>
        <v>5432.1</v>
      </c>
      <c r="N47" s="130"/>
      <c r="O47" s="31"/>
      <c r="P47" s="37"/>
      <c r="Q47" s="31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</row>
    <row r="48" spans="1:156" s="56" customFormat="1" ht="20.25">
      <c r="A48" s="52"/>
      <c r="B48" s="52"/>
      <c r="C48" s="53" t="s">
        <v>250</v>
      </c>
      <c r="D48" s="34"/>
      <c r="E48" s="55"/>
      <c r="F48" s="29">
        <f t="shared" si="0"/>
        <v>0</v>
      </c>
      <c r="G48" s="55"/>
      <c r="H48" s="55"/>
      <c r="I48" s="29">
        <f t="shared" si="1"/>
        <v>0</v>
      </c>
      <c r="J48" s="15">
        <f>SUM(J49:J52)</f>
        <v>4257167.59</v>
      </c>
      <c r="K48" s="20">
        <f>SUM(K49:K52)</f>
        <v>4257.2</v>
      </c>
      <c r="L48" s="15">
        <f>SUM(L49:L52)</f>
        <v>4223749.87</v>
      </c>
      <c r="M48" s="20">
        <f>SUM(M49:M52)</f>
        <v>4223.700000000001</v>
      </c>
      <c r="N48" s="130"/>
      <c r="O48" s="31"/>
      <c r="P48" s="37"/>
      <c r="Q48" s="31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</row>
    <row r="49" spans="1:156" s="56" customFormat="1" ht="20.25">
      <c r="A49" s="57" t="s">
        <v>8</v>
      </c>
      <c r="B49" s="57" t="s">
        <v>74</v>
      </c>
      <c r="C49" s="54" t="s">
        <v>9</v>
      </c>
      <c r="D49" s="34" t="s">
        <v>10</v>
      </c>
      <c r="E49" s="55"/>
      <c r="F49" s="29">
        <f t="shared" si="0"/>
        <v>0</v>
      </c>
      <c r="G49" s="55"/>
      <c r="H49" s="55"/>
      <c r="I49" s="29">
        <f t="shared" si="1"/>
        <v>0</v>
      </c>
      <c r="J49" s="16">
        <v>342500</v>
      </c>
      <c r="K49" s="24">
        <f t="shared" si="3"/>
        <v>342.5</v>
      </c>
      <c r="L49" s="16">
        <v>341286</v>
      </c>
      <c r="M49" s="24">
        <f t="shared" si="2"/>
        <v>341.3</v>
      </c>
      <c r="N49" s="130"/>
      <c r="O49" s="31"/>
      <c r="P49" s="37"/>
      <c r="Q49" s="31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</row>
    <row r="50" spans="1:156" s="56" customFormat="1" ht="20.25">
      <c r="A50" s="57" t="s">
        <v>134</v>
      </c>
      <c r="B50" s="57" t="s">
        <v>135</v>
      </c>
      <c r="C50" s="54" t="s">
        <v>136</v>
      </c>
      <c r="D50" s="34" t="s">
        <v>10</v>
      </c>
      <c r="E50" s="55"/>
      <c r="F50" s="29">
        <f t="shared" si="0"/>
        <v>0</v>
      </c>
      <c r="G50" s="55"/>
      <c r="H50" s="55"/>
      <c r="I50" s="29">
        <f t="shared" si="1"/>
        <v>0</v>
      </c>
      <c r="J50" s="16">
        <v>432903</v>
      </c>
      <c r="K50" s="24">
        <f t="shared" si="3"/>
        <v>432.9</v>
      </c>
      <c r="L50" s="16">
        <v>400729</v>
      </c>
      <c r="M50" s="24">
        <f t="shared" si="2"/>
        <v>400.7</v>
      </c>
      <c r="N50" s="130"/>
      <c r="O50" s="31"/>
      <c r="P50" s="37"/>
      <c r="Q50" s="31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</row>
    <row r="51" spans="1:156" s="56" customFormat="1" ht="20.25">
      <c r="A51" s="57" t="s">
        <v>23</v>
      </c>
      <c r="B51" s="57" t="s">
        <v>89</v>
      </c>
      <c r="C51" s="34" t="s">
        <v>24</v>
      </c>
      <c r="D51" s="34" t="s">
        <v>10</v>
      </c>
      <c r="E51" s="55"/>
      <c r="F51" s="29">
        <f t="shared" si="0"/>
        <v>0</v>
      </c>
      <c r="G51" s="55"/>
      <c r="H51" s="55"/>
      <c r="I51" s="29">
        <f t="shared" si="1"/>
        <v>0</v>
      </c>
      <c r="J51" s="16">
        <v>243500</v>
      </c>
      <c r="K51" s="24">
        <f t="shared" si="3"/>
        <v>243.5</v>
      </c>
      <c r="L51" s="16">
        <v>243480</v>
      </c>
      <c r="M51" s="24">
        <f t="shared" si="2"/>
        <v>243.5</v>
      </c>
      <c r="N51" s="130"/>
      <c r="O51" s="31"/>
      <c r="P51" s="37"/>
      <c r="Q51" s="31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</row>
    <row r="52" spans="1:156" s="56" customFormat="1" ht="20.25">
      <c r="A52" s="14">
        <v>150118</v>
      </c>
      <c r="B52" s="57">
        <v>1062</v>
      </c>
      <c r="C52" s="54" t="s">
        <v>231</v>
      </c>
      <c r="D52" s="34" t="s">
        <v>10</v>
      </c>
      <c r="E52" s="55"/>
      <c r="F52" s="29">
        <f t="shared" si="0"/>
        <v>0</v>
      </c>
      <c r="G52" s="55"/>
      <c r="H52" s="55"/>
      <c r="I52" s="29">
        <f t="shared" si="1"/>
        <v>0</v>
      </c>
      <c r="J52" s="16">
        <v>3238264.59</v>
      </c>
      <c r="K52" s="24">
        <f t="shared" si="3"/>
        <v>3238.3</v>
      </c>
      <c r="L52" s="16">
        <v>3238254.87</v>
      </c>
      <c r="M52" s="24">
        <f>ROUND(L52/1000,1)-0.1</f>
        <v>3238.2000000000003</v>
      </c>
      <c r="N52" s="130"/>
      <c r="O52" s="31"/>
      <c r="P52" s="37"/>
      <c r="Q52" s="31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</row>
    <row r="53" spans="1:157" s="59" customFormat="1" ht="20.25">
      <c r="A53" s="44"/>
      <c r="B53" s="44"/>
      <c r="C53" s="53" t="s">
        <v>251</v>
      </c>
      <c r="D53" s="34"/>
      <c r="E53" s="68"/>
      <c r="F53" s="29">
        <f t="shared" si="0"/>
        <v>0</v>
      </c>
      <c r="G53" s="68"/>
      <c r="H53" s="68"/>
      <c r="I53" s="29">
        <f t="shared" si="1"/>
        <v>0</v>
      </c>
      <c r="J53" s="15">
        <f>SUM(J54:J57)</f>
        <v>1556400</v>
      </c>
      <c r="K53" s="20">
        <f>SUM(K54:K57)</f>
        <v>1556.4</v>
      </c>
      <c r="L53" s="15">
        <f>SUM(L54:L57)</f>
        <v>1507300.1600000001</v>
      </c>
      <c r="M53" s="20">
        <f>SUM(M54:M57)</f>
        <v>1507.3</v>
      </c>
      <c r="N53" s="130"/>
      <c r="O53" s="31"/>
      <c r="P53" s="37"/>
      <c r="Q53" s="31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69"/>
    </row>
    <row r="54" spans="1:157" s="59" customFormat="1" ht="20.25">
      <c r="A54" s="57" t="s">
        <v>8</v>
      </c>
      <c r="B54" s="57" t="s">
        <v>74</v>
      </c>
      <c r="C54" s="54" t="s">
        <v>9</v>
      </c>
      <c r="D54" s="34" t="s">
        <v>10</v>
      </c>
      <c r="E54" s="68"/>
      <c r="F54" s="29">
        <f t="shared" si="0"/>
        <v>0</v>
      </c>
      <c r="G54" s="68"/>
      <c r="H54" s="68"/>
      <c r="I54" s="29">
        <f t="shared" si="1"/>
        <v>0</v>
      </c>
      <c r="J54" s="16">
        <v>20000</v>
      </c>
      <c r="K54" s="24">
        <f t="shared" si="3"/>
        <v>20</v>
      </c>
      <c r="L54" s="16">
        <v>12280</v>
      </c>
      <c r="M54" s="24">
        <f t="shared" si="2"/>
        <v>12.3</v>
      </c>
      <c r="N54" s="130"/>
      <c r="O54" s="31"/>
      <c r="P54" s="37"/>
      <c r="Q54" s="31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69"/>
    </row>
    <row r="55" spans="1:157" s="59" customFormat="1" ht="20.25">
      <c r="A55" s="14">
        <v>110201</v>
      </c>
      <c r="B55" s="57" t="s">
        <v>90</v>
      </c>
      <c r="C55" s="34" t="s">
        <v>17</v>
      </c>
      <c r="D55" s="34" t="s">
        <v>10</v>
      </c>
      <c r="E55" s="68"/>
      <c r="F55" s="29">
        <f t="shared" si="0"/>
        <v>0</v>
      </c>
      <c r="G55" s="68"/>
      <c r="H55" s="68"/>
      <c r="I55" s="29">
        <f t="shared" si="1"/>
        <v>0</v>
      </c>
      <c r="J55" s="16">
        <v>880200</v>
      </c>
      <c r="K55" s="24">
        <f t="shared" si="3"/>
        <v>880.2</v>
      </c>
      <c r="L55" s="16">
        <v>847217.26</v>
      </c>
      <c r="M55" s="24">
        <f t="shared" si="2"/>
        <v>847.2</v>
      </c>
      <c r="N55" s="130"/>
      <c r="O55" s="31"/>
      <c r="P55" s="37"/>
      <c r="Q55" s="31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69"/>
    </row>
    <row r="56" spans="1:17" s="37" customFormat="1" ht="20.25">
      <c r="A56" s="14">
        <v>110205</v>
      </c>
      <c r="B56" s="57" t="s">
        <v>81</v>
      </c>
      <c r="C56" s="34" t="s">
        <v>58</v>
      </c>
      <c r="D56" s="34" t="s">
        <v>10</v>
      </c>
      <c r="E56" s="68"/>
      <c r="F56" s="29">
        <f t="shared" si="0"/>
        <v>0</v>
      </c>
      <c r="G56" s="68"/>
      <c r="H56" s="68"/>
      <c r="I56" s="29">
        <f t="shared" si="1"/>
        <v>0</v>
      </c>
      <c r="J56" s="16">
        <v>633200</v>
      </c>
      <c r="K56" s="24">
        <f t="shared" si="3"/>
        <v>633.2</v>
      </c>
      <c r="L56" s="16">
        <v>624802.9</v>
      </c>
      <c r="M56" s="24">
        <f t="shared" si="2"/>
        <v>624.8</v>
      </c>
      <c r="N56" s="130"/>
      <c r="O56" s="31"/>
      <c r="Q56" s="31"/>
    </row>
    <row r="57" spans="1:17" s="37" customFormat="1" ht="20.25">
      <c r="A57" s="14">
        <v>110502</v>
      </c>
      <c r="B57" s="57" t="s">
        <v>75</v>
      </c>
      <c r="C57" s="54" t="s">
        <v>38</v>
      </c>
      <c r="D57" s="34" t="s">
        <v>10</v>
      </c>
      <c r="E57" s="68"/>
      <c r="F57" s="29">
        <f t="shared" si="0"/>
        <v>0</v>
      </c>
      <c r="G57" s="68"/>
      <c r="H57" s="68"/>
      <c r="I57" s="29">
        <f t="shared" si="1"/>
        <v>0</v>
      </c>
      <c r="J57" s="16">
        <v>23000</v>
      </c>
      <c r="K57" s="24">
        <f t="shared" si="3"/>
        <v>23</v>
      </c>
      <c r="L57" s="16">
        <v>23000</v>
      </c>
      <c r="M57" s="24">
        <f t="shared" si="2"/>
        <v>23</v>
      </c>
      <c r="N57" s="130"/>
      <c r="O57" s="31"/>
      <c r="Q57" s="31"/>
    </row>
    <row r="58" spans="1:156" s="72" customFormat="1" ht="20.25">
      <c r="A58" s="44"/>
      <c r="B58" s="44"/>
      <c r="C58" s="53" t="s">
        <v>252</v>
      </c>
      <c r="D58" s="67"/>
      <c r="E58" s="70"/>
      <c r="F58" s="29">
        <f t="shared" si="0"/>
        <v>0</v>
      </c>
      <c r="G58" s="70"/>
      <c r="H58" s="70"/>
      <c r="I58" s="29">
        <f t="shared" si="1"/>
        <v>0</v>
      </c>
      <c r="J58" s="15">
        <f>J59+J60+J61+J62+J63+J64+J65+J73+J81</f>
        <v>129494653.37</v>
      </c>
      <c r="K58" s="20">
        <f>K59+K60+K61+K62+K63+K64+K65+K73+K81</f>
        <v>129494.69999999998</v>
      </c>
      <c r="L58" s="15">
        <f>L59+L60+L61+L62+L63+L64+L65+L73+L81</f>
        <v>89716975.74</v>
      </c>
      <c r="M58" s="20">
        <f>M59+M60+M61+M62+M63+M64+M65+M73+M81</f>
        <v>89717</v>
      </c>
      <c r="N58" s="130"/>
      <c r="O58" s="31"/>
      <c r="P58" s="71"/>
      <c r="Q58" s="3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</row>
    <row r="59" spans="1:156" s="56" customFormat="1" ht="20.25">
      <c r="A59" s="57" t="s">
        <v>8</v>
      </c>
      <c r="B59" s="57" t="s">
        <v>74</v>
      </c>
      <c r="C59" s="54" t="s">
        <v>9</v>
      </c>
      <c r="D59" s="34" t="s">
        <v>10</v>
      </c>
      <c r="E59" s="55"/>
      <c r="F59" s="29">
        <f t="shared" si="0"/>
        <v>0</v>
      </c>
      <c r="G59" s="55"/>
      <c r="H59" s="55"/>
      <c r="I59" s="29">
        <f t="shared" si="1"/>
        <v>0</v>
      </c>
      <c r="J59" s="16">
        <v>48000</v>
      </c>
      <c r="K59" s="24">
        <f t="shared" si="3"/>
        <v>48</v>
      </c>
      <c r="L59" s="16">
        <v>47967.03</v>
      </c>
      <c r="M59" s="24">
        <f t="shared" si="2"/>
        <v>48</v>
      </c>
      <c r="N59" s="130"/>
      <c r="O59" s="31"/>
      <c r="P59" s="37"/>
      <c r="Q59" s="31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</row>
    <row r="60" spans="1:156" s="56" customFormat="1" ht="20.25">
      <c r="A60" s="14">
        <v>100102</v>
      </c>
      <c r="B60" s="57" t="s">
        <v>91</v>
      </c>
      <c r="C60" s="54" t="s">
        <v>16</v>
      </c>
      <c r="D60" s="34" t="s">
        <v>10</v>
      </c>
      <c r="E60" s="68"/>
      <c r="F60" s="29">
        <f t="shared" si="0"/>
        <v>0</v>
      </c>
      <c r="G60" s="68"/>
      <c r="H60" s="68"/>
      <c r="I60" s="29">
        <f t="shared" si="1"/>
        <v>0</v>
      </c>
      <c r="J60" s="16">
        <v>63715444.14</v>
      </c>
      <c r="K60" s="24">
        <f t="shared" si="3"/>
        <v>63715.4</v>
      </c>
      <c r="L60" s="16">
        <v>44057439.17</v>
      </c>
      <c r="M60" s="24">
        <f t="shared" si="2"/>
        <v>44057.4</v>
      </c>
      <c r="N60" s="130"/>
      <c r="O60" s="31"/>
      <c r="P60" s="37"/>
      <c r="Q60" s="31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</row>
    <row r="61" spans="1:156" s="56" customFormat="1" ht="20.25">
      <c r="A61" s="14">
        <v>100106</v>
      </c>
      <c r="B61" s="57" t="s">
        <v>91</v>
      </c>
      <c r="C61" s="54" t="s">
        <v>31</v>
      </c>
      <c r="D61" s="34" t="s">
        <v>10</v>
      </c>
      <c r="E61" s="68"/>
      <c r="F61" s="29">
        <f t="shared" si="0"/>
        <v>0</v>
      </c>
      <c r="G61" s="68"/>
      <c r="H61" s="68"/>
      <c r="I61" s="29">
        <f t="shared" si="1"/>
        <v>0</v>
      </c>
      <c r="J61" s="16">
        <v>7000000</v>
      </c>
      <c r="K61" s="24">
        <f t="shared" si="3"/>
        <v>7000</v>
      </c>
      <c r="L61" s="16">
        <v>5220650.4</v>
      </c>
      <c r="M61" s="24">
        <f>ROUND(L61/1000,1)-0.1</f>
        <v>5220.599999999999</v>
      </c>
      <c r="N61" s="130"/>
      <c r="O61" s="31"/>
      <c r="P61" s="37"/>
      <c r="Q61" s="31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</row>
    <row r="62" spans="1:156" s="56" customFormat="1" ht="20.25">
      <c r="A62" s="14">
        <v>100202</v>
      </c>
      <c r="B62" s="57" t="s">
        <v>92</v>
      </c>
      <c r="C62" s="54" t="s">
        <v>161</v>
      </c>
      <c r="D62" s="34" t="s">
        <v>10</v>
      </c>
      <c r="E62" s="68"/>
      <c r="F62" s="29">
        <f t="shared" si="0"/>
        <v>0</v>
      </c>
      <c r="G62" s="68"/>
      <c r="H62" s="68"/>
      <c r="I62" s="29">
        <f t="shared" si="1"/>
        <v>0</v>
      </c>
      <c r="J62" s="16">
        <v>4642909</v>
      </c>
      <c r="K62" s="24">
        <f t="shared" si="3"/>
        <v>4642.9</v>
      </c>
      <c r="L62" s="16">
        <v>3948470.52</v>
      </c>
      <c r="M62" s="24">
        <f t="shared" si="2"/>
        <v>3948.5</v>
      </c>
      <c r="N62" s="130"/>
      <c r="O62" s="31"/>
      <c r="P62" s="37"/>
      <c r="Q62" s="31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</row>
    <row r="63" spans="1:156" s="56" customFormat="1" ht="20.25">
      <c r="A63" s="14">
        <v>100203</v>
      </c>
      <c r="B63" s="57" t="s">
        <v>92</v>
      </c>
      <c r="C63" s="54" t="s">
        <v>15</v>
      </c>
      <c r="D63" s="34" t="s">
        <v>10</v>
      </c>
      <c r="E63" s="68"/>
      <c r="F63" s="29">
        <f t="shared" si="0"/>
        <v>0</v>
      </c>
      <c r="G63" s="68"/>
      <c r="H63" s="68"/>
      <c r="I63" s="29">
        <f t="shared" si="1"/>
        <v>0</v>
      </c>
      <c r="J63" s="16">
        <v>21769890.23</v>
      </c>
      <c r="K63" s="24">
        <f t="shared" si="3"/>
        <v>21769.9</v>
      </c>
      <c r="L63" s="16">
        <v>10884826.29</v>
      </c>
      <c r="M63" s="24">
        <f t="shared" si="2"/>
        <v>10884.8</v>
      </c>
      <c r="N63" s="130"/>
      <c r="O63" s="31"/>
      <c r="P63" s="37"/>
      <c r="Q63" s="31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</row>
    <row r="64" spans="1:156" s="56" customFormat="1" ht="20.25">
      <c r="A64" s="14">
        <v>100208</v>
      </c>
      <c r="B64" s="57" t="s">
        <v>92</v>
      </c>
      <c r="C64" s="54" t="s">
        <v>137</v>
      </c>
      <c r="D64" s="34" t="s">
        <v>10</v>
      </c>
      <c r="E64" s="68"/>
      <c r="F64" s="29">
        <f t="shared" si="0"/>
        <v>0</v>
      </c>
      <c r="G64" s="68"/>
      <c r="H64" s="68"/>
      <c r="I64" s="29">
        <f t="shared" si="1"/>
        <v>0</v>
      </c>
      <c r="J64" s="16">
        <v>845938</v>
      </c>
      <c r="K64" s="24">
        <f t="shared" si="3"/>
        <v>845.9</v>
      </c>
      <c r="L64" s="16">
        <v>261732.22</v>
      </c>
      <c r="M64" s="24">
        <f t="shared" si="2"/>
        <v>261.7</v>
      </c>
      <c r="N64" s="130"/>
      <c r="O64" s="31"/>
      <c r="P64" s="37"/>
      <c r="Q64" s="31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</row>
    <row r="65" spans="1:156" s="56" customFormat="1" ht="20.25">
      <c r="A65" s="14">
        <v>150101</v>
      </c>
      <c r="B65" s="57" t="s">
        <v>77</v>
      </c>
      <c r="C65" s="53" t="s">
        <v>3</v>
      </c>
      <c r="D65" s="34"/>
      <c r="E65" s="68"/>
      <c r="F65" s="29">
        <f t="shared" si="0"/>
        <v>0</v>
      </c>
      <c r="G65" s="68"/>
      <c r="H65" s="68"/>
      <c r="I65" s="29">
        <f t="shared" si="1"/>
        <v>0</v>
      </c>
      <c r="J65" s="15">
        <f>J68+J66</f>
        <v>2059156</v>
      </c>
      <c r="K65" s="20">
        <f>K68+K66</f>
        <v>2059.2</v>
      </c>
      <c r="L65" s="15">
        <f>L68+L66</f>
        <v>618586.7300000001</v>
      </c>
      <c r="M65" s="20">
        <f>M68+M66</f>
        <v>618.6</v>
      </c>
      <c r="N65" s="130"/>
      <c r="O65" s="31"/>
      <c r="P65" s="37"/>
      <c r="Q65" s="31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</row>
    <row r="66" spans="1:156" s="56" customFormat="1" ht="20.25">
      <c r="A66" s="14"/>
      <c r="B66" s="57"/>
      <c r="C66" s="53" t="s">
        <v>225</v>
      </c>
      <c r="D66" s="53" t="s">
        <v>225</v>
      </c>
      <c r="E66" s="68"/>
      <c r="F66" s="29">
        <f t="shared" si="0"/>
        <v>0</v>
      </c>
      <c r="G66" s="68"/>
      <c r="H66" s="68"/>
      <c r="I66" s="29">
        <f t="shared" si="1"/>
        <v>0</v>
      </c>
      <c r="J66" s="16">
        <f>J67</f>
        <v>41000</v>
      </c>
      <c r="K66" s="24">
        <f t="shared" si="3"/>
        <v>41</v>
      </c>
      <c r="L66" s="16">
        <f>L67</f>
        <v>39888.18</v>
      </c>
      <c r="M66" s="24">
        <f t="shared" si="2"/>
        <v>39.9</v>
      </c>
      <c r="N66" s="130"/>
      <c r="O66" s="31"/>
      <c r="P66" s="37"/>
      <c r="Q66" s="31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</row>
    <row r="67" spans="1:156" s="56" customFormat="1" ht="30.75" customHeight="1">
      <c r="A67" s="14"/>
      <c r="B67" s="57"/>
      <c r="C67" s="73" t="s">
        <v>210</v>
      </c>
      <c r="D67" s="73" t="s">
        <v>210</v>
      </c>
      <c r="E67" s="68"/>
      <c r="F67" s="29">
        <f t="shared" si="0"/>
        <v>0</v>
      </c>
      <c r="G67" s="68"/>
      <c r="H67" s="68"/>
      <c r="I67" s="29">
        <f t="shared" si="1"/>
        <v>0</v>
      </c>
      <c r="J67" s="16">
        <v>41000</v>
      </c>
      <c r="K67" s="24">
        <f t="shared" si="3"/>
        <v>41</v>
      </c>
      <c r="L67" s="16">
        <v>39888.18</v>
      </c>
      <c r="M67" s="24">
        <f t="shared" si="2"/>
        <v>39.9</v>
      </c>
      <c r="N67" s="130"/>
      <c r="O67" s="31"/>
      <c r="P67" s="37"/>
      <c r="Q67" s="31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</row>
    <row r="68" spans="1:156" s="56" customFormat="1" ht="20.25">
      <c r="A68" s="14"/>
      <c r="B68" s="57"/>
      <c r="C68" s="53" t="s">
        <v>226</v>
      </c>
      <c r="D68" s="53" t="s">
        <v>226</v>
      </c>
      <c r="E68" s="68"/>
      <c r="F68" s="29">
        <f t="shared" si="0"/>
        <v>0</v>
      </c>
      <c r="G68" s="68"/>
      <c r="H68" s="68"/>
      <c r="I68" s="29">
        <f t="shared" si="1"/>
        <v>0</v>
      </c>
      <c r="J68" s="15">
        <f>J69+J70+J71+J72</f>
        <v>2018156</v>
      </c>
      <c r="K68" s="20">
        <f>K69+K70+K71+K72</f>
        <v>2018.2</v>
      </c>
      <c r="L68" s="15">
        <f>L69+L70+L71+L72</f>
        <v>578698.55</v>
      </c>
      <c r="M68" s="20">
        <f>M69+M70+M71+M72</f>
        <v>578.7</v>
      </c>
      <c r="N68" s="130"/>
      <c r="O68" s="31"/>
      <c r="P68" s="37"/>
      <c r="Q68" s="31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</row>
    <row r="69" spans="1:156" s="56" customFormat="1" ht="44.25" customHeight="1">
      <c r="A69" s="14"/>
      <c r="B69" s="57"/>
      <c r="C69" s="73" t="s">
        <v>288</v>
      </c>
      <c r="D69" s="73" t="s">
        <v>201</v>
      </c>
      <c r="E69" s="68"/>
      <c r="F69" s="29">
        <f t="shared" si="0"/>
        <v>0</v>
      </c>
      <c r="G69" s="68"/>
      <c r="H69" s="68"/>
      <c r="I69" s="29">
        <f t="shared" si="1"/>
        <v>0</v>
      </c>
      <c r="J69" s="16">
        <v>199350</v>
      </c>
      <c r="K69" s="24">
        <f t="shared" si="3"/>
        <v>199.4</v>
      </c>
      <c r="L69" s="16">
        <v>199346.72</v>
      </c>
      <c r="M69" s="24">
        <f>ROUND(L69/1000,1)+0.1</f>
        <v>199.4</v>
      </c>
      <c r="N69" s="130"/>
      <c r="O69" s="31"/>
      <c r="P69" s="37"/>
      <c r="Q69" s="31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</row>
    <row r="70" spans="1:156" s="56" customFormat="1" ht="43.5" customHeight="1">
      <c r="A70" s="14"/>
      <c r="B70" s="57"/>
      <c r="C70" s="73" t="s">
        <v>199</v>
      </c>
      <c r="D70" s="73" t="s">
        <v>199</v>
      </c>
      <c r="E70" s="68"/>
      <c r="F70" s="29">
        <f t="shared" si="0"/>
        <v>0</v>
      </c>
      <c r="G70" s="68"/>
      <c r="H70" s="68"/>
      <c r="I70" s="29">
        <f t="shared" si="1"/>
        <v>0</v>
      </c>
      <c r="J70" s="16">
        <v>179806</v>
      </c>
      <c r="K70" s="24">
        <f t="shared" si="3"/>
        <v>179.8</v>
      </c>
      <c r="L70" s="16">
        <v>179805.93</v>
      </c>
      <c r="M70" s="24">
        <f t="shared" si="2"/>
        <v>179.8</v>
      </c>
      <c r="N70" s="130"/>
      <c r="O70" s="31"/>
      <c r="P70" s="37"/>
      <c r="Q70" s="31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</row>
    <row r="71" spans="1:156" s="56" customFormat="1" ht="48.75" customHeight="1">
      <c r="A71" s="14"/>
      <c r="B71" s="57"/>
      <c r="C71" s="73" t="s">
        <v>200</v>
      </c>
      <c r="D71" s="73" t="s">
        <v>200</v>
      </c>
      <c r="E71" s="68"/>
      <c r="F71" s="29">
        <f t="shared" si="0"/>
        <v>0</v>
      </c>
      <c r="G71" s="68"/>
      <c r="H71" s="68"/>
      <c r="I71" s="29">
        <f t="shared" si="1"/>
        <v>0</v>
      </c>
      <c r="J71" s="16">
        <v>199545.9</v>
      </c>
      <c r="K71" s="24">
        <f t="shared" si="3"/>
        <v>199.5</v>
      </c>
      <c r="L71" s="16">
        <v>199545.9</v>
      </c>
      <c r="M71" s="24">
        <f t="shared" si="2"/>
        <v>199.5</v>
      </c>
      <c r="N71" s="130"/>
      <c r="O71" s="31"/>
      <c r="P71" s="37"/>
      <c r="Q71" s="31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</row>
    <row r="72" spans="1:156" s="56" customFormat="1" ht="41.25" customHeight="1">
      <c r="A72" s="14"/>
      <c r="B72" s="57"/>
      <c r="C72" s="73" t="s">
        <v>209</v>
      </c>
      <c r="D72" s="73" t="s">
        <v>209</v>
      </c>
      <c r="E72" s="68"/>
      <c r="F72" s="29">
        <f t="shared" si="0"/>
        <v>0</v>
      </c>
      <c r="G72" s="68"/>
      <c r="H72" s="68"/>
      <c r="I72" s="29">
        <f t="shared" si="1"/>
        <v>0</v>
      </c>
      <c r="J72" s="16">
        <v>1439454.1</v>
      </c>
      <c r="K72" s="24">
        <f t="shared" si="3"/>
        <v>1439.5</v>
      </c>
      <c r="L72" s="16"/>
      <c r="M72" s="24">
        <f t="shared" si="2"/>
        <v>0</v>
      </c>
      <c r="N72" s="130"/>
      <c r="O72" s="31"/>
      <c r="P72" s="37"/>
      <c r="Q72" s="31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</row>
    <row r="73" spans="1:156" s="56" customFormat="1" ht="40.5">
      <c r="A73" s="14">
        <v>180409</v>
      </c>
      <c r="B73" s="57" t="s">
        <v>77</v>
      </c>
      <c r="C73" s="54" t="s">
        <v>247</v>
      </c>
      <c r="D73" s="59"/>
      <c r="E73" s="74"/>
      <c r="F73" s="29">
        <f t="shared" si="0"/>
        <v>0</v>
      </c>
      <c r="G73" s="74"/>
      <c r="H73" s="74"/>
      <c r="I73" s="29">
        <f t="shared" si="1"/>
        <v>0</v>
      </c>
      <c r="J73" s="16">
        <f>J74+J75+J76+J77+J78+J80+J79</f>
        <v>28662816</v>
      </c>
      <c r="K73" s="24">
        <f>K74+K75+K76+K77+K78+K80+K79</f>
        <v>28662.9</v>
      </c>
      <c r="L73" s="16">
        <f>L74+L75+L76+L77+L78+L80+L79</f>
        <v>23932948.189999998</v>
      </c>
      <c r="M73" s="24">
        <f>M74+M75+M76+M77+M78+M80+M79</f>
        <v>23933.000000000004</v>
      </c>
      <c r="N73" s="130"/>
      <c r="O73" s="31"/>
      <c r="P73" s="37"/>
      <c r="Q73" s="3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</row>
    <row r="74" spans="1:156" s="66" customFormat="1" ht="27" customHeight="1">
      <c r="A74" s="60"/>
      <c r="B74" s="60"/>
      <c r="C74" s="61" t="s">
        <v>45</v>
      </c>
      <c r="D74" s="61" t="s">
        <v>45</v>
      </c>
      <c r="E74" s="70"/>
      <c r="F74" s="63">
        <f t="shared" si="0"/>
        <v>0</v>
      </c>
      <c r="G74" s="70"/>
      <c r="H74" s="70"/>
      <c r="I74" s="63">
        <f t="shared" si="1"/>
        <v>0</v>
      </c>
      <c r="J74" s="23">
        <v>4603200</v>
      </c>
      <c r="K74" s="64">
        <f t="shared" si="3"/>
        <v>4603.2</v>
      </c>
      <c r="L74" s="23">
        <v>4603196.15</v>
      </c>
      <c r="M74" s="64">
        <f t="shared" si="2"/>
        <v>4603.2</v>
      </c>
      <c r="N74" s="130"/>
      <c r="O74" s="31"/>
      <c r="P74" s="65"/>
      <c r="Q74" s="31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</row>
    <row r="75" spans="1:156" s="66" customFormat="1" ht="27" customHeight="1">
      <c r="A75" s="60"/>
      <c r="B75" s="60"/>
      <c r="C75" s="61" t="s">
        <v>123</v>
      </c>
      <c r="D75" s="61" t="s">
        <v>123</v>
      </c>
      <c r="E75" s="70"/>
      <c r="F75" s="63">
        <f t="shared" si="0"/>
        <v>0</v>
      </c>
      <c r="G75" s="70"/>
      <c r="H75" s="70"/>
      <c r="I75" s="63">
        <f t="shared" si="1"/>
        <v>0</v>
      </c>
      <c r="J75" s="23">
        <v>1645800</v>
      </c>
      <c r="K75" s="64">
        <f t="shared" si="3"/>
        <v>1645.8</v>
      </c>
      <c r="L75" s="23">
        <v>1596000</v>
      </c>
      <c r="M75" s="64">
        <f t="shared" si="2"/>
        <v>1596</v>
      </c>
      <c r="N75" s="130"/>
      <c r="O75" s="31"/>
      <c r="P75" s="65"/>
      <c r="Q75" s="31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</row>
    <row r="76" spans="1:156" s="66" customFormat="1" ht="27" customHeight="1">
      <c r="A76" s="60"/>
      <c r="B76" s="60"/>
      <c r="C76" s="61" t="s">
        <v>36</v>
      </c>
      <c r="D76" s="61" t="s">
        <v>36</v>
      </c>
      <c r="E76" s="70"/>
      <c r="F76" s="63">
        <f t="shared" si="0"/>
        <v>0</v>
      </c>
      <c r="G76" s="70"/>
      <c r="H76" s="70"/>
      <c r="I76" s="63">
        <f t="shared" si="1"/>
        <v>0</v>
      </c>
      <c r="J76" s="23">
        <v>3658500</v>
      </c>
      <c r="K76" s="64">
        <f t="shared" si="3"/>
        <v>3658.5</v>
      </c>
      <c r="L76" s="23">
        <v>2188500</v>
      </c>
      <c r="M76" s="64">
        <f t="shared" si="2"/>
        <v>2188.5</v>
      </c>
      <c r="N76" s="130"/>
      <c r="O76" s="31"/>
      <c r="P76" s="65"/>
      <c r="Q76" s="31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</row>
    <row r="77" spans="1:156" s="66" customFormat="1" ht="27" customHeight="1">
      <c r="A77" s="60"/>
      <c r="B77" s="60"/>
      <c r="C77" s="61" t="s">
        <v>41</v>
      </c>
      <c r="D77" s="61" t="s">
        <v>41</v>
      </c>
      <c r="E77" s="70"/>
      <c r="F77" s="63">
        <f t="shared" si="0"/>
        <v>0</v>
      </c>
      <c r="G77" s="70"/>
      <c r="H77" s="70"/>
      <c r="I77" s="63">
        <f t="shared" si="1"/>
        <v>0</v>
      </c>
      <c r="J77" s="23">
        <v>2500000</v>
      </c>
      <c r="K77" s="64">
        <f t="shared" si="3"/>
        <v>2500</v>
      </c>
      <c r="L77" s="23"/>
      <c r="M77" s="64">
        <f t="shared" si="2"/>
        <v>0</v>
      </c>
      <c r="N77" s="130"/>
      <c r="O77" s="31"/>
      <c r="P77" s="65"/>
      <c r="Q77" s="31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</row>
    <row r="78" spans="1:156" s="66" customFormat="1" ht="27" customHeight="1">
      <c r="A78" s="60"/>
      <c r="B78" s="60"/>
      <c r="C78" s="61" t="s">
        <v>105</v>
      </c>
      <c r="D78" s="61" t="s">
        <v>105</v>
      </c>
      <c r="E78" s="70"/>
      <c r="F78" s="63">
        <f t="shared" si="0"/>
        <v>0</v>
      </c>
      <c r="G78" s="70"/>
      <c r="H78" s="70"/>
      <c r="I78" s="63">
        <f t="shared" si="1"/>
        <v>0</v>
      </c>
      <c r="J78" s="23">
        <v>22359</v>
      </c>
      <c r="K78" s="64">
        <f t="shared" si="3"/>
        <v>22.4</v>
      </c>
      <c r="L78" s="23">
        <v>22350</v>
      </c>
      <c r="M78" s="64">
        <f t="shared" si="2"/>
        <v>22.4</v>
      </c>
      <c r="N78" s="130"/>
      <c r="O78" s="31"/>
      <c r="P78" s="65"/>
      <c r="Q78" s="31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</row>
    <row r="79" spans="1:156" s="66" customFormat="1" ht="27" customHeight="1">
      <c r="A79" s="60"/>
      <c r="B79" s="60"/>
      <c r="C79" s="61" t="s">
        <v>144</v>
      </c>
      <c r="D79" s="61" t="s">
        <v>144</v>
      </c>
      <c r="E79" s="70"/>
      <c r="F79" s="63">
        <f aca="true" t="shared" si="4" ref="F79:F142">ROUND(E79/1000,1)</f>
        <v>0</v>
      </c>
      <c r="G79" s="70"/>
      <c r="H79" s="70"/>
      <c r="I79" s="63">
        <f aca="true" t="shared" si="5" ref="I79:I142">ROUND(H79/1000,1)</f>
        <v>0</v>
      </c>
      <c r="J79" s="23">
        <v>1188857</v>
      </c>
      <c r="K79" s="64">
        <f t="shared" si="3"/>
        <v>1188.9</v>
      </c>
      <c r="L79" s="23">
        <v>1080729</v>
      </c>
      <c r="M79" s="64">
        <f t="shared" si="2"/>
        <v>1080.7</v>
      </c>
      <c r="N79" s="130"/>
      <c r="O79" s="31"/>
      <c r="P79" s="65"/>
      <c r="Q79" s="31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</row>
    <row r="80" spans="1:156" s="66" customFormat="1" ht="27" customHeight="1">
      <c r="A80" s="60"/>
      <c r="B80" s="60"/>
      <c r="C80" s="61" t="s">
        <v>46</v>
      </c>
      <c r="D80" s="61" t="s">
        <v>46</v>
      </c>
      <c r="E80" s="70"/>
      <c r="F80" s="63">
        <f t="shared" si="4"/>
        <v>0</v>
      </c>
      <c r="G80" s="70"/>
      <c r="H80" s="70"/>
      <c r="I80" s="63">
        <f t="shared" si="5"/>
        <v>0</v>
      </c>
      <c r="J80" s="23">
        <v>15044100</v>
      </c>
      <c r="K80" s="64">
        <f aca="true" t="shared" si="6" ref="K80:K143">ROUND(J80/1000,1)</f>
        <v>15044.1</v>
      </c>
      <c r="L80" s="23">
        <v>14442173.04</v>
      </c>
      <c r="M80" s="64">
        <f aca="true" t="shared" si="7" ref="M80:M143">ROUND(L80/1000,1)</f>
        <v>14442.2</v>
      </c>
      <c r="N80" s="130"/>
      <c r="O80" s="31"/>
      <c r="P80" s="65"/>
      <c r="Q80" s="31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</row>
    <row r="81" spans="1:156" s="56" customFormat="1" ht="20.25">
      <c r="A81" s="14">
        <v>250380</v>
      </c>
      <c r="B81" s="57" t="s">
        <v>94</v>
      </c>
      <c r="C81" s="34" t="s">
        <v>19</v>
      </c>
      <c r="D81" s="34" t="s">
        <v>10</v>
      </c>
      <c r="E81" s="74"/>
      <c r="F81" s="29">
        <f t="shared" si="4"/>
        <v>0</v>
      </c>
      <c r="G81" s="74"/>
      <c r="H81" s="74"/>
      <c r="I81" s="29">
        <f t="shared" si="5"/>
        <v>0</v>
      </c>
      <c r="J81" s="16">
        <v>750500</v>
      </c>
      <c r="K81" s="24">
        <f t="shared" si="6"/>
        <v>750.5</v>
      </c>
      <c r="L81" s="16">
        <v>744355.19</v>
      </c>
      <c r="M81" s="24">
        <f t="shared" si="7"/>
        <v>744.4</v>
      </c>
      <c r="N81" s="130"/>
      <c r="O81" s="31"/>
      <c r="P81" s="37"/>
      <c r="Q81" s="31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</row>
    <row r="82" spans="1:156" s="56" customFormat="1" ht="20.25">
      <c r="A82" s="52"/>
      <c r="B82" s="52"/>
      <c r="C82" s="53" t="s">
        <v>253</v>
      </c>
      <c r="D82" s="34"/>
      <c r="E82" s="74"/>
      <c r="F82" s="29">
        <f t="shared" si="4"/>
        <v>0</v>
      </c>
      <c r="G82" s="74"/>
      <c r="H82" s="74"/>
      <c r="I82" s="29">
        <f t="shared" si="5"/>
        <v>0</v>
      </c>
      <c r="J82" s="15">
        <f>J83+J84</f>
        <v>264300</v>
      </c>
      <c r="K82" s="20">
        <f>K83+K84</f>
        <v>264.3</v>
      </c>
      <c r="L82" s="15">
        <f>L83+L84</f>
        <v>164284.8</v>
      </c>
      <c r="M82" s="20">
        <f>M83+M84</f>
        <v>164.3</v>
      </c>
      <c r="N82" s="130"/>
      <c r="O82" s="31"/>
      <c r="P82" s="37"/>
      <c r="Q82" s="3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</row>
    <row r="83" spans="1:156" s="56" customFormat="1" ht="20.25">
      <c r="A83" s="57" t="s">
        <v>8</v>
      </c>
      <c r="B83" s="57" t="s">
        <v>74</v>
      </c>
      <c r="C83" s="54" t="s">
        <v>9</v>
      </c>
      <c r="D83" s="34" t="s">
        <v>10</v>
      </c>
      <c r="E83" s="74"/>
      <c r="F83" s="29">
        <f t="shared" si="4"/>
        <v>0</v>
      </c>
      <c r="G83" s="74"/>
      <c r="H83" s="74"/>
      <c r="I83" s="29">
        <f t="shared" si="5"/>
        <v>0</v>
      </c>
      <c r="J83" s="16">
        <v>164300</v>
      </c>
      <c r="K83" s="24">
        <f t="shared" si="6"/>
        <v>164.3</v>
      </c>
      <c r="L83" s="16">
        <v>164284.8</v>
      </c>
      <c r="M83" s="24">
        <f t="shared" si="7"/>
        <v>164.3</v>
      </c>
      <c r="N83" s="130"/>
      <c r="O83" s="31"/>
      <c r="P83" s="37"/>
      <c r="Q83" s="31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</row>
    <row r="84" spans="1:17" s="37" customFormat="1" ht="20.25">
      <c r="A84" s="57" t="s">
        <v>21</v>
      </c>
      <c r="B84" s="57" t="s">
        <v>93</v>
      </c>
      <c r="C84" s="54" t="s">
        <v>37</v>
      </c>
      <c r="D84" s="34" t="s">
        <v>10</v>
      </c>
      <c r="E84" s="55"/>
      <c r="F84" s="29">
        <f t="shared" si="4"/>
        <v>0</v>
      </c>
      <c r="G84" s="75"/>
      <c r="H84" s="55"/>
      <c r="I84" s="29">
        <f t="shared" si="5"/>
        <v>0</v>
      </c>
      <c r="J84" s="16">
        <v>100000</v>
      </c>
      <c r="K84" s="24">
        <f t="shared" si="6"/>
        <v>100</v>
      </c>
      <c r="L84" s="16">
        <v>0</v>
      </c>
      <c r="M84" s="24">
        <f t="shared" si="7"/>
        <v>0</v>
      </c>
      <c r="N84" s="130"/>
      <c r="O84" s="31"/>
      <c r="Q84" s="31"/>
    </row>
    <row r="85" spans="1:17" s="37" customFormat="1" ht="20.25">
      <c r="A85" s="57"/>
      <c r="B85" s="57"/>
      <c r="C85" s="53" t="s">
        <v>254</v>
      </c>
      <c r="D85" s="34"/>
      <c r="E85" s="55"/>
      <c r="F85" s="29">
        <f t="shared" si="4"/>
        <v>0</v>
      </c>
      <c r="G85" s="75"/>
      <c r="H85" s="55"/>
      <c r="I85" s="29">
        <f t="shared" si="5"/>
        <v>0</v>
      </c>
      <c r="J85" s="15">
        <f>J86</f>
        <v>177897</v>
      </c>
      <c r="K85" s="20">
        <f>K86</f>
        <v>177.9</v>
      </c>
      <c r="L85" s="15">
        <f>L86</f>
        <v>177897</v>
      </c>
      <c r="M85" s="20">
        <f>M86</f>
        <v>177.9</v>
      </c>
      <c r="N85" s="130"/>
      <c r="O85" s="31"/>
      <c r="Q85" s="31"/>
    </row>
    <row r="86" spans="1:17" s="37" customFormat="1" ht="20.25">
      <c r="A86" s="57" t="s">
        <v>8</v>
      </c>
      <c r="B86" s="57" t="s">
        <v>74</v>
      </c>
      <c r="C86" s="54" t="s">
        <v>9</v>
      </c>
      <c r="D86" s="34" t="s">
        <v>10</v>
      </c>
      <c r="E86" s="55"/>
      <c r="F86" s="29">
        <f t="shared" si="4"/>
        <v>0</v>
      </c>
      <c r="G86" s="75"/>
      <c r="H86" s="55"/>
      <c r="I86" s="29">
        <f t="shared" si="5"/>
        <v>0</v>
      </c>
      <c r="J86" s="16">
        <v>177897</v>
      </c>
      <c r="K86" s="24">
        <f t="shared" si="6"/>
        <v>177.9</v>
      </c>
      <c r="L86" s="16">
        <v>177897</v>
      </c>
      <c r="M86" s="24">
        <f t="shared" si="7"/>
        <v>177.9</v>
      </c>
      <c r="N86" s="130"/>
      <c r="O86" s="31"/>
      <c r="Q86" s="31"/>
    </row>
    <row r="87" spans="1:156" s="48" customFormat="1" ht="20.25">
      <c r="A87" s="52"/>
      <c r="B87" s="52"/>
      <c r="C87" s="53" t="s">
        <v>255</v>
      </c>
      <c r="D87" s="34"/>
      <c r="E87" s="68"/>
      <c r="F87" s="29">
        <f t="shared" si="4"/>
        <v>0</v>
      </c>
      <c r="G87" s="68"/>
      <c r="H87" s="68"/>
      <c r="I87" s="29">
        <f t="shared" si="5"/>
        <v>0</v>
      </c>
      <c r="J87" s="15">
        <f>J88+J89+J90+J219+J216+J215</f>
        <v>249129382.94</v>
      </c>
      <c r="K87" s="20">
        <f>K88+K89+K90+K219+K216+K215</f>
        <v>249129.39999999997</v>
      </c>
      <c r="L87" s="15">
        <f>L88+L89+L90+L219+L216+L215</f>
        <v>198111248</v>
      </c>
      <c r="M87" s="20">
        <f>M88+M89+M90+M219+M216+M215</f>
        <v>198111.20000000004</v>
      </c>
      <c r="N87" s="130"/>
      <c r="O87" s="31"/>
      <c r="P87" s="47"/>
      <c r="Q87" s="31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</row>
    <row r="88" spans="1:156" s="48" customFormat="1" ht="20.25">
      <c r="A88" s="57" t="s">
        <v>13</v>
      </c>
      <c r="B88" s="57" t="s">
        <v>83</v>
      </c>
      <c r="C88" s="54" t="s">
        <v>14</v>
      </c>
      <c r="D88" s="34"/>
      <c r="E88" s="68"/>
      <c r="F88" s="29">
        <f t="shared" si="4"/>
        <v>0</v>
      </c>
      <c r="G88" s="68"/>
      <c r="H88" s="68"/>
      <c r="I88" s="29">
        <f t="shared" si="5"/>
        <v>0</v>
      </c>
      <c r="J88" s="16">
        <v>1724000</v>
      </c>
      <c r="K88" s="24">
        <f t="shared" si="6"/>
        <v>1724</v>
      </c>
      <c r="L88" s="16">
        <v>790136</v>
      </c>
      <c r="M88" s="24">
        <f t="shared" si="7"/>
        <v>790.1</v>
      </c>
      <c r="N88" s="130"/>
      <c r="O88" s="31"/>
      <c r="P88" s="47"/>
      <c r="Q88" s="31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</row>
    <row r="89" spans="1:156" s="48" customFormat="1" ht="20.25">
      <c r="A89" s="57" t="s">
        <v>27</v>
      </c>
      <c r="B89" s="57" t="s">
        <v>92</v>
      </c>
      <c r="C89" s="54" t="s">
        <v>15</v>
      </c>
      <c r="D89" s="34" t="s">
        <v>10</v>
      </c>
      <c r="E89" s="68"/>
      <c r="F89" s="29">
        <f t="shared" si="4"/>
        <v>0</v>
      </c>
      <c r="G89" s="68"/>
      <c r="H89" s="68"/>
      <c r="I89" s="29">
        <f t="shared" si="5"/>
        <v>0</v>
      </c>
      <c r="J89" s="16">
        <v>84217200</v>
      </c>
      <c r="K89" s="24">
        <f t="shared" si="6"/>
        <v>84217.2</v>
      </c>
      <c r="L89" s="16">
        <v>68888644</v>
      </c>
      <c r="M89" s="24">
        <f t="shared" si="7"/>
        <v>68888.6</v>
      </c>
      <c r="N89" s="130"/>
      <c r="O89" s="31"/>
      <c r="P89" s="47"/>
      <c r="Q89" s="31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</row>
    <row r="90" spans="1:156" s="48" customFormat="1" ht="20.25">
      <c r="A90" s="29">
        <v>150101</v>
      </c>
      <c r="B90" s="57" t="s">
        <v>77</v>
      </c>
      <c r="C90" s="53" t="s">
        <v>3</v>
      </c>
      <c r="D90" s="34"/>
      <c r="E90" s="68">
        <f>E91+E148</f>
        <v>156493313</v>
      </c>
      <c r="F90" s="76">
        <f>F91+F148</f>
        <v>156493.3</v>
      </c>
      <c r="G90" s="68"/>
      <c r="H90" s="68">
        <f>H91+H148</f>
        <v>105987675</v>
      </c>
      <c r="I90" s="76">
        <f>I91+I148</f>
        <v>105987.6</v>
      </c>
      <c r="J90" s="17">
        <f>J91+J142+J148</f>
        <v>144619382.94</v>
      </c>
      <c r="K90" s="21">
        <f>K91+K142+K148</f>
        <v>144619.4</v>
      </c>
      <c r="L90" s="18">
        <f>L91+L142+L148</f>
        <v>109870871</v>
      </c>
      <c r="M90" s="21">
        <f>M91+M142+M148</f>
        <v>109870.90000000005</v>
      </c>
      <c r="N90" s="130"/>
      <c r="O90" s="31"/>
      <c r="P90" s="47"/>
      <c r="Q90" s="31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</row>
    <row r="91" spans="1:156" s="48" customFormat="1" ht="20.25">
      <c r="A91" s="29"/>
      <c r="B91" s="29"/>
      <c r="C91" s="77" t="s">
        <v>4</v>
      </c>
      <c r="D91" s="77" t="s">
        <v>4</v>
      </c>
      <c r="E91" s="78">
        <f>SUM(E92:E141)</f>
        <v>73757043</v>
      </c>
      <c r="F91" s="76">
        <f>SUM(F92:F141)</f>
        <v>73757</v>
      </c>
      <c r="G91" s="78"/>
      <c r="H91" s="78">
        <f aca="true" t="shared" si="8" ref="H91:M91">SUM(H92:H141)</f>
        <v>44832261</v>
      </c>
      <c r="I91" s="76">
        <f t="shared" si="8"/>
        <v>44832.3</v>
      </c>
      <c r="J91" s="18">
        <f t="shared" si="8"/>
        <v>41311360</v>
      </c>
      <c r="K91" s="21">
        <f t="shared" si="8"/>
        <v>41311.4</v>
      </c>
      <c r="L91" s="18">
        <f t="shared" si="8"/>
        <v>34745621</v>
      </c>
      <c r="M91" s="21">
        <f t="shared" si="8"/>
        <v>34745.600000000006</v>
      </c>
      <c r="N91" s="130"/>
      <c r="O91" s="31"/>
      <c r="P91" s="47"/>
      <c r="Q91" s="31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</row>
    <row r="92" spans="1:156" s="48" customFormat="1" ht="31.5" customHeight="1">
      <c r="A92" s="54"/>
      <c r="B92" s="54"/>
      <c r="C92" s="79" t="s">
        <v>5</v>
      </c>
      <c r="D92" s="79" t="s">
        <v>5</v>
      </c>
      <c r="E92" s="55">
        <v>28556946</v>
      </c>
      <c r="F92" s="29">
        <f t="shared" si="4"/>
        <v>28556.9</v>
      </c>
      <c r="G92" s="14">
        <v>86</v>
      </c>
      <c r="H92" s="58">
        <v>24569887</v>
      </c>
      <c r="I92" s="29">
        <f t="shared" si="5"/>
        <v>24569.9</v>
      </c>
      <c r="J92" s="16">
        <v>1850000</v>
      </c>
      <c r="K92" s="24">
        <f t="shared" si="6"/>
        <v>1850</v>
      </c>
      <c r="L92" s="16">
        <v>1672124</v>
      </c>
      <c r="M92" s="24">
        <f t="shared" si="7"/>
        <v>1672.1</v>
      </c>
      <c r="N92" s="130"/>
      <c r="O92" s="31"/>
      <c r="P92" s="47"/>
      <c r="Q92" s="31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</row>
    <row r="93" spans="1:156" s="48" customFormat="1" ht="31.5" customHeight="1">
      <c r="A93" s="32"/>
      <c r="B93" s="32"/>
      <c r="C93" s="79" t="s">
        <v>104</v>
      </c>
      <c r="D93" s="79" t="s">
        <v>104</v>
      </c>
      <c r="E93" s="55"/>
      <c r="F93" s="29">
        <f t="shared" si="4"/>
        <v>0</v>
      </c>
      <c r="G93" s="75"/>
      <c r="H93" s="55"/>
      <c r="I93" s="29">
        <f t="shared" si="5"/>
        <v>0</v>
      </c>
      <c r="J93" s="16">
        <v>140000</v>
      </c>
      <c r="K93" s="24">
        <f t="shared" si="6"/>
        <v>140</v>
      </c>
      <c r="L93" s="16">
        <v>134261</v>
      </c>
      <c r="M93" s="24">
        <f t="shared" si="7"/>
        <v>134.3</v>
      </c>
      <c r="N93" s="126"/>
      <c r="O93" s="31"/>
      <c r="P93" s="47"/>
      <c r="Q93" s="31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</row>
    <row r="94" spans="1:156" s="48" customFormat="1" ht="39" customHeight="1">
      <c r="A94" s="32"/>
      <c r="B94" s="32"/>
      <c r="C94" s="79" t="s">
        <v>43</v>
      </c>
      <c r="D94" s="79" t="s">
        <v>43</v>
      </c>
      <c r="E94" s="55"/>
      <c r="F94" s="29">
        <f t="shared" si="4"/>
        <v>0</v>
      </c>
      <c r="G94" s="75"/>
      <c r="H94" s="55"/>
      <c r="I94" s="29">
        <f t="shared" si="5"/>
        <v>0</v>
      </c>
      <c r="J94" s="16">
        <v>364781</v>
      </c>
      <c r="K94" s="24">
        <f t="shared" si="6"/>
        <v>364.8</v>
      </c>
      <c r="L94" s="16">
        <v>27152</v>
      </c>
      <c r="M94" s="24">
        <f>ROUND(L94/1000,1)-0.1</f>
        <v>27.099999999999998</v>
      </c>
      <c r="N94" s="126"/>
      <c r="O94" s="31"/>
      <c r="P94" s="47"/>
      <c r="Q94" s="31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</row>
    <row r="95" spans="1:156" s="48" customFormat="1" ht="31.5" customHeight="1">
      <c r="A95" s="29"/>
      <c r="B95" s="29"/>
      <c r="C95" s="79" t="s">
        <v>256</v>
      </c>
      <c r="D95" s="79" t="s">
        <v>96</v>
      </c>
      <c r="E95" s="58">
        <v>680490</v>
      </c>
      <c r="F95" s="29">
        <f t="shared" si="4"/>
        <v>680.5</v>
      </c>
      <c r="G95" s="80">
        <v>55.9</v>
      </c>
      <c r="H95" s="58">
        <v>380490</v>
      </c>
      <c r="I95" s="29">
        <f t="shared" si="5"/>
        <v>380.5</v>
      </c>
      <c r="J95" s="16">
        <v>71000</v>
      </c>
      <c r="K95" s="24">
        <f t="shared" si="6"/>
        <v>71</v>
      </c>
      <c r="L95" s="16">
        <v>66108</v>
      </c>
      <c r="M95" s="24">
        <f t="shared" si="7"/>
        <v>66.1</v>
      </c>
      <c r="N95" s="126"/>
      <c r="O95" s="31"/>
      <c r="P95" s="47"/>
      <c r="Q95" s="31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</row>
    <row r="96" spans="1:156" s="48" customFormat="1" ht="31.5" customHeight="1">
      <c r="A96" s="54"/>
      <c r="B96" s="54"/>
      <c r="C96" s="79" t="s">
        <v>39</v>
      </c>
      <c r="D96" s="79" t="s">
        <v>39</v>
      </c>
      <c r="E96" s="55">
        <v>12997832</v>
      </c>
      <c r="F96" s="29">
        <f t="shared" si="4"/>
        <v>12997.8</v>
      </c>
      <c r="G96" s="14">
        <v>47.7</v>
      </c>
      <c r="H96" s="58">
        <v>6200933</v>
      </c>
      <c r="I96" s="29">
        <f t="shared" si="5"/>
        <v>6200.9</v>
      </c>
      <c r="J96" s="16">
        <v>4180000</v>
      </c>
      <c r="K96" s="24">
        <f t="shared" si="6"/>
        <v>4180</v>
      </c>
      <c r="L96" s="16">
        <v>3755835</v>
      </c>
      <c r="M96" s="24">
        <f t="shared" si="7"/>
        <v>3755.8</v>
      </c>
      <c r="N96" s="126"/>
      <c r="O96" s="31"/>
      <c r="P96" s="47"/>
      <c r="Q96" s="31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</row>
    <row r="97" spans="1:156" s="48" customFormat="1" ht="31.5" customHeight="1">
      <c r="A97" s="54"/>
      <c r="B97" s="54"/>
      <c r="C97" s="79" t="s">
        <v>214</v>
      </c>
      <c r="D97" s="79" t="s">
        <v>214</v>
      </c>
      <c r="E97" s="55"/>
      <c r="F97" s="29">
        <f t="shared" si="4"/>
        <v>0</v>
      </c>
      <c r="G97" s="14"/>
      <c r="H97" s="58"/>
      <c r="I97" s="29">
        <f t="shared" si="5"/>
        <v>0</v>
      </c>
      <c r="J97" s="16">
        <v>1000</v>
      </c>
      <c r="K97" s="24">
        <f t="shared" si="6"/>
        <v>1</v>
      </c>
      <c r="L97" s="16"/>
      <c r="M97" s="24">
        <f t="shared" si="7"/>
        <v>0</v>
      </c>
      <c r="N97" s="126"/>
      <c r="O97" s="31"/>
      <c r="P97" s="47"/>
      <c r="Q97" s="31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</row>
    <row r="98" spans="1:156" s="48" customFormat="1" ht="27.75" customHeight="1">
      <c r="A98" s="32"/>
      <c r="B98" s="32"/>
      <c r="C98" s="79" t="s">
        <v>114</v>
      </c>
      <c r="D98" s="79" t="s">
        <v>114</v>
      </c>
      <c r="E98" s="55"/>
      <c r="F98" s="29">
        <f t="shared" si="4"/>
        <v>0</v>
      </c>
      <c r="G98" s="75"/>
      <c r="H98" s="55"/>
      <c r="I98" s="29">
        <f t="shared" si="5"/>
        <v>0</v>
      </c>
      <c r="J98" s="16">
        <v>250000</v>
      </c>
      <c r="K98" s="24">
        <f t="shared" si="6"/>
        <v>250</v>
      </c>
      <c r="L98" s="16">
        <v>204002</v>
      </c>
      <c r="M98" s="24">
        <f t="shared" si="7"/>
        <v>204</v>
      </c>
      <c r="N98" s="126"/>
      <c r="O98" s="31"/>
      <c r="P98" s="47"/>
      <c r="Q98" s="31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</row>
    <row r="99" spans="1:156" s="48" customFormat="1" ht="27.75" customHeight="1">
      <c r="A99" s="32"/>
      <c r="B99" s="32"/>
      <c r="C99" s="79" t="s">
        <v>142</v>
      </c>
      <c r="D99" s="79" t="s">
        <v>142</v>
      </c>
      <c r="E99" s="55"/>
      <c r="F99" s="29">
        <f t="shared" si="4"/>
        <v>0</v>
      </c>
      <c r="G99" s="75"/>
      <c r="H99" s="55"/>
      <c r="I99" s="29">
        <f t="shared" si="5"/>
        <v>0</v>
      </c>
      <c r="J99" s="16">
        <v>800000</v>
      </c>
      <c r="K99" s="24">
        <f t="shared" si="6"/>
        <v>800</v>
      </c>
      <c r="L99" s="16">
        <v>795001</v>
      </c>
      <c r="M99" s="24">
        <f t="shared" si="7"/>
        <v>795</v>
      </c>
      <c r="N99" s="126"/>
      <c r="O99" s="31"/>
      <c r="P99" s="47"/>
      <c r="Q99" s="31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</row>
    <row r="100" spans="1:156" s="48" customFormat="1" ht="27.75" customHeight="1">
      <c r="A100" s="32"/>
      <c r="B100" s="32"/>
      <c r="C100" s="79" t="s">
        <v>185</v>
      </c>
      <c r="D100" s="79" t="s">
        <v>185</v>
      </c>
      <c r="E100" s="55"/>
      <c r="F100" s="29">
        <f t="shared" si="4"/>
        <v>0</v>
      </c>
      <c r="G100" s="75"/>
      <c r="H100" s="55"/>
      <c r="I100" s="29">
        <f t="shared" si="5"/>
        <v>0</v>
      </c>
      <c r="J100" s="16">
        <v>100000</v>
      </c>
      <c r="K100" s="24">
        <f t="shared" si="6"/>
        <v>100</v>
      </c>
      <c r="L100" s="16"/>
      <c r="M100" s="24">
        <f t="shared" si="7"/>
        <v>0</v>
      </c>
      <c r="N100" s="126"/>
      <c r="O100" s="31"/>
      <c r="P100" s="47"/>
      <c r="Q100" s="31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</row>
    <row r="101" spans="1:156" s="48" customFormat="1" ht="27.75" customHeight="1">
      <c r="A101" s="32"/>
      <c r="B101" s="32"/>
      <c r="C101" s="79" t="s">
        <v>115</v>
      </c>
      <c r="D101" s="79" t="s">
        <v>115</v>
      </c>
      <c r="E101" s="55"/>
      <c r="F101" s="29">
        <f t="shared" si="4"/>
        <v>0</v>
      </c>
      <c r="G101" s="75"/>
      <c r="H101" s="55"/>
      <c r="I101" s="29">
        <f t="shared" si="5"/>
        <v>0</v>
      </c>
      <c r="J101" s="16">
        <v>1910000</v>
      </c>
      <c r="K101" s="24">
        <f t="shared" si="6"/>
        <v>1910</v>
      </c>
      <c r="L101" s="16">
        <v>1515298</v>
      </c>
      <c r="M101" s="24">
        <f t="shared" si="7"/>
        <v>1515.3</v>
      </c>
      <c r="N101" s="126"/>
      <c r="O101" s="31"/>
      <c r="P101" s="47"/>
      <c r="Q101" s="31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</row>
    <row r="102" spans="1:156" s="48" customFormat="1" ht="27.75" customHeight="1">
      <c r="A102" s="32"/>
      <c r="B102" s="32"/>
      <c r="C102" s="79" t="s">
        <v>257</v>
      </c>
      <c r="D102" s="79" t="s">
        <v>221</v>
      </c>
      <c r="E102" s="55"/>
      <c r="F102" s="29">
        <f t="shared" si="4"/>
        <v>0</v>
      </c>
      <c r="G102" s="75"/>
      <c r="H102" s="55"/>
      <c r="I102" s="29">
        <f t="shared" si="5"/>
        <v>0</v>
      </c>
      <c r="J102" s="16">
        <v>20000</v>
      </c>
      <c r="K102" s="24">
        <f t="shared" si="6"/>
        <v>20</v>
      </c>
      <c r="L102" s="16"/>
      <c r="M102" s="24">
        <f t="shared" si="7"/>
        <v>0</v>
      </c>
      <c r="N102" s="126"/>
      <c r="O102" s="31"/>
      <c r="P102" s="47"/>
      <c r="Q102" s="31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</row>
    <row r="103" spans="1:156" s="48" customFormat="1" ht="27.75" customHeight="1">
      <c r="A103" s="32"/>
      <c r="B103" s="32"/>
      <c r="C103" s="79" t="s">
        <v>26</v>
      </c>
      <c r="D103" s="79" t="s">
        <v>26</v>
      </c>
      <c r="E103" s="55">
        <v>27952784</v>
      </c>
      <c r="F103" s="29">
        <f t="shared" si="4"/>
        <v>27952.8</v>
      </c>
      <c r="G103" s="75">
        <v>36.5</v>
      </c>
      <c r="H103" s="55">
        <v>10189981</v>
      </c>
      <c r="I103" s="81">
        <f t="shared" si="5"/>
        <v>10190</v>
      </c>
      <c r="J103" s="16">
        <v>4000000</v>
      </c>
      <c r="K103" s="24">
        <f t="shared" si="6"/>
        <v>4000</v>
      </c>
      <c r="L103" s="16">
        <v>2970124</v>
      </c>
      <c r="M103" s="24">
        <f t="shared" si="7"/>
        <v>2970.1</v>
      </c>
      <c r="N103" s="126"/>
      <c r="O103" s="31"/>
      <c r="P103" s="47"/>
      <c r="Q103" s="31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</row>
    <row r="104" spans="1:156" s="48" customFormat="1" ht="27.75" customHeight="1">
      <c r="A104" s="32"/>
      <c r="B104" s="32"/>
      <c r="C104" s="79" t="s">
        <v>116</v>
      </c>
      <c r="D104" s="79" t="s">
        <v>116</v>
      </c>
      <c r="E104" s="55">
        <v>3568991</v>
      </c>
      <c r="F104" s="81">
        <f t="shared" si="4"/>
        <v>3569</v>
      </c>
      <c r="G104" s="75">
        <v>97.8</v>
      </c>
      <c r="H104" s="55">
        <v>3490970</v>
      </c>
      <c r="I104" s="81">
        <f t="shared" si="5"/>
        <v>3491</v>
      </c>
      <c r="J104" s="16">
        <v>5600000</v>
      </c>
      <c r="K104" s="24">
        <f t="shared" si="6"/>
        <v>5600</v>
      </c>
      <c r="L104" s="16">
        <v>4432021</v>
      </c>
      <c r="M104" s="24">
        <f t="shared" si="7"/>
        <v>4432</v>
      </c>
      <c r="N104" s="126"/>
      <c r="O104" s="31"/>
      <c r="P104" s="47"/>
      <c r="Q104" s="31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</row>
    <row r="105" spans="1:156" s="48" customFormat="1" ht="31.5" customHeight="1">
      <c r="A105" s="32"/>
      <c r="B105" s="32"/>
      <c r="C105" s="79" t="s">
        <v>258</v>
      </c>
      <c r="D105" s="79" t="s">
        <v>72</v>
      </c>
      <c r="E105" s="55"/>
      <c r="F105" s="29">
        <f t="shared" si="4"/>
        <v>0</v>
      </c>
      <c r="G105" s="75"/>
      <c r="H105" s="55"/>
      <c r="I105" s="29">
        <f t="shared" si="5"/>
        <v>0</v>
      </c>
      <c r="J105" s="16">
        <v>17000000</v>
      </c>
      <c r="K105" s="24">
        <f t="shared" si="6"/>
        <v>17000</v>
      </c>
      <c r="L105" s="16">
        <v>16557601</v>
      </c>
      <c r="M105" s="24">
        <f t="shared" si="7"/>
        <v>16557.6</v>
      </c>
      <c r="N105" s="126"/>
      <c r="O105" s="31"/>
      <c r="P105" s="47"/>
      <c r="Q105" s="31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</row>
    <row r="106" spans="1:156" s="48" customFormat="1" ht="20.25">
      <c r="A106" s="32"/>
      <c r="B106" s="32"/>
      <c r="C106" s="79" t="s">
        <v>139</v>
      </c>
      <c r="D106" s="79" t="s">
        <v>139</v>
      </c>
      <c r="E106" s="55"/>
      <c r="F106" s="29">
        <f t="shared" si="4"/>
        <v>0</v>
      </c>
      <c r="G106" s="75"/>
      <c r="H106" s="55"/>
      <c r="I106" s="29">
        <f t="shared" si="5"/>
        <v>0</v>
      </c>
      <c r="J106" s="16">
        <v>50000</v>
      </c>
      <c r="K106" s="24">
        <f t="shared" si="6"/>
        <v>50</v>
      </c>
      <c r="L106" s="16"/>
      <c r="M106" s="24">
        <f t="shared" si="7"/>
        <v>0</v>
      </c>
      <c r="N106" s="126"/>
      <c r="O106" s="31"/>
      <c r="P106" s="47"/>
      <c r="Q106" s="31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</row>
    <row r="107" spans="1:156" s="48" customFormat="1" ht="20.25">
      <c r="A107" s="32"/>
      <c r="B107" s="32"/>
      <c r="C107" s="79" t="s">
        <v>140</v>
      </c>
      <c r="D107" s="79" t="s">
        <v>140</v>
      </c>
      <c r="E107" s="55"/>
      <c r="F107" s="29">
        <f t="shared" si="4"/>
        <v>0</v>
      </c>
      <c r="G107" s="75"/>
      <c r="H107" s="55"/>
      <c r="I107" s="29">
        <f t="shared" si="5"/>
        <v>0</v>
      </c>
      <c r="J107" s="16">
        <v>1000000</v>
      </c>
      <c r="K107" s="24">
        <f t="shared" si="6"/>
        <v>1000</v>
      </c>
      <c r="L107" s="16">
        <v>15468</v>
      </c>
      <c r="M107" s="24">
        <f t="shared" si="7"/>
        <v>15.5</v>
      </c>
      <c r="N107" s="126"/>
      <c r="O107" s="31"/>
      <c r="P107" s="47"/>
      <c r="Q107" s="31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</row>
    <row r="108" spans="1:156" s="48" customFormat="1" ht="34.5" customHeight="1">
      <c r="A108" s="32"/>
      <c r="B108" s="32"/>
      <c r="C108" s="79" t="s">
        <v>165</v>
      </c>
      <c r="D108" s="79" t="s">
        <v>165</v>
      </c>
      <c r="E108" s="55"/>
      <c r="F108" s="29">
        <f t="shared" si="4"/>
        <v>0</v>
      </c>
      <c r="G108" s="75"/>
      <c r="H108" s="55"/>
      <c r="I108" s="29">
        <f t="shared" si="5"/>
        <v>0</v>
      </c>
      <c r="J108" s="16">
        <v>50000</v>
      </c>
      <c r="K108" s="24">
        <f t="shared" si="6"/>
        <v>50</v>
      </c>
      <c r="L108" s="16"/>
      <c r="M108" s="24">
        <f t="shared" si="7"/>
        <v>0</v>
      </c>
      <c r="N108" s="126"/>
      <c r="O108" s="31"/>
      <c r="P108" s="47"/>
      <c r="Q108" s="31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</row>
    <row r="109" spans="1:156" s="48" customFormat="1" ht="57.75" customHeight="1">
      <c r="A109" s="32"/>
      <c r="B109" s="32"/>
      <c r="C109" s="79" t="s">
        <v>202</v>
      </c>
      <c r="D109" s="79" t="s">
        <v>202</v>
      </c>
      <c r="E109" s="55"/>
      <c r="F109" s="29">
        <f t="shared" si="4"/>
        <v>0</v>
      </c>
      <c r="G109" s="75"/>
      <c r="H109" s="55"/>
      <c r="I109" s="29">
        <f t="shared" si="5"/>
        <v>0</v>
      </c>
      <c r="J109" s="16">
        <v>429000</v>
      </c>
      <c r="K109" s="24">
        <f t="shared" si="6"/>
        <v>429</v>
      </c>
      <c r="L109" s="16">
        <v>218631</v>
      </c>
      <c r="M109" s="24">
        <f t="shared" si="7"/>
        <v>218.6</v>
      </c>
      <c r="N109" s="126"/>
      <c r="O109" s="31"/>
      <c r="P109" s="47"/>
      <c r="Q109" s="31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</row>
    <row r="110" spans="1:156" s="48" customFormat="1" ht="33" customHeight="1">
      <c r="A110" s="32"/>
      <c r="B110" s="32"/>
      <c r="C110" s="79" t="s">
        <v>157</v>
      </c>
      <c r="D110" s="79" t="s">
        <v>157</v>
      </c>
      <c r="E110" s="55"/>
      <c r="F110" s="29">
        <f t="shared" si="4"/>
        <v>0</v>
      </c>
      <c r="G110" s="75"/>
      <c r="H110" s="55"/>
      <c r="I110" s="29">
        <f t="shared" si="5"/>
        <v>0</v>
      </c>
      <c r="J110" s="16">
        <v>285000</v>
      </c>
      <c r="K110" s="24">
        <f t="shared" si="6"/>
        <v>285</v>
      </c>
      <c r="L110" s="16">
        <v>283957</v>
      </c>
      <c r="M110" s="24">
        <f>ROUND(L110/1000,1)-0.1</f>
        <v>283.9</v>
      </c>
      <c r="N110" s="126"/>
      <c r="O110" s="31"/>
      <c r="P110" s="47"/>
      <c r="Q110" s="31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</row>
    <row r="111" spans="1:156" s="48" customFormat="1" ht="30.75" customHeight="1">
      <c r="A111" s="32"/>
      <c r="B111" s="32"/>
      <c r="C111" s="79" t="s">
        <v>166</v>
      </c>
      <c r="D111" s="79" t="s">
        <v>166</v>
      </c>
      <c r="E111" s="55"/>
      <c r="F111" s="29">
        <f t="shared" si="4"/>
        <v>0</v>
      </c>
      <c r="G111" s="75"/>
      <c r="H111" s="55"/>
      <c r="I111" s="29">
        <f t="shared" si="5"/>
        <v>0</v>
      </c>
      <c r="J111" s="16">
        <v>80000</v>
      </c>
      <c r="K111" s="24">
        <f t="shared" si="6"/>
        <v>80</v>
      </c>
      <c r="L111" s="16">
        <v>77966</v>
      </c>
      <c r="M111" s="24">
        <f t="shared" si="7"/>
        <v>78</v>
      </c>
      <c r="N111" s="126"/>
      <c r="O111" s="31"/>
      <c r="P111" s="47"/>
      <c r="Q111" s="31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</row>
    <row r="112" spans="1:156" s="48" customFormat="1" ht="39.75" customHeight="1">
      <c r="A112" s="32"/>
      <c r="B112" s="32"/>
      <c r="C112" s="79" t="s">
        <v>167</v>
      </c>
      <c r="D112" s="79" t="s">
        <v>167</v>
      </c>
      <c r="E112" s="55"/>
      <c r="F112" s="29">
        <f t="shared" si="4"/>
        <v>0</v>
      </c>
      <c r="G112" s="75"/>
      <c r="H112" s="55"/>
      <c r="I112" s="29">
        <f t="shared" si="5"/>
        <v>0</v>
      </c>
      <c r="J112" s="16">
        <v>100000</v>
      </c>
      <c r="K112" s="24">
        <f t="shared" si="6"/>
        <v>100</v>
      </c>
      <c r="L112" s="16">
        <v>97740</v>
      </c>
      <c r="M112" s="24">
        <f t="shared" si="7"/>
        <v>97.7</v>
      </c>
      <c r="N112" s="126"/>
      <c r="O112" s="31"/>
      <c r="P112" s="47"/>
      <c r="Q112" s="31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</row>
    <row r="113" spans="1:156" s="48" customFormat="1" ht="36.75" customHeight="1">
      <c r="A113" s="32"/>
      <c r="B113" s="32"/>
      <c r="C113" s="79" t="s">
        <v>175</v>
      </c>
      <c r="D113" s="79" t="s">
        <v>175</v>
      </c>
      <c r="E113" s="55"/>
      <c r="F113" s="29">
        <f t="shared" si="4"/>
        <v>0</v>
      </c>
      <c r="G113" s="75"/>
      <c r="H113" s="55"/>
      <c r="I113" s="29">
        <f t="shared" si="5"/>
        <v>0</v>
      </c>
      <c r="J113" s="16">
        <v>57000</v>
      </c>
      <c r="K113" s="24">
        <f t="shared" si="6"/>
        <v>57</v>
      </c>
      <c r="L113" s="16">
        <v>55648</v>
      </c>
      <c r="M113" s="24">
        <f t="shared" si="7"/>
        <v>55.6</v>
      </c>
      <c r="N113" s="126"/>
      <c r="O113" s="31"/>
      <c r="P113" s="47"/>
      <c r="Q113" s="31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</row>
    <row r="114" spans="1:156" s="48" customFormat="1" ht="29.25" customHeight="1">
      <c r="A114" s="32"/>
      <c r="B114" s="32"/>
      <c r="C114" s="82" t="s">
        <v>219</v>
      </c>
      <c r="D114" s="82" t="s">
        <v>219</v>
      </c>
      <c r="E114" s="55"/>
      <c r="F114" s="29">
        <f t="shared" si="4"/>
        <v>0</v>
      </c>
      <c r="G114" s="75"/>
      <c r="H114" s="55"/>
      <c r="I114" s="29">
        <f t="shared" si="5"/>
        <v>0</v>
      </c>
      <c r="J114" s="16">
        <v>50000</v>
      </c>
      <c r="K114" s="24">
        <f t="shared" si="6"/>
        <v>50</v>
      </c>
      <c r="L114" s="16"/>
      <c r="M114" s="24">
        <f t="shared" si="7"/>
        <v>0</v>
      </c>
      <c r="N114" s="126"/>
      <c r="O114" s="31"/>
      <c r="P114" s="47"/>
      <c r="Q114" s="31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</row>
    <row r="115" spans="1:156" s="48" customFormat="1" ht="42" customHeight="1">
      <c r="A115" s="32"/>
      <c r="B115" s="32"/>
      <c r="C115" s="82" t="s">
        <v>259</v>
      </c>
      <c r="D115" s="82" t="s">
        <v>220</v>
      </c>
      <c r="E115" s="55"/>
      <c r="F115" s="29">
        <f t="shared" si="4"/>
        <v>0</v>
      </c>
      <c r="G115" s="75"/>
      <c r="H115" s="55"/>
      <c r="I115" s="29">
        <f t="shared" si="5"/>
        <v>0</v>
      </c>
      <c r="J115" s="16">
        <v>50000</v>
      </c>
      <c r="K115" s="24">
        <f t="shared" si="6"/>
        <v>50</v>
      </c>
      <c r="L115" s="16"/>
      <c r="M115" s="24">
        <f t="shared" si="7"/>
        <v>0</v>
      </c>
      <c r="N115" s="126"/>
      <c r="O115" s="31"/>
      <c r="P115" s="47"/>
      <c r="Q115" s="31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</row>
    <row r="116" spans="1:156" s="48" customFormat="1" ht="60.75" customHeight="1">
      <c r="A116" s="32"/>
      <c r="B116" s="32"/>
      <c r="C116" s="79" t="s">
        <v>240</v>
      </c>
      <c r="D116" s="79" t="s">
        <v>240</v>
      </c>
      <c r="E116" s="55"/>
      <c r="F116" s="29">
        <f t="shared" si="4"/>
        <v>0</v>
      </c>
      <c r="G116" s="75"/>
      <c r="H116" s="55"/>
      <c r="I116" s="29">
        <f t="shared" si="5"/>
        <v>0</v>
      </c>
      <c r="J116" s="16">
        <v>40901</v>
      </c>
      <c r="K116" s="24">
        <f t="shared" si="6"/>
        <v>40.9</v>
      </c>
      <c r="L116" s="16"/>
      <c r="M116" s="24">
        <f t="shared" si="7"/>
        <v>0</v>
      </c>
      <c r="N116" s="126"/>
      <c r="O116" s="31"/>
      <c r="P116" s="47"/>
      <c r="Q116" s="31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</row>
    <row r="117" spans="1:156" s="48" customFormat="1" ht="45.75" customHeight="1">
      <c r="A117" s="32"/>
      <c r="B117" s="32"/>
      <c r="C117" s="79" t="s">
        <v>239</v>
      </c>
      <c r="D117" s="79" t="s">
        <v>239</v>
      </c>
      <c r="E117" s="55"/>
      <c r="F117" s="29">
        <f t="shared" si="4"/>
        <v>0</v>
      </c>
      <c r="G117" s="75"/>
      <c r="H117" s="55"/>
      <c r="I117" s="29">
        <f t="shared" si="5"/>
        <v>0</v>
      </c>
      <c r="J117" s="16">
        <v>23943</v>
      </c>
      <c r="K117" s="24">
        <f t="shared" si="6"/>
        <v>23.9</v>
      </c>
      <c r="L117" s="16"/>
      <c r="M117" s="24">
        <f t="shared" si="7"/>
        <v>0</v>
      </c>
      <c r="N117" s="126"/>
      <c r="O117" s="31"/>
      <c r="P117" s="47"/>
      <c r="Q117" s="31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</row>
    <row r="118" spans="1:156" s="48" customFormat="1" ht="34.5" customHeight="1">
      <c r="A118" s="32"/>
      <c r="B118" s="32"/>
      <c r="C118" s="79" t="s">
        <v>102</v>
      </c>
      <c r="D118" s="79" t="s">
        <v>102</v>
      </c>
      <c r="E118" s="55"/>
      <c r="F118" s="29">
        <f t="shared" si="4"/>
        <v>0</v>
      </c>
      <c r="G118" s="75"/>
      <c r="H118" s="55"/>
      <c r="I118" s="29">
        <f t="shared" si="5"/>
        <v>0</v>
      </c>
      <c r="J118" s="16">
        <v>1460000</v>
      </c>
      <c r="K118" s="24">
        <f t="shared" si="6"/>
        <v>1460</v>
      </c>
      <c r="L118" s="16">
        <v>1033288</v>
      </c>
      <c r="M118" s="24">
        <f t="shared" si="7"/>
        <v>1033.3</v>
      </c>
      <c r="N118" s="126"/>
      <c r="O118" s="31"/>
      <c r="P118" s="47"/>
      <c r="Q118" s="31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</row>
    <row r="119" spans="1:156" s="48" customFormat="1" ht="34.5" customHeight="1">
      <c r="A119" s="32"/>
      <c r="B119" s="32"/>
      <c r="C119" s="79" t="s">
        <v>213</v>
      </c>
      <c r="D119" s="79" t="s">
        <v>213</v>
      </c>
      <c r="E119" s="55"/>
      <c r="F119" s="29">
        <f t="shared" si="4"/>
        <v>0</v>
      </c>
      <c r="G119" s="75"/>
      <c r="H119" s="55"/>
      <c r="I119" s="29">
        <f t="shared" si="5"/>
        <v>0</v>
      </c>
      <c r="J119" s="16">
        <v>80000</v>
      </c>
      <c r="K119" s="24">
        <f t="shared" si="6"/>
        <v>80</v>
      </c>
      <c r="L119" s="16"/>
      <c r="M119" s="24">
        <f t="shared" si="7"/>
        <v>0</v>
      </c>
      <c r="N119" s="126"/>
      <c r="O119" s="31"/>
      <c r="P119" s="47"/>
      <c r="Q119" s="31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</row>
    <row r="120" spans="1:156" s="48" customFormat="1" ht="34.5" customHeight="1">
      <c r="A120" s="32"/>
      <c r="B120" s="32"/>
      <c r="C120" s="79" t="s">
        <v>211</v>
      </c>
      <c r="D120" s="79" t="s">
        <v>211</v>
      </c>
      <c r="E120" s="55"/>
      <c r="F120" s="29">
        <f t="shared" si="4"/>
        <v>0</v>
      </c>
      <c r="G120" s="75"/>
      <c r="H120" s="55"/>
      <c r="I120" s="29">
        <f t="shared" si="5"/>
        <v>0</v>
      </c>
      <c r="J120" s="16">
        <v>35000</v>
      </c>
      <c r="K120" s="24">
        <f t="shared" si="6"/>
        <v>35</v>
      </c>
      <c r="L120" s="16"/>
      <c r="M120" s="24">
        <f t="shared" si="7"/>
        <v>0</v>
      </c>
      <c r="N120" s="126"/>
      <c r="O120" s="31"/>
      <c r="P120" s="47"/>
      <c r="Q120" s="31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</row>
    <row r="121" spans="1:156" s="48" customFormat="1" ht="34.5" customHeight="1">
      <c r="A121" s="32"/>
      <c r="B121" s="32"/>
      <c r="C121" s="79" t="s">
        <v>155</v>
      </c>
      <c r="D121" s="79" t="s">
        <v>155</v>
      </c>
      <c r="E121" s="55"/>
      <c r="F121" s="29">
        <f t="shared" si="4"/>
        <v>0</v>
      </c>
      <c r="G121" s="75"/>
      <c r="H121" s="55"/>
      <c r="I121" s="29">
        <f t="shared" si="5"/>
        <v>0</v>
      </c>
      <c r="J121" s="16">
        <v>150000</v>
      </c>
      <c r="K121" s="24">
        <f t="shared" si="6"/>
        <v>150</v>
      </c>
      <c r="L121" s="16">
        <v>143270</v>
      </c>
      <c r="M121" s="24">
        <f t="shared" si="7"/>
        <v>143.3</v>
      </c>
      <c r="N121" s="126"/>
      <c r="O121" s="31"/>
      <c r="P121" s="47"/>
      <c r="Q121" s="31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</row>
    <row r="122" spans="1:156" s="48" customFormat="1" ht="34.5" customHeight="1">
      <c r="A122" s="32"/>
      <c r="B122" s="32"/>
      <c r="C122" s="79" t="s">
        <v>154</v>
      </c>
      <c r="D122" s="79" t="s">
        <v>154</v>
      </c>
      <c r="E122" s="55"/>
      <c r="F122" s="29">
        <f t="shared" si="4"/>
        <v>0</v>
      </c>
      <c r="G122" s="75"/>
      <c r="H122" s="55"/>
      <c r="I122" s="29">
        <f t="shared" si="5"/>
        <v>0</v>
      </c>
      <c r="J122" s="16">
        <v>65000</v>
      </c>
      <c r="K122" s="24">
        <f t="shared" si="6"/>
        <v>65</v>
      </c>
      <c r="L122" s="16">
        <v>61782</v>
      </c>
      <c r="M122" s="24">
        <f t="shared" si="7"/>
        <v>61.8</v>
      </c>
      <c r="N122" s="126"/>
      <c r="O122" s="31"/>
      <c r="P122" s="47"/>
      <c r="Q122" s="31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</row>
    <row r="123" spans="1:156" s="48" customFormat="1" ht="34.5" customHeight="1">
      <c r="A123" s="32"/>
      <c r="B123" s="32"/>
      <c r="C123" s="79" t="s">
        <v>153</v>
      </c>
      <c r="D123" s="79" t="s">
        <v>153</v>
      </c>
      <c r="E123" s="55"/>
      <c r="F123" s="29">
        <f t="shared" si="4"/>
        <v>0</v>
      </c>
      <c r="G123" s="75"/>
      <c r="H123" s="55"/>
      <c r="I123" s="29">
        <f t="shared" si="5"/>
        <v>0</v>
      </c>
      <c r="J123" s="16">
        <v>57000</v>
      </c>
      <c r="K123" s="24">
        <f t="shared" si="6"/>
        <v>57</v>
      </c>
      <c r="L123" s="16">
        <v>53987</v>
      </c>
      <c r="M123" s="24">
        <f t="shared" si="7"/>
        <v>54</v>
      </c>
      <c r="N123" s="126"/>
      <c r="O123" s="31"/>
      <c r="P123" s="47"/>
      <c r="Q123" s="31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</row>
    <row r="124" spans="1:156" s="48" customFormat="1" ht="34.5" customHeight="1">
      <c r="A124" s="32"/>
      <c r="B124" s="32"/>
      <c r="C124" s="79" t="s">
        <v>147</v>
      </c>
      <c r="D124" s="79" t="s">
        <v>147</v>
      </c>
      <c r="E124" s="55"/>
      <c r="F124" s="29">
        <f t="shared" si="4"/>
        <v>0</v>
      </c>
      <c r="G124" s="75"/>
      <c r="H124" s="55"/>
      <c r="I124" s="29">
        <f t="shared" si="5"/>
        <v>0</v>
      </c>
      <c r="J124" s="16">
        <v>57000</v>
      </c>
      <c r="K124" s="24">
        <f t="shared" si="6"/>
        <v>57</v>
      </c>
      <c r="L124" s="16">
        <v>53987</v>
      </c>
      <c r="M124" s="24">
        <f t="shared" si="7"/>
        <v>54</v>
      </c>
      <c r="N124" s="126"/>
      <c r="O124" s="31"/>
      <c r="P124" s="47"/>
      <c r="Q124" s="31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</row>
    <row r="125" spans="1:156" s="48" customFormat="1" ht="34.5" customHeight="1">
      <c r="A125" s="32"/>
      <c r="B125" s="32"/>
      <c r="C125" s="79" t="s">
        <v>146</v>
      </c>
      <c r="D125" s="79" t="s">
        <v>146</v>
      </c>
      <c r="E125" s="55"/>
      <c r="F125" s="29">
        <f t="shared" si="4"/>
        <v>0</v>
      </c>
      <c r="G125" s="75"/>
      <c r="H125" s="55"/>
      <c r="I125" s="29">
        <f t="shared" si="5"/>
        <v>0</v>
      </c>
      <c r="J125" s="16">
        <v>57000</v>
      </c>
      <c r="K125" s="24">
        <f t="shared" si="6"/>
        <v>57</v>
      </c>
      <c r="L125" s="16">
        <v>53987</v>
      </c>
      <c r="M125" s="24">
        <f t="shared" si="7"/>
        <v>54</v>
      </c>
      <c r="N125" s="126"/>
      <c r="O125" s="31"/>
      <c r="P125" s="47"/>
      <c r="Q125" s="31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</row>
    <row r="126" spans="1:156" s="48" customFormat="1" ht="42" customHeight="1">
      <c r="A126" s="32"/>
      <c r="B126" s="32"/>
      <c r="C126" s="79" t="s">
        <v>187</v>
      </c>
      <c r="D126" s="79" t="s">
        <v>187</v>
      </c>
      <c r="E126" s="55"/>
      <c r="F126" s="29">
        <f t="shared" si="4"/>
        <v>0</v>
      </c>
      <c r="G126" s="75"/>
      <c r="H126" s="55"/>
      <c r="I126" s="29">
        <f t="shared" si="5"/>
        <v>0</v>
      </c>
      <c r="J126" s="16">
        <v>45000</v>
      </c>
      <c r="K126" s="24">
        <f t="shared" si="6"/>
        <v>45</v>
      </c>
      <c r="L126" s="16"/>
      <c r="M126" s="24">
        <f t="shared" si="7"/>
        <v>0</v>
      </c>
      <c r="N126" s="126"/>
      <c r="O126" s="31"/>
      <c r="P126" s="47"/>
      <c r="Q126" s="31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</row>
    <row r="127" spans="1:156" s="48" customFormat="1" ht="42" customHeight="1">
      <c r="A127" s="32"/>
      <c r="B127" s="32"/>
      <c r="C127" s="79" t="s">
        <v>189</v>
      </c>
      <c r="D127" s="79" t="s">
        <v>189</v>
      </c>
      <c r="E127" s="55"/>
      <c r="F127" s="29">
        <f t="shared" si="4"/>
        <v>0</v>
      </c>
      <c r="G127" s="75"/>
      <c r="H127" s="55"/>
      <c r="I127" s="29">
        <f t="shared" si="5"/>
        <v>0</v>
      </c>
      <c r="J127" s="16">
        <v>47628</v>
      </c>
      <c r="K127" s="24">
        <f t="shared" si="6"/>
        <v>47.6</v>
      </c>
      <c r="L127" s="16"/>
      <c r="M127" s="24">
        <f t="shared" si="7"/>
        <v>0</v>
      </c>
      <c r="N127" s="126"/>
      <c r="O127" s="31"/>
      <c r="P127" s="47"/>
      <c r="Q127" s="31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</row>
    <row r="128" spans="1:156" s="48" customFormat="1" ht="42" customHeight="1">
      <c r="A128" s="32"/>
      <c r="B128" s="32"/>
      <c r="C128" s="79" t="s">
        <v>190</v>
      </c>
      <c r="D128" s="79" t="s">
        <v>190</v>
      </c>
      <c r="E128" s="55"/>
      <c r="F128" s="29">
        <f t="shared" si="4"/>
        <v>0</v>
      </c>
      <c r="G128" s="75"/>
      <c r="H128" s="55"/>
      <c r="I128" s="29">
        <f t="shared" si="5"/>
        <v>0</v>
      </c>
      <c r="J128" s="16">
        <v>44565</v>
      </c>
      <c r="K128" s="24">
        <f t="shared" si="6"/>
        <v>44.6</v>
      </c>
      <c r="L128" s="16"/>
      <c r="M128" s="24">
        <f t="shared" si="7"/>
        <v>0</v>
      </c>
      <c r="N128" s="126"/>
      <c r="O128" s="31"/>
      <c r="P128" s="47"/>
      <c r="Q128" s="31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</row>
    <row r="129" spans="1:156" s="48" customFormat="1" ht="42" customHeight="1">
      <c r="A129" s="32"/>
      <c r="B129" s="32"/>
      <c r="C129" s="79" t="s">
        <v>191</v>
      </c>
      <c r="D129" s="79" t="s">
        <v>191</v>
      </c>
      <c r="E129" s="55"/>
      <c r="F129" s="29">
        <f t="shared" si="4"/>
        <v>0</v>
      </c>
      <c r="G129" s="75"/>
      <c r="H129" s="55"/>
      <c r="I129" s="29">
        <f t="shared" si="5"/>
        <v>0</v>
      </c>
      <c r="J129" s="16">
        <v>29703</v>
      </c>
      <c r="K129" s="24">
        <f t="shared" si="6"/>
        <v>29.7</v>
      </c>
      <c r="L129" s="16"/>
      <c r="M129" s="24">
        <f t="shared" si="7"/>
        <v>0</v>
      </c>
      <c r="N129" s="126"/>
      <c r="O129" s="31"/>
      <c r="P129" s="47"/>
      <c r="Q129" s="31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</row>
    <row r="130" spans="1:156" s="48" customFormat="1" ht="42" customHeight="1">
      <c r="A130" s="32"/>
      <c r="B130" s="32"/>
      <c r="C130" s="79" t="s">
        <v>192</v>
      </c>
      <c r="D130" s="79" t="s">
        <v>192</v>
      </c>
      <c r="E130" s="55"/>
      <c r="F130" s="29">
        <f t="shared" si="4"/>
        <v>0</v>
      </c>
      <c r="G130" s="75"/>
      <c r="H130" s="55"/>
      <c r="I130" s="29">
        <f t="shared" si="5"/>
        <v>0</v>
      </c>
      <c r="J130" s="16">
        <v>41338</v>
      </c>
      <c r="K130" s="24">
        <f t="shared" si="6"/>
        <v>41.3</v>
      </c>
      <c r="L130" s="16"/>
      <c r="M130" s="24">
        <f t="shared" si="7"/>
        <v>0</v>
      </c>
      <c r="N130" s="126"/>
      <c r="O130" s="31"/>
      <c r="P130" s="47"/>
      <c r="Q130" s="31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</row>
    <row r="131" spans="1:156" s="48" customFormat="1" ht="42" customHeight="1">
      <c r="A131" s="32"/>
      <c r="B131" s="32"/>
      <c r="C131" s="79" t="s">
        <v>188</v>
      </c>
      <c r="D131" s="79" t="s">
        <v>188</v>
      </c>
      <c r="E131" s="55"/>
      <c r="F131" s="29">
        <f t="shared" si="4"/>
        <v>0</v>
      </c>
      <c r="G131" s="75"/>
      <c r="H131" s="55"/>
      <c r="I131" s="29">
        <f t="shared" si="5"/>
        <v>0</v>
      </c>
      <c r="J131" s="16">
        <v>70000</v>
      </c>
      <c r="K131" s="24">
        <f t="shared" si="6"/>
        <v>70</v>
      </c>
      <c r="L131" s="16"/>
      <c r="M131" s="24">
        <f t="shared" si="7"/>
        <v>0</v>
      </c>
      <c r="N131" s="126"/>
      <c r="O131" s="31"/>
      <c r="P131" s="47"/>
      <c r="Q131" s="31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</row>
    <row r="132" spans="1:156" s="48" customFormat="1" ht="42" customHeight="1">
      <c r="A132" s="32"/>
      <c r="B132" s="32"/>
      <c r="C132" s="79" t="s">
        <v>145</v>
      </c>
      <c r="D132" s="79" t="s">
        <v>145</v>
      </c>
      <c r="E132" s="55"/>
      <c r="F132" s="29">
        <f t="shared" si="4"/>
        <v>0</v>
      </c>
      <c r="G132" s="75"/>
      <c r="H132" s="55"/>
      <c r="I132" s="29">
        <f t="shared" si="5"/>
        <v>0</v>
      </c>
      <c r="J132" s="16">
        <v>122173</v>
      </c>
      <c r="K132" s="24">
        <f t="shared" si="6"/>
        <v>122.2</v>
      </c>
      <c r="L132" s="16">
        <v>121379</v>
      </c>
      <c r="M132" s="24">
        <f t="shared" si="7"/>
        <v>121.4</v>
      </c>
      <c r="N132" s="126"/>
      <c r="O132" s="31"/>
      <c r="P132" s="47"/>
      <c r="Q132" s="31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</row>
    <row r="133" spans="1:156" s="48" customFormat="1" ht="34.5" customHeight="1">
      <c r="A133" s="32"/>
      <c r="B133" s="32"/>
      <c r="C133" s="79" t="s">
        <v>172</v>
      </c>
      <c r="D133" s="79" t="s">
        <v>172</v>
      </c>
      <c r="E133" s="55"/>
      <c r="F133" s="29">
        <f t="shared" si="4"/>
        <v>0</v>
      </c>
      <c r="G133" s="75"/>
      <c r="H133" s="55"/>
      <c r="I133" s="29">
        <f t="shared" si="5"/>
        <v>0</v>
      </c>
      <c r="J133" s="16">
        <v>87000</v>
      </c>
      <c r="K133" s="24">
        <f t="shared" si="6"/>
        <v>87</v>
      </c>
      <c r="L133" s="16">
        <v>85550</v>
      </c>
      <c r="M133" s="24">
        <f>ROUND(L133/1000,1)-0.1</f>
        <v>85.5</v>
      </c>
      <c r="N133" s="126"/>
      <c r="O133" s="31"/>
      <c r="P133" s="47"/>
      <c r="Q133" s="31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</row>
    <row r="134" spans="1:156" s="48" customFormat="1" ht="34.5" customHeight="1">
      <c r="A134" s="32"/>
      <c r="B134" s="32"/>
      <c r="C134" s="79" t="s">
        <v>204</v>
      </c>
      <c r="D134" s="79" t="s">
        <v>204</v>
      </c>
      <c r="E134" s="55"/>
      <c r="F134" s="29">
        <f t="shared" si="4"/>
        <v>0</v>
      </c>
      <c r="G134" s="75"/>
      <c r="H134" s="55"/>
      <c r="I134" s="29">
        <f t="shared" si="5"/>
        <v>0</v>
      </c>
      <c r="J134" s="16">
        <v>100000</v>
      </c>
      <c r="K134" s="24">
        <f t="shared" si="6"/>
        <v>100</v>
      </c>
      <c r="L134" s="16">
        <v>98184</v>
      </c>
      <c r="M134" s="24">
        <f t="shared" si="7"/>
        <v>98.2</v>
      </c>
      <c r="N134" s="126"/>
      <c r="O134" s="31"/>
      <c r="P134" s="47"/>
      <c r="Q134" s="31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</row>
    <row r="135" spans="1:156" s="48" customFormat="1" ht="34.5" customHeight="1">
      <c r="A135" s="32"/>
      <c r="B135" s="32"/>
      <c r="C135" s="79" t="s">
        <v>205</v>
      </c>
      <c r="D135" s="79" t="s">
        <v>205</v>
      </c>
      <c r="E135" s="55"/>
      <c r="F135" s="29">
        <f t="shared" si="4"/>
        <v>0</v>
      </c>
      <c r="G135" s="75"/>
      <c r="H135" s="55"/>
      <c r="I135" s="29">
        <f t="shared" si="5"/>
        <v>0</v>
      </c>
      <c r="J135" s="16">
        <v>16993</v>
      </c>
      <c r="K135" s="24">
        <f t="shared" si="6"/>
        <v>17</v>
      </c>
      <c r="L135" s="16">
        <v>16604</v>
      </c>
      <c r="M135" s="24">
        <f t="shared" si="7"/>
        <v>16.6</v>
      </c>
      <c r="N135" s="126"/>
      <c r="O135" s="31"/>
      <c r="P135" s="47"/>
      <c r="Q135" s="31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</row>
    <row r="136" spans="1:156" s="48" customFormat="1" ht="34.5" customHeight="1">
      <c r="A136" s="32"/>
      <c r="B136" s="32"/>
      <c r="C136" s="79" t="s">
        <v>206</v>
      </c>
      <c r="D136" s="79" t="s">
        <v>206</v>
      </c>
      <c r="E136" s="55"/>
      <c r="F136" s="29">
        <f t="shared" si="4"/>
        <v>0</v>
      </c>
      <c r="G136" s="75"/>
      <c r="H136" s="55"/>
      <c r="I136" s="29">
        <f t="shared" si="5"/>
        <v>0</v>
      </c>
      <c r="J136" s="16">
        <v>48998</v>
      </c>
      <c r="K136" s="24">
        <f t="shared" si="6"/>
        <v>49</v>
      </c>
      <c r="L136" s="16">
        <v>47353</v>
      </c>
      <c r="M136" s="24">
        <f t="shared" si="7"/>
        <v>47.4</v>
      </c>
      <c r="N136" s="126"/>
      <c r="O136" s="31"/>
      <c r="P136" s="47"/>
      <c r="Q136" s="31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</row>
    <row r="137" spans="1:156" s="48" customFormat="1" ht="34.5" customHeight="1">
      <c r="A137" s="32"/>
      <c r="B137" s="32"/>
      <c r="C137" s="79" t="s">
        <v>207</v>
      </c>
      <c r="D137" s="79" t="s">
        <v>207</v>
      </c>
      <c r="E137" s="55"/>
      <c r="F137" s="29">
        <f t="shared" si="4"/>
        <v>0</v>
      </c>
      <c r="G137" s="75"/>
      <c r="H137" s="55"/>
      <c r="I137" s="29">
        <f t="shared" si="5"/>
        <v>0</v>
      </c>
      <c r="J137" s="16">
        <v>16993</v>
      </c>
      <c r="K137" s="24">
        <f t="shared" si="6"/>
        <v>17</v>
      </c>
      <c r="L137" s="16">
        <v>16604</v>
      </c>
      <c r="M137" s="24">
        <f t="shared" si="7"/>
        <v>16.6</v>
      </c>
      <c r="N137" s="126"/>
      <c r="O137" s="31"/>
      <c r="P137" s="47"/>
      <c r="Q137" s="31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</row>
    <row r="138" spans="1:156" s="48" customFormat="1" ht="34.5" customHeight="1">
      <c r="A138" s="32"/>
      <c r="B138" s="32"/>
      <c r="C138" s="79" t="s">
        <v>208</v>
      </c>
      <c r="D138" s="79" t="s">
        <v>208</v>
      </c>
      <c r="E138" s="55"/>
      <c r="F138" s="29">
        <f t="shared" si="4"/>
        <v>0</v>
      </c>
      <c r="G138" s="75"/>
      <c r="H138" s="55"/>
      <c r="I138" s="29">
        <f t="shared" si="5"/>
        <v>0</v>
      </c>
      <c r="J138" s="16">
        <v>48988</v>
      </c>
      <c r="K138" s="24">
        <f t="shared" si="6"/>
        <v>49</v>
      </c>
      <c r="L138" s="16">
        <v>47353</v>
      </c>
      <c r="M138" s="24">
        <f t="shared" si="7"/>
        <v>47.4</v>
      </c>
      <c r="N138" s="126"/>
      <c r="O138" s="31"/>
      <c r="P138" s="47"/>
      <c r="Q138" s="31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</row>
    <row r="139" spans="1:156" s="48" customFormat="1" ht="34.5" customHeight="1">
      <c r="A139" s="32"/>
      <c r="B139" s="32"/>
      <c r="C139" s="79" t="s">
        <v>230</v>
      </c>
      <c r="D139" s="79" t="s">
        <v>230</v>
      </c>
      <c r="E139" s="55"/>
      <c r="F139" s="29">
        <f t="shared" si="4"/>
        <v>0</v>
      </c>
      <c r="G139" s="75"/>
      <c r="H139" s="55"/>
      <c r="I139" s="29">
        <f t="shared" si="5"/>
        <v>0</v>
      </c>
      <c r="J139" s="16">
        <v>35000</v>
      </c>
      <c r="K139" s="24">
        <f t="shared" si="6"/>
        <v>35</v>
      </c>
      <c r="L139" s="16"/>
      <c r="M139" s="24">
        <f t="shared" si="7"/>
        <v>0</v>
      </c>
      <c r="N139" s="126"/>
      <c r="O139" s="31"/>
      <c r="P139" s="47"/>
      <c r="Q139" s="31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</row>
    <row r="140" spans="1:156" s="48" customFormat="1" ht="34.5" customHeight="1">
      <c r="A140" s="32"/>
      <c r="B140" s="32"/>
      <c r="C140" s="79" t="s">
        <v>193</v>
      </c>
      <c r="D140" s="79" t="s">
        <v>193</v>
      </c>
      <c r="E140" s="55"/>
      <c r="F140" s="29">
        <f t="shared" si="4"/>
        <v>0</v>
      </c>
      <c r="G140" s="75"/>
      <c r="H140" s="55"/>
      <c r="I140" s="29">
        <f t="shared" si="5"/>
        <v>0</v>
      </c>
      <c r="J140" s="16">
        <v>60000</v>
      </c>
      <c r="K140" s="24">
        <f t="shared" si="6"/>
        <v>60</v>
      </c>
      <c r="L140" s="16"/>
      <c r="M140" s="24">
        <f t="shared" si="7"/>
        <v>0</v>
      </c>
      <c r="N140" s="126"/>
      <c r="O140" s="31"/>
      <c r="P140" s="47"/>
      <c r="Q140" s="31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</row>
    <row r="141" spans="1:156" s="48" customFormat="1" ht="34.5" customHeight="1">
      <c r="A141" s="32"/>
      <c r="B141" s="32"/>
      <c r="C141" s="79" t="s">
        <v>156</v>
      </c>
      <c r="D141" s="79" t="s">
        <v>156</v>
      </c>
      <c r="E141" s="55"/>
      <c r="F141" s="29">
        <f t="shared" si="4"/>
        <v>0</v>
      </c>
      <c r="G141" s="75"/>
      <c r="H141" s="55"/>
      <c r="I141" s="29">
        <f t="shared" si="5"/>
        <v>0</v>
      </c>
      <c r="J141" s="16">
        <v>33356</v>
      </c>
      <c r="K141" s="24">
        <f t="shared" si="6"/>
        <v>33.4</v>
      </c>
      <c r="L141" s="16">
        <v>33356</v>
      </c>
      <c r="M141" s="24">
        <f>ROUND(L141/1000,1)</f>
        <v>33.4</v>
      </c>
      <c r="N141" s="126"/>
      <c r="O141" s="31"/>
      <c r="P141" s="47"/>
      <c r="Q141" s="31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</row>
    <row r="142" spans="1:156" s="46" customFormat="1" ht="20.25">
      <c r="A142" s="32"/>
      <c r="B142" s="32"/>
      <c r="C142" s="53" t="s">
        <v>218</v>
      </c>
      <c r="D142" s="53" t="s">
        <v>218</v>
      </c>
      <c r="E142" s="74"/>
      <c r="F142" s="29">
        <f t="shared" si="4"/>
        <v>0</v>
      </c>
      <c r="G142" s="83"/>
      <c r="H142" s="74"/>
      <c r="I142" s="29">
        <f t="shared" si="5"/>
        <v>0</v>
      </c>
      <c r="J142" s="15">
        <f>SUM(J143:J147)</f>
        <v>300000</v>
      </c>
      <c r="K142" s="20">
        <f>SUM(K143:K147)</f>
        <v>300</v>
      </c>
      <c r="L142" s="15">
        <f>SUM(L143:L147)</f>
        <v>19524</v>
      </c>
      <c r="M142" s="20">
        <f>SUM(M143:M147)</f>
        <v>19.6</v>
      </c>
      <c r="N142" s="126"/>
      <c r="O142" s="31"/>
      <c r="P142" s="45"/>
      <c r="Q142" s="31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</row>
    <row r="143" spans="1:156" s="48" customFormat="1" ht="45.75" customHeight="1">
      <c r="A143" s="32"/>
      <c r="B143" s="32"/>
      <c r="C143" s="79" t="s">
        <v>234</v>
      </c>
      <c r="D143" s="79" t="s">
        <v>234</v>
      </c>
      <c r="E143" s="55"/>
      <c r="F143" s="29">
        <f aca="true" t="shared" si="9" ref="F143:F206">ROUND(E143/1000,1)</f>
        <v>0</v>
      </c>
      <c r="G143" s="75"/>
      <c r="H143" s="55"/>
      <c r="I143" s="29">
        <f aca="true" t="shared" si="10" ref="I143:I206">ROUND(H143/1000,1)</f>
        <v>0</v>
      </c>
      <c r="J143" s="16">
        <v>60000</v>
      </c>
      <c r="K143" s="24">
        <f t="shared" si="6"/>
        <v>60</v>
      </c>
      <c r="L143" s="16"/>
      <c r="M143" s="24">
        <f t="shared" si="7"/>
        <v>0</v>
      </c>
      <c r="N143" s="126"/>
      <c r="O143" s="31"/>
      <c r="P143" s="47"/>
      <c r="Q143" s="31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</row>
    <row r="144" spans="1:156" s="48" customFormat="1" ht="45.75" customHeight="1">
      <c r="A144" s="32"/>
      <c r="B144" s="32"/>
      <c r="C144" s="79" t="s">
        <v>235</v>
      </c>
      <c r="D144" s="79" t="s">
        <v>235</v>
      </c>
      <c r="E144" s="55"/>
      <c r="F144" s="29">
        <f t="shared" si="9"/>
        <v>0</v>
      </c>
      <c r="G144" s="75"/>
      <c r="H144" s="55"/>
      <c r="I144" s="29">
        <f t="shared" si="10"/>
        <v>0</v>
      </c>
      <c r="J144" s="16">
        <v>60000</v>
      </c>
      <c r="K144" s="24">
        <f aca="true" t="shared" si="11" ref="K144:K207">ROUND(J144/1000,1)</f>
        <v>60</v>
      </c>
      <c r="L144" s="16">
        <v>4881</v>
      </c>
      <c r="M144" s="24">
        <f aca="true" t="shared" si="12" ref="M144:M207">ROUND(L144/1000,1)</f>
        <v>4.9</v>
      </c>
      <c r="N144" s="126"/>
      <c r="O144" s="31"/>
      <c r="P144" s="47"/>
      <c r="Q144" s="31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</row>
    <row r="145" spans="1:156" s="48" customFormat="1" ht="45.75" customHeight="1">
      <c r="A145" s="32"/>
      <c r="B145" s="32"/>
      <c r="C145" s="79" t="s">
        <v>236</v>
      </c>
      <c r="D145" s="79" t="s">
        <v>236</v>
      </c>
      <c r="E145" s="55"/>
      <c r="F145" s="29">
        <f t="shared" si="9"/>
        <v>0</v>
      </c>
      <c r="G145" s="75"/>
      <c r="H145" s="55"/>
      <c r="I145" s="29">
        <f t="shared" si="10"/>
        <v>0</v>
      </c>
      <c r="J145" s="16">
        <v>60000</v>
      </c>
      <c r="K145" s="24">
        <f t="shared" si="11"/>
        <v>60</v>
      </c>
      <c r="L145" s="16">
        <v>4881</v>
      </c>
      <c r="M145" s="24">
        <f t="shared" si="12"/>
        <v>4.9</v>
      </c>
      <c r="N145" s="126"/>
      <c r="O145" s="31"/>
      <c r="P145" s="47"/>
      <c r="Q145" s="31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</row>
    <row r="146" spans="1:156" s="48" customFormat="1" ht="45.75" customHeight="1">
      <c r="A146" s="32"/>
      <c r="B146" s="32"/>
      <c r="C146" s="79" t="s">
        <v>237</v>
      </c>
      <c r="D146" s="79" t="s">
        <v>237</v>
      </c>
      <c r="E146" s="55"/>
      <c r="F146" s="29">
        <f t="shared" si="9"/>
        <v>0</v>
      </c>
      <c r="G146" s="75"/>
      <c r="H146" s="55"/>
      <c r="I146" s="29">
        <f t="shared" si="10"/>
        <v>0</v>
      </c>
      <c r="J146" s="16">
        <v>60000</v>
      </c>
      <c r="K146" s="24">
        <f t="shared" si="11"/>
        <v>60</v>
      </c>
      <c r="L146" s="16">
        <v>4881</v>
      </c>
      <c r="M146" s="24">
        <f t="shared" si="12"/>
        <v>4.9</v>
      </c>
      <c r="N146" s="126"/>
      <c r="O146" s="31"/>
      <c r="P146" s="47"/>
      <c r="Q146" s="31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</row>
    <row r="147" spans="1:156" s="48" customFormat="1" ht="45.75" customHeight="1">
      <c r="A147" s="32"/>
      <c r="B147" s="32"/>
      <c r="C147" s="79" t="s">
        <v>238</v>
      </c>
      <c r="D147" s="79" t="s">
        <v>238</v>
      </c>
      <c r="E147" s="55"/>
      <c r="F147" s="29">
        <f t="shared" si="9"/>
        <v>0</v>
      </c>
      <c r="G147" s="75"/>
      <c r="H147" s="55"/>
      <c r="I147" s="29">
        <f t="shared" si="10"/>
        <v>0</v>
      </c>
      <c r="J147" s="16">
        <v>60000</v>
      </c>
      <c r="K147" s="24">
        <f t="shared" si="11"/>
        <v>60</v>
      </c>
      <c r="L147" s="16">
        <v>4881</v>
      </c>
      <c r="M147" s="24">
        <f t="shared" si="12"/>
        <v>4.9</v>
      </c>
      <c r="N147" s="126"/>
      <c r="O147" s="31"/>
      <c r="P147" s="47"/>
      <c r="Q147" s="31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</row>
    <row r="148" spans="1:156" s="48" customFormat="1" ht="20.25">
      <c r="A148" s="32"/>
      <c r="B148" s="32"/>
      <c r="C148" s="53" t="s">
        <v>6</v>
      </c>
      <c r="D148" s="53" t="s">
        <v>6</v>
      </c>
      <c r="E148" s="74">
        <f>SUM(E149:E211)</f>
        <v>82736270</v>
      </c>
      <c r="F148" s="83">
        <f>SUM(F149:F211)</f>
        <v>82736.3</v>
      </c>
      <c r="G148" s="74"/>
      <c r="H148" s="74">
        <f>SUM(H149:H211)</f>
        <v>61155414</v>
      </c>
      <c r="I148" s="83">
        <f>SUM(I149:I211)</f>
        <v>61155.299999999996</v>
      </c>
      <c r="J148" s="19">
        <f>SUM(J149:J214)</f>
        <v>103008022.94</v>
      </c>
      <c r="K148" s="22">
        <f>SUM(K149:K214)</f>
        <v>103008</v>
      </c>
      <c r="L148" s="19">
        <f>SUM(L149:L214)</f>
        <v>75105726</v>
      </c>
      <c r="M148" s="22">
        <f>SUM(M149:M214)</f>
        <v>75105.70000000004</v>
      </c>
      <c r="N148" s="126"/>
      <c r="O148" s="31"/>
      <c r="P148" s="47"/>
      <c r="Q148" s="31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</row>
    <row r="149" spans="1:156" s="48" customFormat="1" ht="30.75" customHeight="1">
      <c r="A149" s="32"/>
      <c r="B149" s="32"/>
      <c r="C149" s="79" t="s">
        <v>25</v>
      </c>
      <c r="D149" s="79" t="s">
        <v>25</v>
      </c>
      <c r="E149" s="55">
        <v>9995386</v>
      </c>
      <c r="F149" s="29">
        <f t="shared" si="9"/>
        <v>9995.4</v>
      </c>
      <c r="G149" s="75">
        <v>37.5</v>
      </c>
      <c r="H149" s="55">
        <v>3747696</v>
      </c>
      <c r="I149" s="29">
        <f t="shared" si="10"/>
        <v>3747.7</v>
      </c>
      <c r="J149" s="16">
        <v>341000</v>
      </c>
      <c r="K149" s="24">
        <f t="shared" si="11"/>
        <v>341</v>
      </c>
      <c r="L149" s="16">
        <v>307585</v>
      </c>
      <c r="M149" s="24">
        <f t="shared" si="12"/>
        <v>307.6</v>
      </c>
      <c r="N149" s="126"/>
      <c r="O149" s="31"/>
      <c r="P149" s="47"/>
      <c r="Q149" s="31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</row>
    <row r="150" spans="1:156" s="48" customFormat="1" ht="30.75" customHeight="1">
      <c r="A150" s="32"/>
      <c r="B150" s="32"/>
      <c r="C150" s="79" t="s">
        <v>34</v>
      </c>
      <c r="D150" s="79" t="s">
        <v>34</v>
      </c>
      <c r="E150" s="55">
        <v>17687640</v>
      </c>
      <c r="F150" s="29">
        <f t="shared" si="9"/>
        <v>17687.6</v>
      </c>
      <c r="G150" s="75">
        <v>63.8</v>
      </c>
      <c r="H150" s="55">
        <v>11282117</v>
      </c>
      <c r="I150" s="29">
        <f t="shared" si="10"/>
        <v>11282.1</v>
      </c>
      <c r="J150" s="16">
        <v>7280000</v>
      </c>
      <c r="K150" s="24">
        <f t="shared" si="11"/>
        <v>7280</v>
      </c>
      <c r="L150" s="16">
        <v>4237705</v>
      </c>
      <c r="M150" s="24">
        <f t="shared" si="12"/>
        <v>4237.7</v>
      </c>
      <c r="N150" s="126"/>
      <c r="O150" s="31"/>
      <c r="P150" s="47"/>
      <c r="Q150" s="31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</row>
    <row r="151" spans="1:156" s="48" customFormat="1" ht="30.75" customHeight="1">
      <c r="A151" s="32"/>
      <c r="B151" s="32"/>
      <c r="C151" s="79" t="s">
        <v>47</v>
      </c>
      <c r="D151" s="79" t="s">
        <v>47</v>
      </c>
      <c r="E151" s="55">
        <v>3024919</v>
      </c>
      <c r="F151" s="29">
        <f t="shared" si="9"/>
        <v>3024.9</v>
      </c>
      <c r="G151" s="75">
        <v>72</v>
      </c>
      <c r="H151" s="55">
        <v>2177942</v>
      </c>
      <c r="I151" s="29">
        <f t="shared" si="10"/>
        <v>2177.9</v>
      </c>
      <c r="J151" s="16">
        <v>1990000</v>
      </c>
      <c r="K151" s="24">
        <f t="shared" si="11"/>
        <v>1990</v>
      </c>
      <c r="L151" s="16">
        <v>1961724</v>
      </c>
      <c r="M151" s="24">
        <f t="shared" si="12"/>
        <v>1961.7</v>
      </c>
      <c r="N151" s="126"/>
      <c r="O151" s="31"/>
      <c r="P151" s="47"/>
      <c r="Q151" s="31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</row>
    <row r="152" spans="1:156" s="48" customFormat="1" ht="30.75" customHeight="1">
      <c r="A152" s="32"/>
      <c r="B152" s="32"/>
      <c r="C152" s="79" t="s">
        <v>260</v>
      </c>
      <c r="D152" s="79" t="s">
        <v>49</v>
      </c>
      <c r="E152" s="55"/>
      <c r="F152" s="29">
        <f t="shared" si="9"/>
        <v>0</v>
      </c>
      <c r="G152" s="75"/>
      <c r="H152" s="55"/>
      <c r="I152" s="29">
        <f t="shared" si="10"/>
        <v>0</v>
      </c>
      <c r="J152" s="16">
        <v>2461510</v>
      </c>
      <c r="K152" s="24">
        <f t="shared" si="11"/>
        <v>2461.5</v>
      </c>
      <c r="L152" s="16">
        <f>201893+1768187</f>
        <v>1970080</v>
      </c>
      <c r="M152" s="24">
        <f t="shared" si="12"/>
        <v>1970.1</v>
      </c>
      <c r="N152" s="126"/>
      <c r="O152" s="31"/>
      <c r="P152" s="47"/>
      <c r="Q152" s="31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</row>
    <row r="153" spans="1:156" s="48" customFormat="1" ht="30.75" customHeight="1">
      <c r="A153" s="32"/>
      <c r="B153" s="32"/>
      <c r="C153" s="79" t="s">
        <v>108</v>
      </c>
      <c r="D153" s="79" t="s">
        <v>108</v>
      </c>
      <c r="E153" s="55"/>
      <c r="F153" s="29">
        <f t="shared" si="9"/>
        <v>0</v>
      </c>
      <c r="G153" s="75"/>
      <c r="H153" s="55"/>
      <c r="I153" s="29">
        <f t="shared" si="10"/>
        <v>0</v>
      </c>
      <c r="J153" s="16">
        <v>150000</v>
      </c>
      <c r="K153" s="24">
        <f t="shared" si="11"/>
        <v>150</v>
      </c>
      <c r="L153" s="16">
        <f>40105+104538</f>
        <v>144643</v>
      </c>
      <c r="M153" s="24">
        <f t="shared" si="12"/>
        <v>144.6</v>
      </c>
      <c r="N153" s="126"/>
      <c r="O153" s="31"/>
      <c r="P153" s="47"/>
      <c r="Q153" s="31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</row>
    <row r="154" spans="1:156" s="48" customFormat="1" ht="30.75" customHeight="1">
      <c r="A154" s="32"/>
      <c r="B154" s="32"/>
      <c r="C154" s="79" t="s">
        <v>261</v>
      </c>
      <c r="D154" s="79" t="s">
        <v>50</v>
      </c>
      <c r="E154" s="55"/>
      <c r="F154" s="29">
        <f t="shared" si="9"/>
        <v>0</v>
      </c>
      <c r="G154" s="75"/>
      <c r="H154" s="55"/>
      <c r="I154" s="29">
        <f t="shared" si="10"/>
        <v>0</v>
      </c>
      <c r="J154" s="16">
        <v>1551815</v>
      </c>
      <c r="K154" s="24">
        <f t="shared" si="11"/>
        <v>1551.8</v>
      </c>
      <c r="L154" s="16">
        <v>570772</v>
      </c>
      <c r="M154" s="24">
        <f t="shared" si="12"/>
        <v>570.8</v>
      </c>
      <c r="N154" s="126"/>
      <c r="O154" s="31"/>
      <c r="P154" s="47"/>
      <c r="Q154" s="31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</row>
    <row r="155" spans="1:156" s="48" customFormat="1" ht="29.25" customHeight="1">
      <c r="A155" s="32"/>
      <c r="B155" s="32"/>
      <c r="C155" s="79" t="s">
        <v>40</v>
      </c>
      <c r="D155" s="79" t="s">
        <v>40</v>
      </c>
      <c r="E155" s="55"/>
      <c r="F155" s="29">
        <f t="shared" si="9"/>
        <v>0</v>
      </c>
      <c r="G155" s="75"/>
      <c r="H155" s="55"/>
      <c r="I155" s="29">
        <f t="shared" si="10"/>
        <v>0</v>
      </c>
      <c r="J155" s="16">
        <v>3836750</v>
      </c>
      <c r="K155" s="24">
        <f>ROUND(J155/1000,1)-0.1</f>
        <v>3836.7000000000003</v>
      </c>
      <c r="L155" s="16">
        <f>57768+2226406</f>
        <v>2284174</v>
      </c>
      <c r="M155" s="24">
        <f t="shared" si="12"/>
        <v>2284.2</v>
      </c>
      <c r="N155" s="126"/>
      <c r="O155" s="31"/>
      <c r="P155" s="47"/>
      <c r="Q155" s="31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</row>
    <row r="156" spans="1:156" s="48" customFormat="1" ht="29.25" customHeight="1">
      <c r="A156" s="32"/>
      <c r="B156" s="32"/>
      <c r="C156" s="79" t="s">
        <v>171</v>
      </c>
      <c r="D156" s="79" t="s">
        <v>171</v>
      </c>
      <c r="E156" s="55"/>
      <c r="F156" s="29">
        <f t="shared" si="9"/>
        <v>0</v>
      </c>
      <c r="G156" s="75"/>
      <c r="H156" s="55"/>
      <c r="I156" s="29">
        <f t="shared" si="10"/>
        <v>0</v>
      </c>
      <c r="J156" s="16">
        <v>110000</v>
      </c>
      <c r="K156" s="24">
        <f t="shared" si="11"/>
        <v>110</v>
      </c>
      <c r="L156" s="16">
        <v>53104</v>
      </c>
      <c r="M156" s="24">
        <f t="shared" si="12"/>
        <v>53.1</v>
      </c>
      <c r="N156" s="126"/>
      <c r="O156" s="31"/>
      <c r="P156" s="47"/>
      <c r="Q156" s="31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</row>
    <row r="157" spans="1:156" s="48" customFormat="1" ht="33" customHeight="1">
      <c r="A157" s="32"/>
      <c r="B157" s="32"/>
      <c r="C157" s="79" t="s">
        <v>109</v>
      </c>
      <c r="D157" s="79" t="s">
        <v>109</v>
      </c>
      <c r="E157" s="55"/>
      <c r="F157" s="29">
        <f t="shared" si="9"/>
        <v>0</v>
      </c>
      <c r="G157" s="75"/>
      <c r="H157" s="55"/>
      <c r="I157" s="29">
        <f t="shared" si="10"/>
        <v>0</v>
      </c>
      <c r="J157" s="16">
        <v>592300</v>
      </c>
      <c r="K157" s="24">
        <f t="shared" si="11"/>
        <v>592.3</v>
      </c>
      <c r="L157" s="16">
        <f>188425+401261</f>
        <v>589686</v>
      </c>
      <c r="M157" s="24">
        <f t="shared" si="12"/>
        <v>589.7</v>
      </c>
      <c r="N157" s="126"/>
      <c r="O157" s="31"/>
      <c r="P157" s="47"/>
      <c r="Q157" s="31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</row>
    <row r="158" spans="1:156" s="48" customFormat="1" ht="33" customHeight="1">
      <c r="A158" s="32"/>
      <c r="B158" s="32"/>
      <c r="C158" s="79" t="s">
        <v>101</v>
      </c>
      <c r="D158" s="79" t="s">
        <v>101</v>
      </c>
      <c r="E158" s="55"/>
      <c r="F158" s="29">
        <f t="shared" si="9"/>
        <v>0</v>
      </c>
      <c r="G158" s="75"/>
      <c r="H158" s="55"/>
      <c r="I158" s="29">
        <f t="shared" si="10"/>
        <v>0</v>
      </c>
      <c r="J158" s="16">
        <v>250000</v>
      </c>
      <c r="K158" s="24">
        <f t="shared" si="11"/>
        <v>250</v>
      </c>
      <c r="L158" s="16">
        <v>23386</v>
      </c>
      <c r="M158" s="24">
        <f t="shared" si="12"/>
        <v>23.4</v>
      </c>
      <c r="N158" s="126"/>
      <c r="O158" s="31"/>
      <c r="P158" s="47"/>
      <c r="Q158" s="31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</row>
    <row r="159" spans="1:156" s="48" customFormat="1" ht="33" customHeight="1">
      <c r="A159" s="32"/>
      <c r="B159" s="32"/>
      <c r="C159" s="79" t="s">
        <v>98</v>
      </c>
      <c r="D159" s="79" t="s">
        <v>98</v>
      </c>
      <c r="E159" s="55">
        <v>3536069</v>
      </c>
      <c r="F159" s="29">
        <f t="shared" si="9"/>
        <v>3536.1</v>
      </c>
      <c r="G159" s="75">
        <v>70.3</v>
      </c>
      <c r="H159" s="55">
        <v>2484527</v>
      </c>
      <c r="I159" s="29">
        <f t="shared" si="10"/>
        <v>2484.5</v>
      </c>
      <c r="J159" s="16">
        <v>2560000</v>
      </c>
      <c r="K159" s="24">
        <f t="shared" si="11"/>
        <v>2560</v>
      </c>
      <c r="L159" s="16">
        <v>2523615</v>
      </c>
      <c r="M159" s="24">
        <f t="shared" si="12"/>
        <v>2523.6</v>
      </c>
      <c r="N159" s="126"/>
      <c r="O159" s="31"/>
      <c r="P159" s="47"/>
      <c r="Q159" s="31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</row>
    <row r="160" spans="1:156" s="48" customFormat="1" ht="33" customHeight="1">
      <c r="A160" s="32"/>
      <c r="B160" s="32"/>
      <c r="C160" s="79" t="s">
        <v>232</v>
      </c>
      <c r="D160" s="79" t="s">
        <v>232</v>
      </c>
      <c r="E160" s="55"/>
      <c r="F160" s="29">
        <f t="shared" si="9"/>
        <v>0</v>
      </c>
      <c r="G160" s="75"/>
      <c r="H160" s="55"/>
      <c r="I160" s="29">
        <f t="shared" si="10"/>
        <v>0</v>
      </c>
      <c r="J160" s="16">
        <v>100000</v>
      </c>
      <c r="K160" s="24">
        <f t="shared" si="11"/>
        <v>100</v>
      </c>
      <c r="L160" s="16">
        <v>70586</v>
      </c>
      <c r="M160" s="24">
        <f t="shared" si="12"/>
        <v>70.6</v>
      </c>
      <c r="N160" s="126"/>
      <c r="O160" s="31"/>
      <c r="P160" s="47"/>
      <c r="Q160" s="31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</row>
    <row r="161" spans="1:156" s="48" customFormat="1" ht="54" customHeight="1">
      <c r="A161" s="32"/>
      <c r="B161" s="32"/>
      <c r="C161" s="79" t="s">
        <v>143</v>
      </c>
      <c r="D161" s="79" t="s">
        <v>143</v>
      </c>
      <c r="E161" s="55"/>
      <c r="F161" s="29">
        <f t="shared" si="9"/>
        <v>0</v>
      </c>
      <c r="G161" s="75"/>
      <c r="H161" s="55"/>
      <c r="I161" s="29">
        <f t="shared" si="10"/>
        <v>0</v>
      </c>
      <c r="J161" s="16">
        <v>1422000</v>
      </c>
      <c r="K161" s="24">
        <f t="shared" si="11"/>
        <v>1422</v>
      </c>
      <c r="L161" s="16">
        <v>681515</v>
      </c>
      <c r="M161" s="24">
        <f t="shared" si="12"/>
        <v>681.5</v>
      </c>
      <c r="N161" s="126"/>
      <c r="O161" s="31"/>
      <c r="P161" s="47"/>
      <c r="Q161" s="31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</row>
    <row r="162" spans="1:156" s="48" customFormat="1" ht="77.25" customHeight="1">
      <c r="A162" s="32"/>
      <c r="B162" s="32"/>
      <c r="C162" s="79" t="s">
        <v>141</v>
      </c>
      <c r="D162" s="79" t="s">
        <v>141</v>
      </c>
      <c r="E162" s="55"/>
      <c r="F162" s="29">
        <f t="shared" si="9"/>
        <v>0</v>
      </c>
      <c r="G162" s="75"/>
      <c r="H162" s="55"/>
      <c r="I162" s="29">
        <f t="shared" si="10"/>
        <v>0</v>
      </c>
      <c r="J162" s="16">
        <v>1400000</v>
      </c>
      <c r="K162" s="24">
        <f t="shared" si="11"/>
        <v>1400</v>
      </c>
      <c r="L162" s="16">
        <v>800456</v>
      </c>
      <c r="M162" s="24">
        <f>ROUND(L162/1000,1)</f>
        <v>800.5</v>
      </c>
      <c r="N162" s="126"/>
      <c r="O162" s="31"/>
      <c r="P162" s="47"/>
      <c r="Q162" s="31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</row>
    <row r="163" spans="1:156" s="48" customFormat="1" ht="40.5">
      <c r="A163" s="32"/>
      <c r="B163" s="32"/>
      <c r="C163" s="79" t="s">
        <v>177</v>
      </c>
      <c r="D163" s="79" t="s">
        <v>177</v>
      </c>
      <c r="E163" s="55"/>
      <c r="F163" s="29">
        <f t="shared" si="9"/>
        <v>0</v>
      </c>
      <c r="G163" s="75"/>
      <c r="H163" s="55"/>
      <c r="I163" s="29">
        <f t="shared" si="10"/>
        <v>0</v>
      </c>
      <c r="J163" s="16">
        <v>50000</v>
      </c>
      <c r="K163" s="24">
        <f t="shared" si="11"/>
        <v>50</v>
      </c>
      <c r="L163" s="16"/>
      <c r="M163" s="24">
        <f t="shared" si="12"/>
        <v>0</v>
      </c>
      <c r="N163" s="126"/>
      <c r="O163" s="31"/>
      <c r="P163" s="47"/>
      <c r="Q163" s="31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</row>
    <row r="164" spans="1:156" s="48" customFormat="1" ht="40.5">
      <c r="A164" s="32"/>
      <c r="B164" s="32"/>
      <c r="C164" s="79" t="s">
        <v>262</v>
      </c>
      <c r="D164" s="79" t="s">
        <v>176</v>
      </c>
      <c r="E164" s="55"/>
      <c r="F164" s="29">
        <f t="shared" si="9"/>
        <v>0</v>
      </c>
      <c r="G164" s="75"/>
      <c r="H164" s="55"/>
      <c r="I164" s="29">
        <f t="shared" si="10"/>
        <v>0</v>
      </c>
      <c r="J164" s="16">
        <v>50000</v>
      </c>
      <c r="K164" s="24">
        <f t="shared" si="11"/>
        <v>50</v>
      </c>
      <c r="L164" s="16"/>
      <c r="M164" s="24">
        <f t="shared" si="12"/>
        <v>0</v>
      </c>
      <c r="N164" s="126"/>
      <c r="O164" s="31"/>
      <c r="P164" s="47"/>
      <c r="Q164" s="31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</row>
    <row r="165" spans="1:156" s="48" customFormat="1" ht="40.5">
      <c r="A165" s="32"/>
      <c r="B165" s="32"/>
      <c r="C165" s="79" t="s">
        <v>263</v>
      </c>
      <c r="D165" s="79" t="s">
        <v>178</v>
      </c>
      <c r="E165" s="55"/>
      <c r="F165" s="29">
        <f t="shared" si="9"/>
        <v>0</v>
      </c>
      <c r="G165" s="75"/>
      <c r="H165" s="55"/>
      <c r="I165" s="29">
        <f t="shared" si="10"/>
        <v>0</v>
      </c>
      <c r="J165" s="16">
        <v>50000</v>
      </c>
      <c r="K165" s="24">
        <f t="shared" si="11"/>
        <v>50</v>
      </c>
      <c r="L165" s="16">
        <v>50000</v>
      </c>
      <c r="M165" s="24">
        <f t="shared" si="12"/>
        <v>50</v>
      </c>
      <c r="N165" s="126"/>
      <c r="O165" s="31"/>
      <c r="P165" s="47"/>
      <c r="Q165" s="31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</row>
    <row r="166" spans="1:156" s="48" customFormat="1" ht="40.5">
      <c r="A166" s="32"/>
      <c r="B166" s="32"/>
      <c r="C166" s="79" t="s">
        <v>264</v>
      </c>
      <c r="D166" s="79" t="s">
        <v>179</v>
      </c>
      <c r="E166" s="55"/>
      <c r="F166" s="29">
        <f t="shared" si="9"/>
        <v>0</v>
      </c>
      <c r="G166" s="75"/>
      <c r="H166" s="55"/>
      <c r="I166" s="29">
        <f t="shared" si="10"/>
        <v>0</v>
      </c>
      <c r="J166" s="16">
        <v>50000</v>
      </c>
      <c r="K166" s="24">
        <f t="shared" si="11"/>
        <v>50</v>
      </c>
      <c r="L166" s="16"/>
      <c r="M166" s="24">
        <f t="shared" si="12"/>
        <v>0</v>
      </c>
      <c r="N166" s="126"/>
      <c r="O166" s="31"/>
      <c r="P166" s="47"/>
      <c r="Q166" s="31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</row>
    <row r="167" spans="1:156" s="48" customFormat="1" ht="40.5">
      <c r="A167" s="32"/>
      <c r="B167" s="32"/>
      <c r="C167" s="79" t="s">
        <v>265</v>
      </c>
      <c r="D167" s="79" t="s">
        <v>180</v>
      </c>
      <c r="E167" s="55"/>
      <c r="F167" s="29">
        <f t="shared" si="9"/>
        <v>0</v>
      </c>
      <c r="G167" s="75"/>
      <c r="H167" s="55"/>
      <c r="I167" s="29">
        <f t="shared" si="10"/>
        <v>0</v>
      </c>
      <c r="J167" s="16">
        <v>50000</v>
      </c>
      <c r="K167" s="24">
        <f t="shared" si="11"/>
        <v>50</v>
      </c>
      <c r="L167" s="16"/>
      <c r="M167" s="24">
        <f t="shared" si="12"/>
        <v>0</v>
      </c>
      <c r="N167" s="126"/>
      <c r="O167" s="31"/>
      <c r="P167" s="47"/>
      <c r="Q167" s="31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</row>
    <row r="168" spans="1:156" s="48" customFormat="1" ht="40.5">
      <c r="A168" s="32"/>
      <c r="B168" s="32"/>
      <c r="C168" s="79" t="s">
        <v>181</v>
      </c>
      <c r="D168" s="79" t="s">
        <v>181</v>
      </c>
      <c r="E168" s="55"/>
      <c r="F168" s="29">
        <f t="shared" si="9"/>
        <v>0</v>
      </c>
      <c r="G168" s="75"/>
      <c r="H168" s="55"/>
      <c r="I168" s="29">
        <f t="shared" si="10"/>
        <v>0</v>
      </c>
      <c r="J168" s="16">
        <v>50000</v>
      </c>
      <c r="K168" s="24">
        <f t="shared" si="11"/>
        <v>50</v>
      </c>
      <c r="L168" s="16"/>
      <c r="M168" s="24">
        <f t="shared" si="12"/>
        <v>0</v>
      </c>
      <c r="N168" s="126"/>
      <c r="O168" s="31"/>
      <c r="P168" s="47"/>
      <c r="Q168" s="31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</row>
    <row r="169" spans="1:156" s="48" customFormat="1" ht="40.5">
      <c r="A169" s="32"/>
      <c r="B169" s="32"/>
      <c r="C169" s="79" t="s">
        <v>195</v>
      </c>
      <c r="D169" s="79" t="s">
        <v>195</v>
      </c>
      <c r="E169" s="55"/>
      <c r="F169" s="29">
        <f t="shared" si="9"/>
        <v>0</v>
      </c>
      <c r="G169" s="75"/>
      <c r="H169" s="55"/>
      <c r="I169" s="29">
        <f t="shared" si="10"/>
        <v>0</v>
      </c>
      <c r="J169" s="16">
        <v>50000</v>
      </c>
      <c r="K169" s="24">
        <f t="shared" si="11"/>
        <v>50</v>
      </c>
      <c r="L169" s="16"/>
      <c r="M169" s="24">
        <f t="shared" si="12"/>
        <v>0</v>
      </c>
      <c r="N169" s="126"/>
      <c r="O169" s="31"/>
      <c r="P169" s="47"/>
      <c r="Q169" s="31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</row>
    <row r="170" spans="1:156" s="48" customFormat="1" ht="40.5">
      <c r="A170" s="32"/>
      <c r="B170" s="32"/>
      <c r="C170" s="79" t="s">
        <v>53</v>
      </c>
      <c r="D170" s="79" t="s">
        <v>53</v>
      </c>
      <c r="E170" s="55"/>
      <c r="F170" s="29">
        <f t="shared" si="9"/>
        <v>0</v>
      </c>
      <c r="G170" s="75"/>
      <c r="H170" s="55"/>
      <c r="I170" s="29">
        <f t="shared" si="10"/>
        <v>0</v>
      </c>
      <c r="J170" s="16">
        <v>20000</v>
      </c>
      <c r="K170" s="24">
        <f t="shared" si="11"/>
        <v>20</v>
      </c>
      <c r="L170" s="16">
        <v>15698</v>
      </c>
      <c r="M170" s="24">
        <f t="shared" si="12"/>
        <v>15.7</v>
      </c>
      <c r="N170" s="126"/>
      <c r="O170" s="31"/>
      <c r="P170" s="47"/>
      <c r="Q170" s="31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</row>
    <row r="171" spans="1:156" s="48" customFormat="1" ht="40.5">
      <c r="A171" s="32"/>
      <c r="B171" s="32"/>
      <c r="C171" s="79" t="s">
        <v>124</v>
      </c>
      <c r="D171" s="79" t="s">
        <v>124</v>
      </c>
      <c r="E171" s="55"/>
      <c r="F171" s="29">
        <f t="shared" si="9"/>
        <v>0</v>
      </c>
      <c r="G171" s="75"/>
      <c r="H171" s="55"/>
      <c r="I171" s="29">
        <f t="shared" si="10"/>
        <v>0</v>
      </c>
      <c r="J171" s="16">
        <v>1200000</v>
      </c>
      <c r="K171" s="24">
        <f t="shared" si="11"/>
        <v>1200</v>
      </c>
      <c r="L171" s="16">
        <v>1038552</v>
      </c>
      <c r="M171" s="24">
        <f>ROUND(L171/1000,1)-0.1</f>
        <v>1038.5</v>
      </c>
      <c r="N171" s="126"/>
      <c r="O171" s="31"/>
      <c r="P171" s="47"/>
      <c r="Q171" s="31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</row>
    <row r="172" spans="1:156" s="48" customFormat="1" ht="40.5">
      <c r="A172" s="32"/>
      <c r="B172" s="32"/>
      <c r="C172" s="79" t="s">
        <v>48</v>
      </c>
      <c r="D172" s="79" t="s">
        <v>48</v>
      </c>
      <c r="E172" s="55"/>
      <c r="F172" s="29">
        <f t="shared" si="9"/>
        <v>0</v>
      </c>
      <c r="G172" s="75"/>
      <c r="H172" s="55"/>
      <c r="I172" s="29">
        <f t="shared" si="10"/>
        <v>0</v>
      </c>
      <c r="J172" s="16">
        <v>808500</v>
      </c>
      <c r="K172" s="24">
        <f t="shared" si="11"/>
        <v>808.5</v>
      </c>
      <c r="L172" s="16">
        <v>757245</v>
      </c>
      <c r="M172" s="24">
        <f t="shared" si="12"/>
        <v>757.2</v>
      </c>
      <c r="N172" s="126"/>
      <c r="O172" s="31"/>
      <c r="P172" s="47"/>
      <c r="Q172" s="31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</row>
    <row r="173" spans="1:156" s="48" customFormat="1" ht="40.5">
      <c r="A173" s="32"/>
      <c r="B173" s="32"/>
      <c r="C173" s="79" t="s">
        <v>158</v>
      </c>
      <c r="D173" s="79" t="s">
        <v>158</v>
      </c>
      <c r="E173" s="55"/>
      <c r="F173" s="29">
        <f t="shared" si="9"/>
        <v>0</v>
      </c>
      <c r="G173" s="75"/>
      <c r="H173" s="55"/>
      <c r="I173" s="29">
        <f t="shared" si="10"/>
        <v>0</v>
      </c>
      <c r="J173" s="16">
        <v>769500</v>
      </c>
      <c r="K173" s="24">
        <f t="shared" si="11"/>
        <v>769.5</v>
      </c>
      <c r="L173" s="16">
        <v>734108</v>
      </c>
      <c r="M173" s="24">
        <f t="shared" si="12"/>
        <v>734.1</v>
      </c>
      <c r="N173" s="126"/>
      <c r="O173" s="31"/>
      <c r="P173" s="47"/>
      <c r="Q173" s="31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</row>
    <row r="174" spans="1:156" s="48" customFormat="1" ht="20.25">
      <c r="A174" s="32"/>
      <c r="B174" s="32"/>
      <c r="C174" s="79" t="s">
        <v>55</v>
      </c>
      <c r="D174" s="79" t="s">
        <v>55</v>
      </c>
      <c r="E174" s="55"/>
      <c r="F174" s="29">
        <f t="shared" si="9"/>
        <v>0</v>
      </c>
      <c r="G174" s="75"/>
      <c r="H174" s="55"/>
      <c r="I174" s="29">
        <f t="shared" si="10"/>
        <v>0</v>
      </c>
      <c r="J174" s="16">
        <v>535000</v>
      </c>
      <c r="K174" s="24">
        <f t="shared" si="11"/>
        <v>535</v>
      </c>
      <c r="L174" s="16">
        <v>534961</v>
      </c>
      <c r="M174" s="24">
        <f t="shared" si="12"/>
        <v>535</v>
      </c>
      <c r="N174" s="126"/>
      <c r="O174" s="31"/>
      <c r="P174" s="47"/>
      <c r="Q174" s="31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</row>
    <row r="175" spans="1:156" s="48" customFormat="1" ht="40.5">
      <c r="A175" s="32"/>
      <c r="B175" s="32"/>
      <c r="C175" s="79" t="s">
        <v>159</v>
      </c>
      <c r="D175" s="79" t="s">
        <v>159</v>
      </c>
      <c r="E175" s="55"/>
      <c r="F175" s="29">
        <f t="shared" si="9"/>
        <v>0</v>
      </c>
      <c r="G175" s="75"/>
      <c r="H175" s="55"/>
      <c r="I175" s="29">
        <f t="shared" si="10"/>
        <v>0</v>
      </c>
      <c r="J175" s="16">
        <v>1950000</v>
      </c>
      <c r="K175" s="24">
        <f t="shared" si="11"/>
        <v>1950</v>
      </c>
      <c r="L175" s="16">
        <v>1522802</v>
      </c>
      <c r="M175" s="24">
        <f t="shared" si="12"/>
        <v>1522.8</v>
      </c>
      <c r="N175" s="126"/>
      <c r="O175" s="31"/>
      <c r="P175" s="47"/>
      <c r="Q175" s="31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</row>
    <row r="176" spans="1:156" s="48" customFormat="1" ht="39.75" customHeight="1">
      <c r="A176" s="32"/>
      <c r="B176" s="32"/>
      <c r="C176" s="79" t="s">
        <v>160</v>
      </c>
      <c r="D176" s="79" t="s">
        <v>160</v>
      </c>
      <c r="E176" s="55"/>
      <c r="F176" s="29">
        <f t="shared" si="9"/>
        <v>0</v>
      </c>
      <c r="G176" s="75"/>
      <c r="H176" s="55"/>
      <c r="I176" s="29">
        <f t="shared" si="10"/>
        <v>0</v>
      </c>
      <c r="J176" s="16">
        <v>3950000</v>
      </c>
      <c r="K176" s="24">
        <f t="shared" si="11"/>
        <v>3950</v>
      </c>
      <c r="L176" s="16">
        <v>3465789</v>
      </c>
      <c r="M176" s="24">
        <f t="shared" si="12"/>
        <v>3465.8</v>
      </c>
      <c r="N176" s="126"/>
      <c r="O176" s="31"/>
      <c r="P176" s="47"/>
      <c r="Q176" s="31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</row>
    <row r="177" spans="1:156" s="48" customFormat="1" ht="39.75" customHeight="1">
      <c r="A177" s="32"/>
      <c r="B177" s="32"/>
      <c r="C177" s="79" t="s">
        <v>241</v>
      </c>
      <c r="D177" s="79" t="s">
        <v>241</v>
      </c>
      <c r="E177" s="55"/>
      <c r="F177" s="29">
        <f t="shared" si="9"/>
        <v>0</v>
      </c>
      <c r="G177" s="75"/>
      <c r="H177" s="55"/>
      <c r="I177" s="29">
        <f t="shared" si="10"/>
        <v>0</v>
      </c>
      <c r="J177" s="16">
        <v>6355000</v>
      </c>
      <c r="K177" s="24">
        <f t="shared" si="11"/>
        <v>6355</v>
      </c>
      <c r="L177" s="16">
        <v>1705723</v>
      </c>
      <c r="M177" s="24">
        <f t="shared" si="12"/>
        <v>1705.7</v>
      </c>
      <c r="N177" s="126"/>
      <c r="O177" s="31"/>
      <c r="P177" s="47"/>
      <c r="Q177" s="31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</row>
    <row r="178" spans="1:156" s="48" customFormat="1" ht="39.75" customHeight="1">
      <c r="A178" s="32"/>
      <c r="B178" s="32"/>
      <c r="C178" s="79" t="s">
        <v>186</v>
      </c>
      <c r="D178" s="79" t="s">
        <v>186</v>
      </c>
      <c r="E178" s="55"/>
      <c r="F178" s="29">
        <f t="shared" si="9"/>
        <v>0</v>
      </c>
      <c r="G178" s="75"/>
      <c r="H178" s="55"/>
      <c r="I178" s="29">
        <f t="shared" si="10"/>
        <v>0</v>
      </c>
      <c r="J178" s="16">
        <v>250000</v>
      </c>
      <c r="K178" s="24">
        <f t="shared" si="11"/>
        <v>250</v>
      </c>
      <c r="L178" s="16">
        <v>209433</v>
      </c>
      <c r="M178" s="24">
        <f t="shared" si="12"/>
        <v>209.4</v>
      </c>
      <c r="N178" s="126"/>
      <c r="O178" s="31"/>
      <c r="P178" s="47"/>
      <c r="Q178" s="31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</row>
    <row r="179" spans="1:156" s="48" customFormat="1" ht="39.75" customHeight="1">
      <c r="A179" s="32"/>
      <c r="B179" s="32"/>
      <c r="C179" s="79" t="s">
        <v>215</v>
      </c>
      <c r="D179" s="79" t="s">
        <v>215</v>
      </c>
      <c r="E179" s="55"/>
      <c r="F179" s="29">
        <f t="shared" si="9"/>
        <v>0</v>
      </c>
      <c r="G179" s="75"/>
      <c r="H179" s="55"/>
      <c r="I179" s="29">
        <f t="shared" si="10"/>
        <v>0</v>
      </c>
      <c r="J179" s="16">
        <v>1000</v>
      </c>
      <c r="K179" s="24">
        <f t="shared" si="11"/>
        <v>1</v>
      </c>
      <c r="L179" s="16"/>
      <c r="M179" s="24">
        <f t="shared" si="12"/>
        <v>0</v>
      </c>
      <c r="N179" s="126"/>
      <c r="O179" s="31"/>
      <c r="P179" s="47"/>
      <c r="Q179" s="31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</row>
    <row r="180" spans="1:156" s="48" customFormat="1" ht="39.75" customHeight="1">
      <c r="A180" s="32"/>
      <c r="B180" s="32"/>
      <c r="C180" s="79" t="s">
        <v>216</v>
      </c>
      <c r="D180" s="79" t="s">
        <v>216</v>
      </c>
      <c r="E180" s="55"/>
      <c r="F180" s="29">
        <f t="shared" si="9"/>
        <v>0</v>
      </c>
      <c r="G180" s="75"/>
      <c r="H180" s="55"/>
      <c r="I180" s="29">
        <f t="shared" si="10"/>
        <v>0</v>
      </c>
      <c r="J180" s="16">
        <v>4783900</v>
      </c>
      <c r="K180" s="24">
        <f t="shared" si="11"/>
        <v>4783.9</v>
      </c>
      <c r="L180" s="16">
        <v>2611661</v>
      </c>
      <c r="M180" s="24">
        <f t="shared" si="12"/>
        <v>2611.7</v>
      </c>
      <c r="N180" s="126"/>
      <c r="O180" s="31"/>
      <c r="P180" s="47"/>
      <c r="Q180" s="31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</row>
    <row r="181" spans="1:156" s="48" customFormat="1" ht="39.75" customHeight="1">
      <c r="A181" s="32"/>
      <c r="B181" s="32"/>
      <c r="C181" s="79" t="s">
        <v>217</v>
      </c>
      <c r="D181" s="79" t="s">
        <v>217</v>
      </c>
      <c r="E181" s="55"/>
      <c r="F181" s="29">
        <f t="shared" si="9"/>
        <v>0</v>
      </c>
      <c r="G181" s="75"/>
      <c r="H181" s="55"/>
      <c r="I181" s="29">
        <f t="shared" si="10"/>
        <v>0</v>
      </c>
      <c r="J181" s="16">
        <v>2344877</v>
      </c>
      <c r="K181" s="24">
        <f t="shared" si="11"/>
        <v>2344.9</v>
      </c>
      <c r="L181" s="16">
        <v>1701291</v>
      </c>
      <c r="M181" s="24">
        <f t="shared" si="12"/>
        <v>1701.3</v>
      </c>
      <c r="N181" s="126"/>
      <c r="O181" s="31"/>
      <c r="P181" s="47"/>
      <c r="Q181" s="31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</row>
    <row r="182" spans="1:156" s="48" customFormat="1" ht="39.75" customHeight="1">
      <c r="A182" s="32"/>
      <c r="B182" s="32"/>
      <c r="C182" s="79" t="s">
        <v>289</v>
      </c>
      <c r="D182" s="79" t="s">
        <v>103</v>
      </c>
      <c r="E182" s="55"/>
      <c r="F182" s="29">
        <f t="shared" si="9"/>
        <v>0</v>
      </c>
      <c r="G182" s="75"/>
      <c r="H182" s="55"/>
      <c r="I182" s="29">
        <f t="shared" si="10"/>
        <v>0</v>
      </c>
      <c r="J182" s="16">
        <v>20000000</v>
      </c>
      <c r="K182" s="24">
        <f t="shared" si="11"/>
        <v>20000</v>
      </c>
      <c r="L182" s="16">
        <v>18577464</v>
      </c>
      <c r="M182" s="24">
        <f t="shared" si="12"/>
        <v>18577.5</v>
      </c>
      <c r="N182" s="126"/>
      <c r="O182" s="31"/>
      <c r="P182" s="47"/>
      <c r="Q182" s="31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</row>
    <row r="183" spans="1:156" s="48" customFormat="1" ht="39.75" customHeight="1">
      <c r="A183" s="32"/>
      <c r="B183" s="32"/>
      <c r="C183" s="79" t="s">
        <v>162</v>
      </c>
      <c r="D183" s="79" t="s">
        <v>162</v>
      </c>
      <c r="E183" s="55"/>
      <c r="F183" s="29">
        <f t="shared" si="9"/>
        <v>0</v>
      </c>
      <c r="G183" s="75"/>
      <c r="H183" s="55"/>
      <c r="I183" s="29">
        <f t="shared" si="10"/>
        <v>0</v>
      </c>
      <c r="J183" s="16">
        <v>1210370</v>
      </c>
      <c r="K183" s="24">
        <f t="shared" si="11"/>
        <v>1210.4</v>
      </c>
      <c r="L183" s="16">
        <v>712836</v>
      </c>
      <c r="M183" s="24">
        <f t="shared" si="12"/>
        <v>712.8</v>
      </c>
      <c r="N183" s="126"/>
      <c r="O183" s="31"/>
      <c r="P183" s="47"/>
      <c r="Q183" s="31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</row>
    <row r="184" spans="1:156" s="48" customFormat="1" ht="40.5">
      <c r="A184" s="32"/>
      <c r="B184" s="32"/>
      <c r="C184" s="79" t="s">
        <v>51</v>
      </c>
      <c r="D184" s="79" t="s">
        <v>51</v>
      </c>
      <c r="E184" s="55">
        <v>250015</v>
      </c>
      <c r="F184" s="81">
        <f t="shared" si="9"/>
        <v>250</v>
      </c>
      <c r="G184" s="75">
        <v>60</v>
      </c>
      <c r="H184" s="55">
        <v>150015</v>
      </c>
      <c r="I184" s="81">
        <f t="shared" si="10"/>
        <v>150</v>
      </c>
      <c r="J184" s="16">
        <v>150000</v>
      </c>
      <c r="K184" s="24">
        <f t="shared" si="11"/>
        <v>150</v>
      </c>
      <c r="L184" s="16">
        <v>135858</v>
      </c>
      <c r="M184" s="24">
        <f t="shared" si="12"/>
        <v>135.9</v>
      </c>
      <c r="N184" s="126"/>
      <c r="O184" s="31"/>
      <c r="P184" s="47"/>
      <c r="Q184" s="31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</row>
    <row r="185" spans="1:156" s="48" customFormat="1" ht="40.5">
      <c r="A185" s="32"/>
      <c r="B185" s="32"/>
      <c r="C185" s="79" t="s">
        <v>266</v>
      </c>
      <c r="D185" s="79" t="s">
        <v>52</v>
      </c>
      <c r="E185" s="55">
        <v>4291979</v>
      </c>
      <c r="F185" s="81">
        <f t="shared" si="9"/>
        <v>4292</v>
      </c>
      <c r="G185" s="75">
        <v>53.7</v>
      </c>
      <c r="H185" s="55">
        <v>2304238</v>
      </c>
      <c r="I185" s="29">
        <f t="shared" si="10"/>
        <v>2304.2</v>
      </c>
      <c r="J185" s="16">
        <v>1400000</v>
      </c>
      <c r="K185" s="24">
        <f t="shared" si="11"/>
        <v>1400</v>
      </c>
      <c r="L185" s="16">
        <v>1221276</v>
      </c>
      <c r="M185" s="24">
        <f t="shared" si="12"/>
        <v>1221.3</v>
      </c>
      <c r="N185" s="126"/>
      <c r="O185" s="31"/>
      <c r="P185" s="47"/>
      <c r="Q185" s="31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</row>
    <row r="186" spans="1:156" s="48" customFormat="1" ht="46.5" customHeight="1">
      <c r="A186" s="32"/>
      <c r="B186" s="32"/>
      <c r="C186" s="79" t="s">
        <v>118</v>
      </c>
      <c r="D186" s="79" t="s">
        <v>118</v>
      </c>
      <c r="E186" s="55"/>
      <c r="F186" s="29">
        <f t="shared" si="9"/>
        <v>0</v>
      </c>
      <c r="G186" s="75"/>
      <c r="H186" s="55"/>
      <c r="I186" s="29">
        <f t="shared" si="10"/>
        <v>0</v>
      </c>
      <c r="J186" s="16">
        <v>6900000</v>
      </c>
      <c r="K186" s="24">
        <f t="shared" si="11"/>
        <v>6900</v>
      </c>
      <c r="L186" s="16">
        <v>6118362</v>
      </c>
      <c r="M186" s="24">
        <f t="shared" si="12"/>
        <v>6118.4</v>
      </c>
      <c r="N186" s="126"/>
      <c r="O186" s="31"/>
      <c r="P186" s="47"/>
      <c r="Q186" s="31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</row>
    <row r="187" spans="1:156" s="48" customFormat="1" ht="43.5" customHeight="1">
      <c r="A187" s="32"/>
      <c r="B187" s="32"/>
      <c r="C187" s="79" t="s">
        <v>223</v>
      </c>
      <c r="D187" s="79" t="s">
        <v>223</v>
      </c>
      <c r="E187" s="55"/>
      <c r="F187" s="29">
        <f t="shared" si="9"/>
        <v>0</v>
      </c>
      <c r="G187" s="75"/>
      <c r="H187" s="55"/>
      <c r="I187" s="29">
        <f t="shared" si="10"/>
        <v>0</v>
      </c>
      <c r="J187" s="16">
        <v>912000</v>
      </c>
      <c r="K187" s="24">
        <f t="shared" si="11"/>
        <v>912</v>
      </c>
      <c r="L187" s="16">
        <v>848763</v>
      </c>
      <c r="M187" s="24">
        <f t="shared" si="12"/>
        <v>848.8</v>
      </c>
      <c r="N187" s="126"/>
      <c r="O187" s="31"/>
      <c r="P187" s="47"/>
      <c r="Q187" s="31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</row>
    <row r="188" spans="1:156" s="48" customFormat="1" ht="43.5" customHeight="1">
      <c r="A188" s="32"/>
      <c r="B188" s="32"/>
      <c r="C188" s="79" t="s">
        <v>54</v>
      </c>
      <c r="D188" s="79" t="s">
        <v>54</v>
      </c>
      <c r="E188" s="55">
        <v>1199810</v>
      </c>
      <c r="F188" s="29">
        <f t="shared" si="9"/>
        <v>1199.8</v>
      </c>
      <c r="G188" s="75">
        <v>49.2</v>
      </c>
      <c r="H188" s="55">
        <v>589810</v>
      </c>
      <c r="I188" s="29">
        <f t="shared" si="10"/>
        <v>589.8</v>
      </c>
      <c r="J188" s="16">
        <v>580000</v>
      </c>
      <c r="K188" s="24">
        <f t="shared" si="11"/>
        <v>580</v>
      </c>
      <c r="L188" s="16">
        <v>576935</v>
      </c>
      <c r="M188" s="24">
        <f t="shared" si="12"/>
        <v>576.9</v>
      </c>
      <c r="N188" s="126"/>
      <c r="O188" s="31"/>
      <c r="P188" s="47"/>
      <c r="Q188" s="31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</row>
    <row r="189" spans="1:156" s="48" customFormat="1" ht="43.5" customHeight="1">
      <c r="A189" s="32"/>
      <c r="B189" s="32"/>
      <c r="C189" s="79" t="s">
        <v>126</v>
      </c>
      <c r="D189" s="79" t="s">
        <v>126</v>
      </c>
      <c r="E189" s="55"/>
      <c r="F189" s="29">
        <f t="shared" si="9"/>
        <v>0</v>
      </c>
      <c r="G189" s="75"/>
      <c r="H189" s="55"/>
      <c r="I189" s="29">
        <f t="shared" si="10"/>
        <v>0</v>
      </c>
      <c r="J189" s="16">
        <v>880000</v>
      </c>
      <c r="K189" s="24">
        <f t="shared" si="11"/>
        <v>880</v>
      </c>
      <c r="L189" s="16">
        <v>802903</v>
      </c>
      <c r="M189" s="24">
        <f t="shared" si="12"/>
        <v>802.9</v>
      </c>
      <c r="N189" s="126"/>
      <c r="O189" s="31"/>
      <c r="P189" s="47"/>
      <c r="Q189" s="31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</row>
    <row r="190" spans="1:156" s="48" customFormat="1" ht="43.5" customHeight="1">
      <c r="A190" s="32"/>
      <c r="B190" s="32"/>
      <c r="C190" s="79" t="s">
        <v>117</v>
      </c>
      <c r="D190" s="79" t="s">
        <v>117</v>
      </c>
      <c r="E190" s="55"/>
      <c r="F190" s="29">
        <f t="shared" si="9"/>
        <v>0</v>
      </c>
      <c r="G190" s="75"/>
      <c r="H190" s="55"/>
      <c r="I190" s="29">
        <f t="shared" si="10"/>
        <v>0</v>
      </c>
      <c r="J190" s="16">
        <v>200000</v>
      </c>
      <c r="K190" s="24">
        <f t="shared" si="11"/>
        <v>200</v>
      </c>
      <c r="L190" s="16">
        <v>67588</v>
      </c>
      <c r="M190" s="24">
        <f t="shared" si="12"/>
        <v>67.6</v>
      </c>
      <c r="N190" s="126"/>
      <c r="O190" s="31"/>
      <c r="P190" s="47"/>
      <c r="Q190" s="31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</row>
    <row r="191" spans="1:156" s="48" customFormat="1" ht="43.5" customHeight="1">
      <c r="A191" s="32"/>
      <c r="B191" s="32"/>
      <c r="C191" s="79" t="s">
        <v>100</v>
      </c>
      <c r="D191" s="79" t="s">
        <v>100</v>
      </c>
      <c r="E191" s="55"/>
      <c r="F191" s="29">
        <f t="shared" si="9"/>
        <v>0</v>
      </c>
      <c r="G191" s="75"/>
      <c r="H191" s="55"/>
      <c r="I191" s="29">
        <f t="shared" si="10"/>
        <v>0</v>
      </c>
      <c r="J191" s="16">
        <v>630000</v>
      </c>
      <c r="K191" s="24">
        <f t="shared" si="11"/>
        <v>630</v>
      </c>
      <c r="L191" s="16">
        <v>621554</v>
      </c>
      <c r="M191" s="24">
        <f t="shared" si="12"/>
        <v>621.6</v>
      </c>
      <c r="N191" s="126"/>
      <c r="O191" s="31"/>
      <c r="P191" s="47"/>
      <c r="Q191" s="31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</row>
    <row r="192" spans="1:156" s="48" customFormat="1" ht="43.5" customHeight="1">
      <c r="A192" s="32"/>
      <c r="B192" s="32"/>
      <c r="C192" s="79" t="s">
        <v>60</v>
      </c>
      <c r="D192" s="79" t="s">
        <v>60</v>
      </c>
      <c r="E192" s="55"/>
      <c r="F192" s="29">
        <f t="shared" si="9"/>
        <v>0</v>
      </c>
      <c r="G192" s="75"/>
      <c r="H192" s="55"/>
      <c r="I192" s="29">
        <f t="shared" si="10"/>
        <v>0</v>
      </c>
      <c r="J192" s="16">
        <v>400000</v>
      </c>
      <c r="K192" s="24">
        <f t="shared" si="11"/>
        <v>400</v>
      </c>
      <c r="L192" s="16">
        <v>278948</v>
      </c>
      <c r="M192" s="24">
        <f t="shared" si="12"/>
        <v>278.9</v>
      </c>
      <c r="N192" s="126"/>
      <c r="O192" s="31"/>
      <c r="P192" s="47"/>
      <c r="Q192" s="31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</row>
    <row r="193" spans="1:156" s="48" customFormat="1" ht="54" customHeight="1">
      <c r="A193" s="32"/>
      <c r="B193" s="32"/>
      <c r="C193" s="79" t="s">
        <v>151</v>
      </c>
      <c r="D193" s="79" t="s">
        <v>151</v>
      </c>
      <c r="E193" s="55"/>
      <c r="F193" s="29">
        <f t="shared" si="9"/>
        <v>0</v>
      </c>
      <c r="G193" s="75"/>
      <c r="H193" s="55"/>
      <c r="I193" s="29">
        <f t="shared" si="10"/>
        <v>0</v>
      </c>
      <c r="J193" s="16">
        <v>50000</v>
      </c>
      <c r="K193" s="24">
        <f t="shared" si="11"/>
        <v>50</v>
      </c>
      <c r="L193" s="16">
        <v>30493</v>
      </c>
      <c r="M193" s="24">
        <f t="shared" si="12"/>
        <v>30.5</v>
      </c>
      <c r="N193" s="126"/>
      <c r="O193" s="31"/>
      <c r="P193" s="47"/>
      <c r="Q193" s="31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</row>
    <row r="194" spans="1:156" s="48" customFormat="1" ht="42" customHeight="1">
      <c r="A194" s="32"/>
      <c r="B194" s="32"/>
      <c r="C194" s="79" t="s">
        <v>164</v>
      </c>
      <c r="D194" s="79" t="s">
        <v>164</v>
      </c>
      <c r="E194" s="55"/>
      <c r="F194" s="29">
        <f t="shared" si="9"/>
        <v>0</v>
      </c>
      <c r="G194" s="75"/>
      <c r="H194" s="55"/>
      <c r="I194" s="29">
        <f t="shared" si="10"/>
        <v>0</v>
      </c>
      <c r="J194" s="16">
        <v>650000</v>
      </c>
      <c r="K194" s="24">
        <f t="shared" si="11"/>
        <v>650</v>
      </c>
      <c r="L194" s="16">
        <v>631143</v>
      </c>
      <c r="M194" s="24">
        <f t="shared" si="12"/>
        <v>631.1</v>
      </c>
      <c r="N194" s="126"/>
      <c r="O194" s="31"/>
      <c r="P194" s="47"/>
      <c r="Q194" s="31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</row>
    <row r="195" spans="1:156" s="48" customFormat="1" ht="20.25">
      <c r="A195" s="32"/>
      <c r="B195" s="32"/>
      <c r="C195" s="79" t="s">
        <v>127</v>
      </c>
      <c r="D195" s="79" t="s">
        <v>127</v>
      </c>
      <c r="E195" s="55"/>
      <c r="F195" s="29">
        <f t="shared" si="9"/>
        <v>0</v>
      </c>
      <c r="G195" s="75"/>
      <c r="H195" s="55"/>
      <c r="I195" s="29">
        <f t="shared" si="10"/>
        <v>0</v>
      </c>
      <c r="J195" s="16">
        <v>2400000</v>
      </c>
      <c r="K195" s="24">
        <f t="shared" si="11"/>
        <v>2400</v>
      </c>
      <c r="L195" s="16">
        <v>692443</v>
      </c>
      <c r="M195" s="24">
        <f t="shared" si="12"/>
        <v>692.4</v>
      </c>
      <c r="N195" s="126"/>
      <c r="O195" s="31"/>
      <c r="P195" s="47"/>
      <c r="Q195" s="31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</row>
    <row r="196" spans="1:156" s="48" customFormat="1" ht="20.25">
      <c r="A196" s="32"/>
      <c r="B196" s="32"/>
      <c r="C196" s="79" t="s">
        <v>61</v>
      </c>
      <c r="D196" s="79" t="s">
        <v>61</v>
      </c>
      <c r="E196" s="55">
        <v>6201766</v>
      </c>
      <c r="F196" s="29">
        <f t="shared" si="9"/>
        <v>6201.8</v>
      </c>
      <c r="G196" s="75">
        <v>48.4</v>
      </c>
      <c r="H196" s="55">
        <v>3001766</v>
      </c>
      <c r="I196" s="29">
        <f t="shared" si="10"/>
        <v>3001.8</v>
      </c>
      <c r="J196" s="16">
        <v>2000000.94</v>
      </c>
      <c r="K196" s="24">
        <f t="shared" si="11"/>
        <v>2000</v>
      </c>
      <c r="L196" s="16">
        <v>845108</v>
      </c>
      <c r="M196" s="24">
        <f t="shared" si="12"/>
        <v>845.1</v>
      </c>
      <c r="N196" s="126"/>
      <c r="O196" s="31"/>
      <c r="P196" s="47"/>
      <c r="Q196" s="31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</row>
    <row r="197" spans="1:156" s="48" customFormat="1" ht="30.75" customHeight="1">
      <c r="A197" s="32"/>
      <c r="B197" s="32"/>
      <c r="C197" s="79" t="s">
        <v>32</v>
      </c>
      <c r="D197" s="79" t="s">
        <v>32</v>
      </c>
      <c r="E197" s="55">
        <v>4276667</v>
      </c>
      <c r="F197" s="29">
        <f t="shared" si="9"/>
        <v>4276.7</v>
      </c>
      <c r="G197" s="75">
        <v>75.4</v>
      </c>
      <c r="H197" s="55">
        <v>3225583</v>
      </c>
      <c r="I197" s="29">
        <f t="shared" si="10"/>
        <v>3225.6</v>
      </c>
      <c r="J197" s="16">
        <v>3200000</v>
      </c>
      <c r="K197" s="24">
        <f t="shared" si="11"/>
        <v>3200</v>
      </c>
      <c r="L197" s="16">
        <v>2936094</v>
      </c>
      <c r="M197" s="24">
        <f t="shared" si="12"/>
        <v>2936.1</v>
      </c>
      <c r="N197" s="126"/>
      <c r="O197" s="31"/>
      <c r="P197" s="47"/>
      <c r="Q197" s="31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</row>
    <row r="198" spans="1:156" s="48" customFormat="1" ht="28.5" customHeight="1">
      <c r="A198" s="32"/>
      <c r="B198" s="32"/>
      <c r="C198" s="79" t="s">
        <v>119</v>
      </c>
      <c r="D198" s="79" t="s">
        <v>119</v>
      </c>
      <c r="E198" s="55">
        <v>3442904</v>
      </c>
      <c r="F198" s="29">
        <f t="shared" si="9"/>
        <v>3442.9</v>
      </c>
      <c r="G198" s="75">
        <v>98.3</v>
      </c>
      <c r="H198" s="55">
        <v>3382909</v>
      </c>
      <c r="I198" s="29">
        <f t="shared" si="10"/>
        <v>3382.9</v>
      </c>
      <c r="J198" s="16">
        <v>3636000</v>
      </c>
      <c r="K198" s="24">
        <f t="shared" si="11"/>
        <v>3636</v>
      </c>
      <c r="L198" s="16">
        <v>1914472</v>
      </c>
      <c r="M198" s="24">
        <f t="shared" si="12"/>
        <v>1914.5</v>
      </c>
      <c r="N198" s="126"/>
      <c r="O198" s="31"/>
      <c r="P198" s="47"/>
      <c r="Q198" s="31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</row>
    <row r="199" spans="1:156" s="48" customFormat="1" ht="20.25">
      <c r="A199" s="32"/>
      <c r="B199" s="32"/>
      <c r="C199" s="79" t="s">
        <v>121</v>
      </c>
      <c r="D199" s="79" t="s">
        <v>121</v>
      </c>
      <c r="E199" s="55">
        <v>25831121</v>
      </c>
      <c r="F199" s="29">
        <f t="shared" si="9"/>
        <v>25831.1</v>
      </c>
      <c r="G199" s="75"/>
      <c r="H199" s="55">
        <v>25831121</v>
      </c>
      <c r="I199" s="29">
        <f t="shared" si="10"/>
        <v>25831.1</v>
      </c>
      <c r="J199" s="16">
        <v>500000</v>
      </c>
      <c r="K199" s="24">
        <f t="shared" si="11"/>
        <v>500</v>
      </c>
      <c r="L199" s="16">
        <v>226718</v>
      </c>
      <c r="M199" s="24">
        <f t="shared" si="12"/>
        <v>226.7</v>
      </c>
      <c r="N199" s="126"/>
      <c r="O199" s="31"/>
      <c r="P199" s="47"/>
      <c r="Q199" s="31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</row>
    <row r="200" spans="1:156" s="48" customFormat="1" ht="33" customHeight="1">
      <c r="A200" s="32"/>
      <c r="B200" s="32"/>
      <c r="C200" s="79" t="s">
        <v>120</v>
      </c>
      <c r="D200" s="79" t="s">
        <v>120</v>
      </c>
      <c r="E200" s="55"/>
      <c r="F200" s="29">
        <f t="shared" si="9"/>
        <v>0</v>
      </c>
      <c r="G200" s="75"/>
      <c r="H200" s="55"/>
      <c r="I200" s="29">
        <f t="shared" si="10"/>
        <v>0</v>
      </c>
      <c r="J200" s="16">
        <v>1000000</v>
      </c>
      <c r="K200" s="24">
        <f t="shared" si="11"/>
        <v>1000</v>
      </c>
      <c r="L200" s="16">
        <v>999802</v>
      </c>
      <c r="M200" s="24">
        <f t="shared" si="12"/>
        <v>999.8</v>
      </c>
      <c r="N200" s="126"/>
      <c r="O200" s="31"/>
      <c r="P200" s="47"/>
      <c r="Q200" s="31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</row>
    <row r="201" spans="1:156" s="48" customFormat="1" ht="33" customHeight="1">
      <c r="A201" s="32"/>
      <c r="B201" s="32"/>
      <c r="C201" s="79" t="s">
        <v>125</v>
      </c>
      <c r="D201" s="79" t="s">
        <v>125</v>
      </c>
      <c r="E201" s="55"/>
      <c r="F201" s="29">
        <f t="shared" si="9"/>
        <v>0</v>
      </c>
      <c r="G201" s="75"/>
      <c r="H201" s="55"/>
      <c r="I201" s="29">
        <f t="shared" si="10"/>
        <v>0</v>
      </c>
      <c r="J201" s="16">
        <v>1350000</v>
      </c>
      <c r="K201" s="24">
        <f t="shared" si="11"/>
        <v>1350</v>
      </c>
      <c r="L201" s="16">
        <v>1252797</v>
      </c>
      <c r="M201" s="24">
        <f t="shared" si="12"/>
        <v>1252.8</v>
      </c>
      <c r="N201" s="126"/>
      <c r="O201" s="31"/>
      <c r="P201" s="47"/>
      <c r="Q201" s="31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</row>
    <row r="202" spans="1:156" s="48" customFormat="1" ht="33" customHeight="1">
      <c r="A202" s="32"/>
      <c r="B202" s="32"/>
      <c r="C202" s="79" t="s">
        <v>99</v>
      </c>
      <c r="D202" s="79" t="s">
        <v>99</v>
      </c>
      <c r="E202" s="55">
        <v>2997994</v>
      </c>
      <c r="F202" s="81">
        <f t="shared" si="9"/>
        <v>2998</v>
      </c>
      <c r="G202" s="75">
        <v>99.2</v>
      </c>
      <c r="H202" s="55">
        <v>2977690</v>
      </c>
      <c r="I202" s="29">
        <f t="shared" si="10"/>
        <v>2977.7</v>
      </c>
      <c r="J202" s="16">
        <v>1900000</v>
      </c>
      <c r="K202" s="24">
        <f t="shared" si="11"/>
        <v>1900</v>
      </c>
      <c r="L202" s="16"/>
      <c r="M202" s="24">
        <f t="shared" si="12"/>
        <v>0</v>
      </c>
      <c r="N202" s="126"/>
      <c r="O202" s="31"/>
      <c r="P202" s="47"/>
      <c r="Q202" s="31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</row>
    <row r="203" spans="1:156" s="48" customFormat="1" ht="33" customHeight="1">
      <c r="A203" s="32"/>
      <c r="B203" s="32"/>
      <c r="C203" s="79" t="s">
        <v>122</v>
      </c>
      <c r="D203" s="79" t="s">
        <v>122</v>
      </c>
      <c r="E203" s="55"/>
      <c r="F203" s="29">
        <f t="shared" si="9"/>
        <v>0</v>
      </c>
      <c r="G203" s="75"/>
      <c r="H203" s="55"/>
      <c r="I203" s="29">
        <f t="shared" si="10"/>
        <v>0</v>
      </c>
      <c r="J203" s="16">
        <v>1550000</v>
      </c>
      <c r="K203" s="24">
        <f t="shared" si="11"/>
        <v>1550</v>
      </c>
      <c r="L203" s="16">
        <v>1482530</v>
      </c>
      <c r="M203" s="24">
        <f t="shared" si="12"/>
        <v>1482.5</v>
      </c>
      <c r="N203" s="126"/>
      <c r="O203" s="31"/>
      <c r="P203" s="47"/>
      <c r="Q203" s="31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</row>
    <row r="204" spans="1:156" s="48" customFormat="1" ht="40.5">
      <c r="A204" s="32"/>
      <c r="B204" s="32"/>
      <c r="C204" s="79" t="s">
        <v>110</v>
      </c>
      <c r="D204" s="79" t="s">
        <v>110</v>
      </c>
      <c r="E204" s="55"/>
      <c r="F204" s="29">
        <f t="shared" si="9"/>
        <v>0</v>
      </c>
      <c r="G204" s="75"/>
      <c r="H204" s="55"/>
      <c r="I204" s="29">
        <f t="shared" si="10"/>
        <v>0</v>
      </c>
      <c r="J204" s="16">
        <v>105000</v>
      </c>
      <c r="K204" s="24">
        <f t="shared" si="11"/>
        <v>105</v>
      </c>
      <c r="L204" s="16">
        <v>88699</v>
      </c>
      <c r="M204" s="24">
        <f t="shared" si="12"/>
        <v>88.7</v>
      </c>
      <c r="N204" s="126"/>
      <c r="O204" s="31"/>
      <c r="P204" s="47"/>
      <c r="Q204" s="31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</row>
    <row r="205" spans="1:156" s="48" customFormat="1" ht="40.5">
      <c r="A205" s="32"/>
      <c r="B205" s="32"/>
      <c r="C205" s="79" t="s">
        <v>150</v>
      </c>
      <c r="D205" s="79" t="s">
        <v>150</v>
      </c>
      <c r="E205" s="55"/>
      <c r="F205" s="29">
        <f t="shared" si="9"/>
        <v>0</v>
      </c>
      <c r="G205" s="75"/>
      <c r="H205" s="55"/>
      <c r="I205" s="29">
        <f t="shared" si="10"/>
        <v>0</v>
      </c>
      <c r="J205" s="16">
        <v>50000</v>
      </c>
      <c r="K205" s="24">
        <f t="shared" si="11"/>
        <v>50</v>
      </c>
      <c r="L205" s="16">
        <v>42608</v>
      </c>
      <c r="M205" s="24">
        <f t="shared" si="12"/>
        <v>42.6</v>
      </c>
      <c r="N205" s="126"/>
      <c r="O205" s="31"/>
      <c r="P205" s="47"/>
      <c r="Q205" s="31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</row>
    <row r="206" spans="1:156" s="48" customFormat="1" ht="40.5">
      <c r="A206" s="32"/>
      <c r="B206" s="32"/>
      <c r="C206" s="79" t="s">
        <v>149</v>
      </c>
      <c r="D206" s="79" t="s">
        <v>149</v>
      </c>
      <c r="E206" s="55"/>
      <c r="F206" s="29">
        <f t="shared" si="9"/>
        <v>0</v>
      </c>
      <c r="G206" s="75"/>
      <c r="H206" s="55"/>
      <c r="I206" s="29">
        <f t="shared" si="10"/>
        <v>0</v>
      </c>
      <c r="J206" s="16">
        <v>1331000</v>
      </c>
      <c r="K206" s="24">
        <f t="shared" si="11"/>
        <v>1331</v>
      </c>
      <c r="L206" s="16">
        <v>1314733</v>
      </c>
      <c r="M206" s="24">
        <f t="shared" si="12"/>
        <v>1314.7</v>
      </c>
      <c r="N206" s="126"/>
      <c r="O206" s="31"/>
      <c r="P206" s="47"/>
      <c r="Q206" s="31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</row>
    <row r="207" spans="1:156" s="48" customFormat="1" ht="40.5">
      <c r="A207" s="32"/>
      <c r="B207" s="32"/>
      <c r="C207" s="79" t="s">
        <v>169</v>
      </c>
      <c r="D207" s="79" t="s">
        <v>169</v>
      </c>
      <c r="E207" s="55"/>
      <c r="F207" s="29">
        <f aca="true" t="shared" si="13" ref="F207:F237">ROUND(E207/1000,1)</f>
        <v>0</v>
      </c>
      <c r="G207" s="75"/>
      <c r="H207" s="55"/>
      <c r="I207" s="29">
        <f aca="true" t="shared" si="14" ref="I207:I238">ROUND(H207/1000,1)</f>
        <v>0</v>
      </c>
      <c r="J207" s="16">
        <v>1220000</v>
      </c>
      <c r="K207" s="24">
        <f t="shared" si="11"/>
        <v>1220</v>
      </c>
      <c r="L207" s="16">
        <v>1206771</v>
      </c>
      <c r="M207" s="24">
        <f t="shared" si="12"/>
        <v>1206.8</v>
      </c>
      <c r="N207" s="126"/>
      <c r="O207" s="31"/>
      <c r="P207" s="47"/>
      <c r="Q207" s="31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</row>
    <row r="208" spans="1:156" s="48" customFormat="1" ht="43.5" customHeight="1">
      <c r="A208" s="32"/>
      <c r="B208" s="32"/>
      <c r="C208" s="79" t="s">
        <v>148</v>
      </c>
      <c r="D208" s="79" t="s">
        <v>148</v>
      </c>
      <c r="E208" s="55"/>
      <c r="F208" s="29">
        <f t="shared" si="13"/>
        <v>0</v>
      </c>
      <c r="G208" s="75"/>
      <c r="H208" s="55"/>
      <c r="I208" s="29">
        <f t="shared" si="14"/>
        <v>0</v>
      </c>
      <c r="J208" s="16">
        <v>530000</v>
      </c>
      <c r="K208" s="24">
        <f aca="true" t="shared" si="15" ref="K208:K238">ROUND(J208/1000,1)</f>
        <v>530</v>
      </c>
      <c r="L208" s="16">
        <v>227122</v>
      </c>
      <c r="M208" s="24">
        <f aca="true" t="shared" si="16" ref="M208:M233">ROUND(L208/1000,1)</f>
        <v>227.1</v>
      </c>
      <c r="N208" s="126"/>
      <c r="O208" s="31"/>
      <c r="P208" s="47"/>
      <c r="Q208" s="31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</row>
    <row r="209" spans="1:156" s="48" customFormat="1" ht="43.5" customHeight="1">
      <c r="A209" s="32"/>
      <c r="B209" s="32"/>
      <c r="C209" s="79" t="s">
        <v>163</v>
      </c>
      <c r="D209" s="79" t="s">
        <v>163</v>
      </c>
      <c r="E209" s="55"/>
      <c r="F209" s="29">
        <f t="shared" si="13"/>
        <v>0</v>
      </c>
      <c r="G209" s="75"/>
      <c r="H209" s="55"/>
      <c r="I209" s="29">
        <f t="shared" si="14"/>
        <v>0</v>
      </c>
      <c r="J209" s="16">
        <v>669000</v>
      </c>
      <c r="K209" s="24">
        <f t="shared" si="15"/>
        <v>669</v>
      </c>
      <c r="L209" s="16">
        <v>645628</v>
      </c>
      <c r="M209" s="24">
        <f t="shared" si="16"/>
        <v>645.6</v>
      </c>
      <c r="N209" s="126"/>
      <c r="O209" s="31"/>
      <c r="P209" s="47"/>
      <c r="Q209" s="31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</row>
    <row r="210" spans="1:156" s="48" customFormat="1" ht="43.5" customHeight="1">
      <c r="A210" s="32"/>
      <c r="B210" s="32"/>
      <c r="C210" s="79" t="s">
        <v>194</v>
      </c>
      <c r="D210" s="79" t="s">
        <v>194</v>
      </c>
      <c r="E210" s="55"/>
      <c r="F210" s="29">
        <f t="shared" si="13"/>
        <v>0</v>
      </c>
      <c r="G210" s="75"/>
      <c r="H210" s="55"/>
      <c r="I210" s="29">
        <f t="shared" si="14"/>
        <v>0</v>
      </c>
      <c r="J210" s="16">
        <v>100000</v>
      </c>
      <c r="K210" s="24">
        <f t="shared" si="15"/>
        <v>100</v>
      </c>
      <c r="L210" s="16"/>
      <c r="M210" s="24">
        <f t="shared" si="16"/>
        <v>0</v>
      </c>
      <c r="N210" s="126"/>
      <c r="O210" s="31"/>
      <c r="P210" s="47"/>
      <c r="Q210" s="31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</row>
    <row r="211" spans="1:156" s="48" customFormat="1" ht="43.5" customHeight="1">
      <c r="A211" s="32"/>
      <c r="B211" s="32"/>
      <c r="C211" s="79" t="s">
        <v>152</v>
      </c>
      <c r="D211" s="79" t="s">
        <v>152</v>
      </c>
      <c r="E211" s="55"/>
      <c r="F211" s="29">
        <f t="shared" si="13"/>
        <v>0</v>
      </c>
      <c r="G211" s="75"/>
      <c r="H211" s="55"/>
      <c r="I211" s="29">
        <f t="shared" si="14"/>
        <v>0</v>
      </c>
      <c r="J211" s="16">
        <v>40000</v>
      </c>
      <c r="K211" s="24">
        <f t="shared" si="15"/>
        <v>40</v>
      </c>
      <c r="L211" s="16">
        <v>39784</v>
      </c>
      <c r="M211" s="24">
        <f t="shared" si="16"/>
        <v>39.8</v>
      </c>
      <c r="N211" s="126"/>
      <c r="O211" s="31"/>
      <c r="P211" s="47"/>
      <c r="Q211" s="31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</row>
    <row r="212" spans="1:156" s="48" customFormat="1" ht="43.5" customHeight="1">
      <c r="A212" s="32"/>
      <c r="B212" s="32"/>
      <c r="C212" s="79" t="s">
        <v>242</v>
      </c>
      <c r="D212" s="79" t="s">
        <v>242</v>
      </c>
      <c r="E212" s="55"/>
      <c r="F212" s="29">
        <f t="shared" si="13"/>
        <v>0</v>
      </c>
      <c r="G212" s="75"/>
      <c r="H212" s="55"/>
      <c r="I212" s="29">
        <f t="shared" si="14"/>
        <v>0</v>
      </c>
      <c r="J212" s="16">
        <v>50000</v>
      </c>
      <c r="K212" s="24">
        <f t="shared" si="15"/>
        <v>50</v>
      </c>
      <c r="L212" s="16"/>
      <c r="M212" s="24">
        <f t="shared" si="16"/>
        <v>0</v>
      </c>
      <c r="N212" s="126"/>
      <c r="O212" s="31"/>
      <c r="P212" s="47"/>
      <c r="Q212" s="31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</row>
    <row r="213" spans="1:156" s="48" customFormat="1" ht="75.75" customHeight="1">
      <c r="A213" s="32"/>
      <c r="B213" s="32"/>
      <c r="C213" s="79" t="s">
        <v>212</v>
      </c>
      <c r="D213" s="79" t="s">
        <v>212</v>
      </c>
      <c r="E213" s="55"/>
      <c r="F213" s="29">
        <f t="shared" si="13"/>
        <v>0</v>
      </c>
      <c r="G213" s="75"/>
      <c r="H213" s="55"/>
      <c r="I213" s="29">
        <f t="shared" si="14"/>
        <v>0</v>
      </c>
      <c r="J213" s="16">
        <v>40000</v>
      </c>
      <c r="K213" s="24">
        <f t="shared" si="15"/>
        <v>40</v>
      </c>
      <c r="L213" s="16"/>
      <c r="M213" s="24">
        <f t="shared" si="16"/>
        <v>0</v>
      </c>
      <c r="N213" s="126"/>
      <c r="O213" s="31"/>
      <c r="P213" s="47"/>
      <c r="Q213" s="31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</row>
    <row r="214" spans="1:156" s="48" customFormat="1" ht="42" customHeight="1">
      <c r="A214" s="32"/>
      <c r="B214" s="32"/>
      <c r="C214" s="79" t="s">
        <v>184</v>
      </c>
      <c r="D214" s="79" t="s">
        <v>184</v>
      </c>
      <c r="E214" s="55"/>
      <c r="F214" s="29">
        <f t="shared" si="13"/>
        <v>0</v>
      </c>
      <c r="G214" s="75"/>
      <c r="H214" s="55"/>
      <c r="I214" s="29">
        <f t="shared" si="14"/>
        <v>0</v>
      </c>
      <c r="J214" s="16">
        <v>11500</v>
      </c>
      <c r="K214" s="24">
        <f t="shared" si="15"/>
        <v>11.5</v>
      </c>
      <c r="L214" s="16"/>
      <c r="M214" s="24">
        <f t="shared" si="16"/>
        <v>0</v>
      </c>
      <c r="N214" s="126"/>
      <c r="O214" s="31"/>
      <c r="P214" s="47"/>
      <c r="Q214" s="31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</row>
    <row r="215" spans="1:156" s="46" customFormat="1" ht="20.25">
      <c r="A215" s="44">
        <v>150118</v>
      </c>
      <c r="B215" s="52">
        <v>1062</v>
      </c>
      <c r="C215" s="53" t="s">
        <v>231</v>
      </c>
      <c r="D215" s="77" t="s">
        <v>10</v>
      </c>
      <c r="E215" s="74"/>
      <c r="F215" s="29">
        <f t="shared" si="13"/>
        <v>0</v>
      </c>
      <c r="G215" s="83"/>
      <c r="H215" s="74"/>
      <c r="I215" s="29">
        <f t="shared" si="14"/>
        <v>0</v>
      </c>
      <c r="J215" s="15">
        <v>500000</v>
      </c>
      <c r="K215" s="20">
        <f t="shared" si="15"/>
        <v>500</v>
      </c>
      <c r="L215" s="15">
        <v>500000</v>
      </c>
      <c r="M215" s="20">
        <f t="shared" si="16"/>
        <v>500</v>
      </c>
      <c r="N215" s="126"/>
      <c r="O215" s="31"/>
      <c r="P215" s="45"/>
      <c r="Q215" s="31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</row>
    <row r="216" spans="1:156" s="46" customFormat="1" ht="20.25">
      <c r="A216" s="44">
        <v>150201</v>
      </c>
      <c r="B216" s="52" t="s">
        <v>75</v>
      </c>
      <c r="C216" s="53" t="s">
        <v>287</v>
      </c>
      <c r="D216" s="84"/>
      <c r="E216" s="74"/>
      <c r="F216" s="29">
        <f t="shared" si="13"/>
        <v>0</v>
      </c>
      <c r="G216" s="83"/>
      <c r="H216" s="74"/>
      <c r="I216" s="29">
        <f t="shared" si="14"/>
        <v>0</v>
      </c>
      <c r="J216" s="15">
        <f>J217+J218</f>
        <v>270000</v>
      </c>
      <c r="K216" s="20">
        <f>K217+K218</f>
        <v>270</v>
      </c>
      <c r="L216" s="15">
        <f>L217+L218</f>
        <v>262797</v>
      </c>
      <c r="M216" s="20">
        <f>M217+M218</f>
        <v>262.79999999999995</v>
      </c>
      <c r="N216" s="126"/>
      <c r="O216" s="31"/>
      <c r="P216" s="45"/>
      <c r="Q216" s="31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</row>
    <row r="217" spans="1:156" s="90" customFormat="1" ht="20.25">
      <c r="A217" s="60"/>
      <c r="B217" s="85"/>
      <c r="C217" s="86" t="s">
        <v>174</v>
      </c>
      <c r="D217" s="86" t="s">
        <v>174</v>
      </c>
      <c r="E217" s="87"/>
      <c r="F217" s="63">
        <f t="shared" si="13"/>
        <v>0</v>
      </c>
      <c r="G217" s="88"/>
      <c r="H217" s="87"/>
      <c r="I217" s="63">
        <f t="shared" si="14"/>
        <v>0</v>
      </c>
      <c r="J217" s="23">
        <v>200000</v>
      </c>
      <c r="K217" s="64">
        <f t="shared" si="15"/>
        <v>200</v>
      </c>
      <c r="L217" s="23">
        <v>194155</v>
      </c>
      <c r="M217" s="64">
        <f t="shared" si="16"/>
        <v>194.2</v>
      </c>
      <c r="N217" s="126"/>
      <c r="O217" s="31"/>
      <c r="P217" s="89"/>
      <c r="Q217" s="31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</row>
    <row r="218" spans="1:156" s="90" customFormat="1" ht="40.5">
      <c r="A218" s="60"/>
      <c r="B218" s="85"/>
      <c r="C218" s="86" t="s">
        <v>222</v>
      </c>
      <c r="D218" s="86" t="s">
        <v>222</v>
      </c>
      <c r="E218" s="87"/>
      <c r="F218" s="63">
        <f t="shared" si="13"/>
        <v>0</v>
      </c>
      <c r="G218" s="88"/>
      <c r="H218" s="87"/>
      <c r="I218" s="63">
        <f t="shared" si="14"/>
        <v>0</v>
      </c>
      <c r="J218" s="23">
        <v>70000</v>
      </c>
      <c r="K218" s="64">
        <f t="shared" si="15"/>
        <v>70</v>
      </c>
      <c r="L218" s="23">
        <v>68642</v>
      </c>
      <c r="M218" s="64">
        <f t="shared" si="16"/>
        <v>68.6</v>
      </c>
      <c r="N218" s="126"/>
      <c r="O218" s="31"/>
      <c r="P218" s="89"/>
      <c r="Q218" s="31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</row>
    <row r="219" spans="1:156" s="48" customFormat="1" ht="40.5">
      <c r="A219" s="14">
        <v>180409</v>
      </c>
      <c r="B219" s="57" t="s">
        <v>77</v>
      </c>
      <c r="C219" s="54" t="s">
        <v>247</v>
      </c>
      <c r="D219" s="79" t="s">
        <v>138</v>
      </c>
      <c r="E219" s="55"/>
      <c r="F219" s="29">
        <f t="shared" si="13"/>
        <v>0</v>
      </c>
      <c r="G219" s="75"/>
      <c r="H219" s="55"/>
      <c r="I219" s="29">
        <f t="shared" si="14"/>
        <v>0</v>
      </c>
      <c r="J219" s="16">
        <v>17798800</v>
      </c>
      <c r="K219" s="24">
        <f t="shared" si="15"/>
        <v>17798.8</v>
      </c>
      <c r="L219" s="16">
        <v>17798800</v>
      </c>
      <c r="M219" s="24">
        <f t="shared" si="16"/>
        <v>17798.8</v>
      </c>
      <c r="N219" s="126"/>
      <c r="O219" s="31"/>
      <c r="P219" s="47"/>
      <c r="Q219" s="31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</row>
    <row r="220" spans="1:156" s="90" customFormat="1" ht="20.25">
      <c r="A220" s="60"/>
      <c r="B220" s="85"/>
      <c r="C220" s="86" t="s">
        <v>138</v>
      </c>
      <c r="D220" s="86"/>
      <c r="E220" s="87"/>
      <c r="F220" s="63">
        <f t="shared" si="13"/>
        <v>0</v>
      </c>
      <c r="G220" s="88"/>
      <c r="H220" s="87"/>
      <c r="I220" s="63">
        <f t="shared" si="14"/>
        <v>0</v>
      </c>
      <c r="J220" s="16">
        <v>17798800</v>
      </c>
      <c r="K220" s="64">
        <f t="shared" si="15"/>
        <v>17798.8</v>
      </c>
      <c r="L220" s="16">
        <v>17798800</v>
      </c>
      <c r="M220" s="64">
        <f t="shared" si="16"/>
        <v>17798.8</v>
      </c>
      <c r="N220" s="126"/>
      <c r="O220" s="31"/>
      <c r="P220" s="89"/>
      <c r="Q220" s="31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</row>
    <row r="221" spans="1:157" s="59" customFormat="1" ht="20.25">
      <c r="A221" s="52"/>
      <c r="B221" s="52"/>
      <c r="C221" s="91" t="s">
        <v>267</v>
      </c>
      <c r="D221" s="77"/>
      <c r="E221" s="74"/>
      <c r="F221" s="29">
        <f t="shared" si="13"/>
        <v>0</v>
      </c>
      <c r="G221" s="83"/>
      <c r="H221" s="74"/>
      <c r="I221" s="29">
        <f t="shared" si="14"/>
        <v>0</v>
      </c>
      <c r="J221" s="15">
        <f>J222+J223</f>
        <v>37000</v>
      </c>
      <c r="K221" s="20">
        <f>K222+K223</f>
        <v>37</v>
      </c>
      <c r="L221" s="15">
        <f>L222+L223</f>
        <v>37000</v>
      </c>
      <c r="M221" s="20">
        <f>M222+M223</f>
        <v>37</v>
      </c>
      <c r="N221" s="126"/>
      <c r="O221" s="31"/>
      <c r="P221" s="37"/>
      <c r="Q221" s="31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69"/>
    </row>
    <row r="222" spans="1:157" s="59" customFormat="1" ht="20.25">
      <c r="A222" s="57" t="s">
        <v>8</v>
      </c>
      <c r="B222" s="57" t="s">
        <v>74</v>
      </c>
      <c r="C222" s="54" t="s">
        <v>9</v>
      </c>
      <c r="D222" s="34" t="s">
        <v>10</v>
      </c>
      <c r="E222" s="55"/>
      <c r="F222" s="29">
        <f t="shared" si="13"/>
        <v>0</v>
      </c>
      <c r="G222" s="75"/>
      <c r="H222" s="55"/>
      <c r="I222" s="29">
        <f t="shared" si="14"/>
        <v>0</v>
      </c>
      <c r="J222" s="16">
        <v>30000</v>
      </c>
      <c r="K222" s="24">
        <f t="shared" si="15"/>
        <v>30</v>
      </c>
      <c r="L222" s="16">
        <v>30000</v>
      </c>
      <c r="M222" s="24">
        <f t="shared" si="16"/>
        <v>30</v>
      </c>
      <c r="N222" s="127"/>
      <c r="O222" s="31"/>
      <c r="P222" s="37"/>
      <c r="Q222" s="31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69"/>
    </row>
    <row r="223" spans="1:17" s="37" customFormat="1" ht="20.25">
      <c r="A223" s="57" t="s">
        <v>21</v>
      </c>
      <c r="B223" s="57" t="s">
        <v>93</v>
      </c>
      <c r="C223" s="54" t="s">
        <v>37</v>
      </c>
      <c r="D223" s="34" t="s">
        <v>10</v>
      </c>
      <c r="E223" s="55"/>
      <c r="F223" s="29">
        <f t="shared" si="13"/>
        <v>0</v>
      </c>
      <c r="G223" s="75"/>
      <c r="H223" s="55"/>
      <c r="I223" s="29">
        <f t="shared" si="14"/>
        <v>0</v>
      </c>
      <c r="J223" s="16">
        <v>7000</v>
      </c>
      <c r="K223" s="24">
        <f t="shared" si="15"/>
        <v>7</v>
      </c>
      <c r="L223" s="16">
        <v>7000</v>
      </c>
      <c r="M223" s="24">
        <f t="shared" si="16"/>
        <v>7</v>
      </c>
      <c r="N223" s="127"/>
      <c r="O223" s="31"/>
      <c r="Q223" s="31"/>
    </row>
    <row r="224" spans="1:157" s="59" customFormat="1" ht="20.25">
      <c r="A224" s="52"/>
      <c r="B224" s="52"/>
      <c r="C224" s="91" t="s">
        <v>268</v>
      </c>
      <c r="D224" s="77"/>
      <c r="E224" s="74"/>
      <c r="F224" s="29">
        <f t="shared" si="13"/>
        <v>0</v>
      </c>
      <c r="G224" s="83"/>
      <c r="H224" s="74"/>
      <c r="I224" s="29">
        <f t="shared" si="14"/>
        <v>0</v>
      </c>
      <c r="J224" s="15">
        <f>J227+J225</f>
        <v>381500</v>
      </c>
      <c r="K224" s="20">
        <f>K227+K225</f>
        <v>381.5</v>
      </c>
      <c r="L224" s="15">
        <f>L227+L225</f>
        <v>364834.11</v>
      </c>
      <c r="M224" s="20">
        <f>M227+M225</f>
        <v>364.8</v>
      </c>
      <c r="N224" s="127"/>
      <c r="O224" s="31"/>
      <c r="P224" s="37"/>
      <c r="Q224" s="31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69"/>
    </row>
    <row r="225" spans="1:17" s="37" customFormat="1" ht="40.5">
      <c r="A225" s="57" t="s">
        <v>170</v>
      </c>
      <c r="B225" s="57" t="s">
        <v>77</v>
      </c>
      <c r="C225" s="54" t="s">
        <v>247</v>
      </c>
      <c r="D225" s="54" t="s">
        <v>173</v>
      </c>
      <c r="E225" s="55"/>
      <c r="F225" s="29">
        <f t="shared" si="13"/>
        <v>0</v>
      </c>
      <c r="G225" s="75"/>
      <c r="H225" s="55"/>
      <c r="I225" s="29">
        <f t="shared" si="14"/>
        <v>0</v>
      </c>
      <c r="J225" s="16">
        <v>39000</v>
      </c>
      <c r="K225" s="24">
        <f t="shared" si="15"/>
        <v>39</v>
      </c>
      <c r="L225" s="16">
        <v>26000</v>
      </c>
      <c r="M225" s="24">
        <f t="shared" si="16"/>
        <v>26</v>
      </c>
      <c r="N225" s="127"/>
      <c r="O225" s="31"/>
      <c r="Q225" s="31"/>
    </row>
    <row r="226" spans="1:17" s="65" customFormat="1" ht="20.25">
      <c r="A226" s="85"/>
      <c r="B226" s="85"/>
      <c r="C226" s="61" t="s">
        <v>173</v>
      </c>
      <c r="D226" s="61"/>
      <c r="E226" s="87"/>
      <c r="F226" s="63">
        <f t="shared" si="13"/>
        <v>0</v>
      </c>
      <c r="G226" s="88"/>
      <c r="H226" s="87"/>
      <c r="I226" s="63">
        <f t="shared" si="14"/>
        <v>0</v>
      </c>
      <c r="J226" s="23">
        <v>39000</v>
      </c>
      <c r="K226" s="64">
        <f t="shared" si="15"/>
        <v>39</v>
      </c>
      <c r="L226" s="23">
        <v>26000</v>
      </c>
      <c r="M226" s="64">
        <f t="shared" si="16"/>
        <v>26</v>
      </c>
      <c r="N226" s="127"/>
      <c r="O226" s="31"/>
      <c r="Q226" s="31"/>
    </row>
    <row r="227" spans="1:17" s="37" customFormat="1" ht="20.25">
      <c r="A227" s="57" t="s">
        <v>168</v>
      </c>
      <c r="B227" s="57" t="s">
        <v>94</v>
      </c>
      <c r="C227" s="34" t="s">
        <v>19</v>
      </c>
      <c r="D227" s="34" t="s">
        <v>10</v>
      </c>
      <c r="E227" s="55"/>
      <c r="F227" s="29">
        <f t="shared" si="13"/>
        <v>0</v>
      </c>
      <c r="G227" s="75"/>
      <c r="H227" s="55"/>
      <c r="I227" s="29">
        <f t="shared" si="14"/>
        <v>0</v>
      </c>
      <c r="J227" s="16">
        <v>342500</v>
      </c>
      <c r="K227" s="24">
        <f t="shared" si="15"/>
        <v>342.5</v>
      </c>
      <c r="L227" s="16">
        <v>338834.11</v>
      </c>
      <c r="M227" s="24">
        <f t="shared" si="16"/>
        <v>338.8</v>
      </c>
      <c r="N227" s="127"/>
      <c r="O227" s="31"/>
      <c r="Q227" s="31"/>
    </row>
    <row r="228" spans="1:17" s="92" customFormat="1" ht="20.25">
      <c r="A228" s="52"/>
      <c r="B228" s="52"/>
      <c r="C228" s="53" t="s">
        <v>269</v>
      </c>
      <c r="D228" s="77"/>
      <c r="E228" s="74"/>
      <c r="F228" s="29">
        <f t="shared" si="13"/>
        <v>0</v>
      </c>
      <c r="G228" s="83"/>
      <c r="H228" s="74"/>
      <c r="I228" s="29">
        <f t="shared" si="14"/>
        <v>0</v>
      </c>
      <c r="J228" s="15">
        <f>J229</f>
        <v>30000</v>
      </c>
      <c r="K228" s="20">
        <f>K229</f>
        <v>30</v>
      </c>
      <c r="L228" s="15">
        <f>L229</f>
        <v>29955.2</v>
      </c>
      <c r="M228" s="20">
        <f>M229</f>
        <v>29.9</v>
      </c>
      <c r="N228" s="127"/>
      <c r="O228" s="31"/>
      <c r="Q228" s="31"/>
    </row>
    <row r="229" spans="1:17" s="37" customFormat="1" ht="20.25">
      <c r="A229" s="57" t="s">
        <v>8</v>
      </c>
      <c r="B229" s="57" t="s">
        <v>74</v>
      </c>
      <c r="C229" s="54" t="s">
        <v>9</v>
      </c>
      <c r="D229" s="34" t="s">
        <v>10</v>
      </c>
      <c r="E229" s="55"/>
      <c r="F229" s="29">
        <f t="shared" si="13"/>
        <v>0</v>
      </c>
      <c r="G229" s="75"/>
      <c r="H229" s="55"/>
      <c r="I229" s="29">
        <f t="shared" si="14"/>
        <v>0</v>
      </c>
      <c r="J229" s="16">
        <v>30000</v>
      </c>
      <c r="K229" s="24">
        <f t="shared" si="15"/>
        <v>30</v>
      </c>
      <c r="L229" s="16">
        <v>29955.2</v>
      </c>
      <c r="M229" s="24">
        <f>ROUND(L229/1000,1)-0.1</f>
        <v>29.9</v>
      </c>
      <c r="N229" s="127"/>
      <c r="O229" s="31"/>
      <c r="Q229" s="31"/>
    </row>
    <row r="230" spans="1:156" s="48" customFormat="1" ht="20.25">
      <c r="A230" s="93"/>
      <c r="B230" s="93"/>
      <c r="C230" s="91" t="s">
        <v>270</v>
      </c>
      <c r="D230" s="34"/>
      <c r="E230" s="94"/>
      <c r="F230" s="29">
        <f t="shared" si="13"/>
        <v>0</v>
      </c>
      <c r="G230" s="95"/>
      <c r="H230" s="94"/>
      <c r="I230" s="29">
        <f t="shared" si="14"/>
        <v>0</v>
      </c>
      <c r="J230" s="15">
        <f>J231</f>
        <v>64070</v>
      </c>
      <c r="K230" s="20">
        <f>K231</f>
        <v>64.1</v>
      </c>
      <c r="L230" s="15">
        <f>L231</f>
        <v>63747</v>
      </c>
      <c r="M230" s="20">
        <f>M231</f>
        <v>63.7</v>
      </c>
      <c r="N230" s="127"/>
      <c r="O230" s="31"/>
      <c r="P230" s="47"/>
      <c r="Q230" s="31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</row>
    <row r="231" spans="1:156" s="48" customFormat="1" ht="20.25">
      <c r="A231" s="57" t="s">
        <v>8</v>
      </c>
      <c r="B231" s="57" t="s">
        <v>74</v>
      </c>
      <c r="C231" s="34" t="s">
        <v>9</v>
      </c>
      <c r="D231" s="34" t="s">
        <v>18</v>
      </c>
      <c r="E231" s="94"/>
      <c r="F231" s="29">
        <f t="shared" si="13"/>
        <v>0</v>
      </c>
      <c r="G231" s="95"/>
      <c r="H231" s="94"/>
      <c r="I231" s="29">
        <f t="shared" si="14"/>
        <v>0</v>
      </c>
      <c r="J231" s="16">
        <v>64070</v>
      </c>
      <c r="K231" s="24">
        <f t="shared" si="15"/>
        <v>64.1</v>
      </c>
      <c r="L231" s="16">
        <v>63747</v>
      </c>
      <c r="M231" s="24">
        <f t="shared" si="16"/>
        <v>63.7</v>
      </c>
      <c r="N231" s="127"/>
      <c r="O231" s="31"/>
      <c r="P231" s="47"/>
      <c r="Q231" s="31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</row>
    <row r="232" spans="1:156" s="48" customFormat="1" ht="40.5">
      <c r="A232" s="93"/>
      <c r="B232" s="93"/>
      <c r="C232" s="91" t="s">
        <v>271</v>
      </c>
      <c r="D232" s="34"/>
      <c r="E232" s="94"/>
      <c r="F232" s="29">
        <f t="shared" si="13"/>
        <v>0</v>
      </c>
      <c r="G232" s="95"/>
      <c r="H232" s="94"/>
      <c r="I232" s="29">
        <f t="shared" si="14"/>
        <v>0</v>
      </c>
      <c r="J232" s="15">
        <f>J233</f>
        <v>709900</v>
      </c>
      <c r="K232" s="20">
        <f>K233</f>
        <v>709.9</v>
      </c>
      <c r="L232" s="15">
        <f>L233</f>
        <v>709900</v>
      </c>
      <c r="M232" s="20">
        <f>M233</f>
        <v>709.9</v>
      </c>
      <c r="N232" s="127"/>
      <c r="O232" s="31"/>
      <c r="P232" s="47"/>
      <c r="Q232" s="31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</row>
    <row r="233" spans="1:156" s="48" customFormat="1" ht="20.25">
      <c r="A233" s="96">
        <v>250380</v>
      </c>
      <c r="B233" s="57" t="s">
        <v>94</v>
      </c>
      <c r="C233" s="34" t="s">
        <v>19</v>
      </c>
      <c r="D233" s="34" t="s">
        <v>10</v>
      </c>
      <c r="E233" s="94"/>
      <c r="F233" s="29">
        <f t="shared" si="13"/>
        <v>0</v>
      </c>
      <c r="G233" s="94"/>
      <c r="H233" s="94"/>
      <c r="I233" s="29">
        <f t="shared" si="14"/>
        <v>0</v>
      </c>
      <c r="J233" s="16">
        <v>709900</v>
      </c>
      <c r="K233" s="24">
        <f t="shared" si="15"/>
        <v>709.9</v>
      </c>
      <c r="L233" s="16">
        <v>709900</v>
      </c>
      <c r="M233" s="24">
        <f t="shared" si="16"/>
        <v>709.9</v>
      </c>
      <c r="N233" s="127"/>
      <c r="O233" s="31"/>
      <c r="P233" s="47"/>
      <c r="Q233" s="31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</row>
    <row r="234" spans="1:156" s="46" customFormat="1" ht="20.25">
      <c r="A234" s="26"/>
      <c r="B234" s="26"/>
      <c r="C234" s="26" t="s">
        <v>20</v>
      </c>
      <c r="D234" s="26"/>
      <c r="E234" s="125"/>
      <c r="F234" s="29">
        <f t="shared" si="13"/>
        <v>0</v>
      </c>
      <c r="G234" s="125"/>
      <c r="H234" s="125"/>
      <c r="I234" s="29">
        <f t="shared" si="14"/>
        <v>0</v>
      </c>
      <c r="J234" s="15">
        <f>J232+J230+J228+J224+J87+J82+J58+J53+J48+J39+J28+J15+J85+J221</f>
        <v>519670583.34999996</v>
      </c>
      <c r="K234" s="20">
        <f>K232+K230+K228+K224+K87+K82+K58+K53+K48+K39+K28+K15+K85+K221</f>
        <v>519670.69999999995</v>
      </c>
      <c r="L234" s="15">
        <f>L232+L230+L228+L224+L87+L82+L58+L53+L48+L39+L28+L15+L85+L221</f>
        <v>390344424.4700001</v>
      </c>
      <c r="M234" s="20">
        <f>M232+M230+M228+M224+M87+M82+M58+M53+M48+M39+M28+M15+M85+M221</f>
        <v>390344.4000000001</v>
      </c>
      <c r="N234" s="127"/>
      <c r="O234" s="31"/>
      <c r="P234" s="45"/>
      <c r="Q234" s="31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</row>
    <row r="235" spans="1:17" s="4" customFormat="1" ht="20.25">
      <c r="A235" s="30"/>
      <c r="B235" s="30"/>
      <c r="C235" s="26" t="s">
        <v>272</v>
      </c>
      <c r="D235" s="27"/>
      <c r="E235" s="28"/>
      <c r="F235" s="29">
        <f t="shared" si="13"/>
        <v>0</v>
      </c>
      <c r="G235" s="131"/>
      <c r="H235" s="131"/>
      <c r="I235" s="29">
        <f t="shared" si="14"/>
        <v>0</v>
      </c>
      <c r="J235" s="30"/>
      <c r="K235" s="20">
        <v>8721</v>
      </c>
      <c r="L235" s="30"/>
      <c r="M235" s="20">
        <v>3261.1</v>
      </c>
      <c r="N235" s="127"/>
      <c r="O235" s="31"/>
      <c r="Q235" s="31"/>
    </row>
    <row r="236" spans="1:15" s="4" customFormat="1" ht="60.75">
      <c r="A236" s="30"/>
      <c r="B236" s="30"/>
      <c r="C236" s="32" t="s">
        <v>273</v>
      </c>
      <c r="D236" s="27"/>
      <c r="E236" s="28"/>
      <c r="F236" s="29">
        <f t="shared" si="13"/>
        <v>0</v>
      </c>
      <c r="G236" s="131"/>
      <c r="H236" s="131"/>
      <c r="I236" s="29">
        <f t="shared" si="14"/>
        <v>0</v>
      </c>
      <c r="J236" s="30"/>
      <c r="K236" s="20">
        <v>63.4</v>
      </c>
      <c r="L236" s="30"/>
      <c r="M236" s="33">
        <v>0</v>
      </c>
      <c r="N236" s="127"/>
      <c r="O236" s="31"/>
    </row>
    <row r="237" spans="1:15" s="4" customFormat="1" ht="20.25">
      <c r="A237" s="30"/>
      <c r="B237" s="30"/>
      <c r="C237" s="34" t="s">
        <v>26</v>
      </c>
      <c r="D237" s="27"/>
      <c r="E237" s="28"/>
      <c r="F237" s="29">
        <f t="shared" si="13"/>
        <v>0</v>
      </c>
      <c r="G237" s="131"/>
      <c r="H237" s="131"/>
      <c r="I237" s="29">
        <f t="shared" si="14"/>
        <v>0</v>
      </c>
      <c r="J237" s="30"/>
      <c r="K237" s="24">
        <v>63.4</v>
      </c>
      <c r="L237" s="30"/>
      <c r="M237" s="33">
        <v>0</v>
      </c>
      <c r="N237" s="127"/>
      <c r="O237" s="31"/>
    </row>
    <row r="238" spans="4:15" s="4" customFormat="1" ht="20.25">
      <c r="D238" s="97"/>
      <c r="E238" s="98"/>
      <c r="F238" s="98"/>
      <c r="G238" s="134"/>
      <c r="H238" s="134"/>
      <c r="I238" s="99">
        <f t="shared" si="14"/>
        <v>0</v>
      </c>
      <c r="K238" s="31">
        <f t="shared" si="15"/>
        <v>0</v>
      </c>
      <c r="M238" s="37"/>
      <c r="N238" s="127"/>
      <c r="O238" s="31"/>
    </row>
    <row r="239" spans="1:156" s="101" customFormat="1" ht="30.75">
      <c r="A239" s="12" t="s">
        <v>244</v>
      </c>
      <c r="B239" s="12"/>
      <c r="C239" s="13"/>
      <c r="D239" s="100"/>
      <c r="H239" s="5"/>
      <c r="I239" s="5"/>
      <c r="J239" s="12"/>
      <c r="K239" s="12"/>
      <c r="L239" s="5"/>
      <c r="M239" s="37"/>
      <c r="N239" s="127"/>
      <c r="O239" s="31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</row>
    <row r="240" spans="1:15" s="6" customFormat="1" ht="30.75">
      <c r="A240" s="12" t="s">
        <v>245</v>
      </c>
      <c r="B240" s="12"/>
      <c r="C240" s="13"/>
      <c r="D240" s="102"/>
      <c r="E240" s="103"/>
      <c r="F240" s="103"/>
      <c r="G240" s="135"/>
      <c r="H240" s="135"/>
      <c r="I240" s="104"/>
      <c r="M240" s="37"/>
      <c r="N240" s="127"/>
      <c r="O240" s="4"/>
    </row>
    <row r="241" spans="1:15" s="110" customFormat="1" ht="30.75" customHeight="1">
      <c r="A241" s="105"/>
      <c r="B241" s="102"/>
      <c r="C241" s="106"/>
      <c r="D241" s="107"/>
      <c r="E241" s="108"/>
      <c r="F241" s="108"/>
      <c r="G241" s="109"/>
      <c r="H241" s="109"/>
      <c r="I241" s="109"/>
      <c r="J241" s="7"/>
      <c r="K241" s="7"/>
      <c r="L241" s="7"/>
      <c r="M241" s="37"/>
      <c r="N241" s="127"/>
      <c r="O241" s="100"/>
    </row>
    <row r="242" spans="1:15" s="101" customFormat="1" ht="30">
      <c r="A242" s="133" t="s">
        <v>224</v>
      </c>
      <c r="B242" s="133"/>
      <c r="C242" s="118" t="s">
        <v>276</v>
      </c>
      <c r="D242" s="119"/>
      <c r="E242" s="120"/>
      <c r="F242" s="120"/>
      <c r="G242" s="119"/>
      <c r="H242" s="119"/>
      <c r="I242" s="119"/>
      <c r="J242" s="119"/>
      <c r="K242" s="119" t="s">
        <v>277</v>
      </c>
      <c r="L242" s="119"/>
      <c r="M242" s="92"/>
      <c r="N242" s="127"/>
      <c r="O242" s="121"/>
    </row>
    <row r="243" spans="1:15" s="101" customFormat="1" ht="30">
      <c r="A243" s="123"/>
      <c r="B243" s="123"/>
      <c r="C243" s="118"/>
      <c r="D243" s="119"/>
      <c r="E243" s="120"/>
      <c r="F243" s="120"/>
      <c r="G243" s="119"/>
      <c r="H243" s="119"/>
      <c r="I243" s="119"/>
      <c r="J243" s="119"/>
      <c r="K243" s="119"/>
      <c r="L243" s="119"/>
      <c r="M243" s="92"/>
      <c r="N243" s="127"/>
      <c r="O243" s="121"/>
    </row>
    <row r="244" spans="1:14" s="101" customFormat="1" ht="27">
      <c r="A244" s="133"/>
      <c r="B244" s="133"/>
      <c r="C244" s="122"/>
      <c r="E244" s="38"/>
      <c r="F244" s="38"/>
      <c r="J244" s="38"/>
      <c r="K244" s="38"/>
      <c r="L244" s="38"/>
      <c r="M244" s="92"/>
      <c r="N244" s="127"/>
    </row>
    <row r="245" spans="1:156" s="6" customFormat="1" ht="30.75">
      <c r="A245" s="132" t="s">
        <v>278</v>
      </c>
      <c r="B245" s="132"/>
      <c r="C245" s="132"/>
      <c r="D245" s="111"/>
      <c r="E245" s="112"/>
      <c r="F245" s="112"/>
      <c r="G245" s="8"/>
      <c r="J245" s="8"/>
      <c r="K245" s="8"/>
      <c r="L245" s="8"/>
      <c r="M245" s="37"/>
      <c r="N245" s="127"/>
      <c r="O245" s="110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</row>
    <row r="246" spans="3:15" ht="36.75" customHeight="1">
      <c r="C246" s="35" t="s">
        <v>279</v>
      </c>
      <c r="D246" s="113"/>
      <c r="E246" s="114"/>
      <c r="F246" s="114"/>
      <c r="G246" s="9"/>
      <c r="N246" s="127"/>
      <c r="O246" s="110"/>
    </row>
    <row r="247" spans="4:15" ht="30.75">
      <c r="D247" s="113"/>
      <c r="E247" s="114"/>
      <c r="F247" s="114"/>
      <c r="G247" s="9"/>
      <c r="N247" s="127"/>
      <c r="O247" s="8"/>
    </row>
    <row r="248" spans="4:14" ht="20.25">
      <c r="D248" s="113"/>
      <c r="E248" s="114"/>
      <c r="F248" s="114"/>
      <c r="N248" s="127"/>
    </row>
    <row r="249" spans="4:14" ht="20.25">
      <c r="D249" s="113"/>
      <c r="E249" s="114"/>
      <c r="F249" s="114"/>
      <c r="N249" s="127"/>
    </row>
    <row r="250" spans="4:14" ht="20.25">
      <c r="D250" s="113"/>
      <c r="E250" s="114"/>
      <c r="F250" s="114"/>
      <c r="N250" s="127"/>
    </row>
    <row r="251" spans="4:156" s="117" customFormat="1" ht="20.25">
      <c r="D251" s="115"/>
      <c r="E251" s="116"/>
      <c r="F251" s="116"/>
      <c r="J251" s="10"/>
      <c r="K251" s="10"/>
      <c r="L251" s="10"/>
      <c r="M251" s="37"/>
      <c r="N251" s="127"/>
      <c r="O251" s="9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</row>
    <row r="252" ht="20.25">
      <c r="N252" s="127"/>
    </row>
    <row r="253" spans="14:15" ht="20.25">
      <c r="N253" s="127"/>
      <c r="O253" s="10"/>
    </row>
    <row r="254" ht="20.25">
      <c r="N254" s="127"/>
    </row>
    <row r="255" ht="20.25">
      <c r="N255" s="127"/>
    </row>
    <row r="256" ht="20.25">
      <c r="N256" s="127"/>
    </row>
    <row r="257" ht="20.25">
      <c r="N257" s="127"/>
    </row>
    <row r="258" ht="20.25">
      <c r="N258" s="127"/>
    </row>
    <row r="259" ht="20.25">
      <c r="N259" s="127"/>
    </row>
    <row r="260" ht="20.25">
      <c r="N260" s="127"/>
    </row>
    <row r="261" ht="20.25">
      <c r="N261" s="127"/>
    </row>
    <row r="262" ht="20.25">
      <c r="N262" s="127"/>
    </row>
    <row r="263" ht="20.25">
      <c r="N263" s="127"/>
    </row>
    <row r="264" ht="20.25">
      <c r="N264" s="127"/>
    </row>
    <row r="265" ht="20.25">
      <c r="N265" s="127"/>
    </row>
    <row r="266" ht="20.25">
      <c r="N266" s="127"/>
    </row>
    <row r="267" ht="20.25">
      <c r="N267" s="127"/>
    </row>
  </sheetData>
  <sheetProtection/>
  <mergeCells count="34">
    <mergeCell ref="G1:M1"/>
    <mergeCell ref="G2:M2"/>
    <mergeCell ref="G3:M3"/>
    <mergeCell ref="G4:M4"/>
    <mergeCell ref="G5:M5"/>
    <mergeCell ref="M12:M13"/>
    <mergeCell ref="L12:L13"/>
    <mergeCell ref="A10:L10"/>
    <mergeCell ref="H12:H13"/>
    <mergeCell ref="G12:G13"/>
    <mergeCell ref="A12:A13"/>
    <mergeCell ref="E12:E13"/>
    <mergeCell ref="B12:B13"/>
    <mergeCell ref="K12:K13"/>
    <mergeCell ref="F12:F13"/>
    <mergeCell ref="I12:I13"/>
    <mergeCell ref="G236:H236"/>
    <mergeCell ref="A245:C245"/>
    <mergeCell ref="G235:H235"/>
    <mergeCell ref="A244:B244"/>
    <mergeCell ref="G238:H238"/>
    <mergeCell ref="G240:H240"/>
    <mergeCell ref="A242:B242"/>
    <mergeCell ref="G237:H237"/>
    <mergeCell ref="N93:N127"/>
    <mergeCell ref="N161:N188"/>
    <mergeCell ref="N189:N221"/>
    <mergeCell ref="N222:N267"/>
    <mergeCell ref="N128:N160"/>
    <mergeCell ref="C12:C13"/>
    <mergeCell ref="J12:J13"/>
    <mergeCell ref="N1:N44"/>
    <mergeCell ref="N45:N92"/>
    <mergeCell ref="D12:D13"/>
  </mergeCells>
  <printOptions horizontalCentered="1"/>
  <pageMargins left="0.7874015748031497" right="0.7874015748031497" top="1.3779527559055118" bottom="0.3937007874015748" header="0.4330708661417323" footer="0.1968503937007874"/>
  <pageSetup firstPageNumber="56" useFirstPageNumber="1" fitToHeight="12" fitToWidth="1" horizontalDpi="600" verticalDpi="600" orientation="landscape" paperSize="9" scale="40" r:id="rId1"/>
  <headerFooter alignWithMargins="0">
    <oddFooter>&amp;R&amp;"Times New Roman,обычный"&amp;22&amp;P</oddFooter>
  </headerFooter>
  <rowBreaks count="1" manualBreakCount="1">
    <brk id="22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2017-02-01T09:05:32Z</cp:lastPrinted>
  <dcterms:created xsi:type="dcterms:W3CDTF">2011-11-24T09:09:31Z</dcterms:created>
  <dcterms:modified xsi:type="dcterms:W3CDTF">2017-02-01T09:05:35Z</dcterms:modified>
  <cp:category/>
  <cp:version/>
  <cp:contentType/>
  <cp:contentStatus/>
</cp:coreProperties>
</file>