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3080" activeTab="0"/>
  </bookViews>
  <sheets>
    <sheet name="програма 2016 (точно) " sheetId="1" r:id="rId1"/>
  </sheets>
  <definedNames>
    <definedName name="_xlnm.Print_Area" localSheetId="0">'програма 2016 (точно) '!$A$1:$L$66</definedName>
  </definedNames>
  <calcPr fullCalcOnLoad="1"/>
</workbook>
</file>

<file path=xl/sharedStrings.xml><?xml version="1.0" encoding="utf-8"?>
<sst xmlns="http://schemas.openxmlformats.org/spreadsheetml/2006/main" count="127" uniqueCount="64">
  <si>
    <t>Мета, завдання, КТКВК</t>
  </si>
  <si>
    <t>у тому числі кошти міського бюджету</t>
  </si>
  <si>
    <t>Всього на виконання програми</t>
  </si>
  <si>
    <t>Всього на виконання підпрограми</t>
  </si>
  <si>
    <t>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</si>
  <si>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</si>
  <si>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</si>
  <si>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</si>
  <si>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</si>
  <si>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>відповідальні виконавці</t>
  </si>
  <si>
    <t>Перелік завдань міської програми  «Місто Суми - територія добра та милосердя» на 2016 - 2018 роки»</t>
  </si>
  <si>
    <t>2016 рік (план)</t>
  </si>
  <si>
    <t>2018 рік (прогноз)</t>
  </si>
  <si>
    <t>Джерела фінансу-вання</t>
  </si>
  <si>
    <t>2017 рік (прогноз)</t>
  </si>
  <si>
    <t>Сумський міський голова</t>
  </si>
  <si>
    <t>О.М.Лисенко</t>
  </si>
  <si>
    <t xml:space="preserve">Виконавець: 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</si>
  <si>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 (зі змінами)</t>
  </si>
  <si>
    <t>КТКВК 090412</t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</si>
  <si>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</si>
  <si>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</si>
  <si>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</si>
  <si>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громадянам міста, які опинилися в складних життєвих обставинах (надання  матеріальної допомоги);</t>
  </si>
  <si>
    <t>Міський бюджет</t>
  </si>
  <si>
    <t>- надання грошової допомоги на проведення поховання деяких категорій осіб;</t>
  </si>
  <si>
    <t>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</si>
  <si>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</si>
  <si>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</si>
  <si>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- особам, яким виповнюється 100 років (надання одноразової грошової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</si>
  <si>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</si>
  <si>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</si>
  <si>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 xml:space="preserve"> -  громадянам, які постраждали внаслідок Чорнобильської катастрофи категорії 1 та дітям-інвалідам, захворювання яких пов’язане з Чорнобильською катастрофою-мешканцям міста Суми (надання одноразової матеріальної допомоги до 30-х роковин Чорнобильської катастрофи);</t>
  </si>
  <si>
    <t>______________  Масік Т.О.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</si>
  <si>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гвоздика");</t>
  </si>
  <si>
    <t>ДСЗН Сумської міської ради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</si>
  <si>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поховання).</t>
  </si>
  <si>
    <t>- сім'ям загиблих при виконанні службового обов'язку або померлих в період проходження військової служби під час проведення антитерористичної операції (надання матеріальної допомоги на доукомплектування намогильних споруд);</t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</si>
  <si>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</si>
  <si>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(щорічне безплатне санаторно – курортне лікування);</t>
  </si>
  <si>
    <t>- Почесним громадянам міста Суми (виплата щомісячної грошової винагороди);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</si>
  <si>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</si>
  <si>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- громадянам, яким виповнилося 100 і більше років – мешканцям міста Суми (щомісячна стипендія);</t>
  </si>
  <si>
    <t>- одиноким громадянам похилого віку, інвалідам (благодійні обіди);</t>
  </si>
  <si>
    <t>- особам з обмеженими фізичними можливостями (оплата послуг з доступу до інформаційної мережі Інтернет);</t>
  </si>
  <si>
    <t>- інваліду 1 групи з дитинства, майстру спорту України з пауерліфтингу та армспорту, Чемпіону України та Європи з пауерліфтингу Педоренку М.М. (щомісячна стипендія);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</si>
  <si>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</si>
  <si>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 xml:space="preserve">- відшкодування витрат                  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 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</si>
  <si>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</t>
  </si>
  <si>
    <t xml:space="preserve">- відшкодування витрат                   КП "Спеціалізований комбінат" та ПП Лорд за організацію та проведення поховання померлого Почесного громадянина міста Суми Крапвченка О.Й. </t>
  </si>
  <si>
    <t>КТКВК 091207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</si>
  <si>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</si>
  <si>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</si>
  <si>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 і природного газу:</t>
    </r>
  </si>
  <si>
    <t>- Почесним громадянам міста Суми (100 % пільги);</t>
  </si>
  <si>
    <t>- Почесним донорам України -мешканцям міста Суми                 (25 % пільги);</t>
  </si>
  <si>
    <t>- сім'ям інвалідів І-ІІ груп по зору - мешканцям міста Суми (50 % пільги);</t>
  </si>
  <si>
    <t>- сім’ям, в яких виховуються онкохворі діти - мешканцям міста Суми (50 % пільги).</t>
  </si>
  <si>
    <t>- інвалідам з дитинства I - II групи та дітям-інвалідам з діагнозом ДЦП - мешканцям міста Суми (50 % пільги).</t>
  </si>
  <si>
    <t>- сім'ям добровольців - учасників антитерористичної операції - мешканцям міста Суми (75% пільги).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</si>
  <si>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водовідведення).</t>
  </si>
  <si>
    <t>Додаток 11</t>
  </si>
  <si>
    <t>Продовження додатка 11</t>
  </si>
  <si>
    <t>від ___ серпня  2016 року № ______ - МР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</si>
</sst>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37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textRotation="255" wrapText="1"/>
    </xf>
    <xf numFmtId="0" fontId="2" fillId="0" borderId="15" xfId="0" applyFont="1" applyFill="1" applyBorder="1" applyAlignment="1">
      <alignment horizontal="center" textRotation="255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top" wrapText="1"/>
    </xf>
    <xf numFmtId="0" fontId="1" fillId="0" borderId="22" xfId="0" applyFont="1" applyFill="1" applyBorder="1" applyAlignment="1">
      <alignment horizontal="justify" vertical="center"/>
    </xf>
    <xf numFmtId="0" fontId="1" fillId="0" borderId="23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0" fontId="2" fillId="0" borderId="26" xfId="0" applyFont="1" applyFill="1" applyBorder="1" applyAlignment="1">
      <alignment horizontal="center" textRotation="255" wrapText="1"/>
    </xf>
    <xf numFmtId="0" fontId="2" fillId="0" borderId="27" xfId="0" applyFont="1" applyFill="1" applyBorder="1" applyAlignment="1">
      <alignment horizontal="center" textRotation="255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justify" wrapText="1"/>
    </xf>
    <xf numFmtId="0" fontId="0" fillId="0" borderId="0" xfId="0" applyNumberForma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13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3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justify"/>
    </xf>
    <xf numFmtId="0" fontId="38" fillId="0" borderId="0" xfId="0" applyFont="1" applyFill="1" applyAlignment="1">
      <alignment horizontal="center" textRotation="180"/>
    </xf>
    <xf numFmtId="0" fontId="1" fillId="0" borderId="12" xfId="0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justify" wrapText="1"/>
    </xf>
    <xf numFmtId="49" fontId="1" fillId="0" borderId="17" xfId="0" applyNumberFormat="1" applyFont="1" applyFill="1" applyBorder="1" applyAlignment="1">
      <alignment horizontal="justify"/>
    </xf>
    <xf numFmtId="0" fontId="7" fillId="0" borderId="0" xfId="0" applyFont="1" applyFill="1" applyBorder="1" applyAlignment="1">
      <alignment horizontal="center" vertical="center" textRotation="180" wrapText="1"/>
    </xf>
    <xf numFmtId="0" fontId="7" fillId="0" borderId="0" xfId="0" applyFont="1" applyFill="1" applyBorder="1" applyAlignment="1">
      <alignment textRotation="2" wrapText="1"/>
    </xf>
    <xf numFmtId="49" fontId="1" fillId="0" borderId="0" xfId="0" applyNumberFormat="1" applyFont="1" applyFill="1" applyBorder="1" applyAlignment="1">
      <alignment horizontal="justify"/>
    </xf>
    <xf numFmtId="4" fontId="6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justify"/>
    </xf>
    <xf numFmtId="0" fontId="3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Alignment="1">
      <alignment/>
    </xf>
    <xf numFmtId="4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view="pageBreakPreview" zoomScaleSheetLayoutView="100" workbookViewId="0" topLeftCell="A55">
      <selection activeCell="I44" sqref="I44"/>
    </sheetView>
  </sheetViews>
  <sheetFormatPr defaultColWidth="9.140625" defaultRowHeight="12.75"/>
  <cols>
    <col min="1" max="1" width="26.421875" style="7" customWidth="1"/>
    <col min="2" max="2" width="10.421875" style="7" customWidth="1"/>
    <col min="3" max="3" width="15.8515625" style="7" customWidth="1"/>
    <col min="4" max="4" width="15.57421875" style="7" customWidth="1"/>
    <col min="5" max="5" width="14.421875" style="7" customWidth="1"/>
    <col min="6" max="6" width="16.421875" style="8" customWidth="1"/>
    <col min="7" max="7" width="16.00390625" style="8" bestFit="1" customWidth="1"/>
    <col min="8" max="8" width="13.140625" style="8" customWidth="1"/>
    <col min="9" max="9" width="16.7109375" style="8" customWidth="1"/>
    <col min="10" max="10" width="15.8515625" style="8" customWidth="1"/>
    <col min="11" max="11" width="14.00390625" style="8" customWidth="1"/>
    <col min="12" max="12" width="14.00390625" style="7" customWidth="1"/>
    <col min="13" max="16384" width="9.140625" style="7" customWidth="1"/>
  </cols>
  <sheetData>
    <row r="1" spans="1:12" s="10" customFormat="1" ht="16.5">
      <c r="A1" s="12"/>
      <c r="B1" s="12"/>
      <c r="C1" s="12"/>
      <c r="D1" s="12"/>
      <c r="E1" s="12"/>
      <c r="F1" s="13"/>
      <c r="G1" s="13"/>
      <c r="H1" s="13"/>
      <c r="I1" s="125" t="s">
        <v>61</v>
      </c>
      <c r="J1" s="125"/>
      <c r="K1" s="125"/>
      <c r="L1" s="2"/>
    </row>
    <row r="2" spans="6:12" s="10" customFormat="1" ht="114.75" customHeight="1">
      <c r="F2" s="13"/>
      <c r="G2" s="13"/>
      <c r="H2" s="13"/>
      <c r="I2" s="126" t="s">
        <v>18</v>
      </c>
      <c r="J2" s="126"/>
      <c r="K2" s="126"/>
      <c r="L2" s="126"/>
    </row>
    <row r="3" spans="6:12" s="10" customFormat="1" ht="22.5" customHeight="1">
      <c r="F3" s="13"/>
      <c r="G3" s="13"/>
      <c r="H3" s="13"/>
      <c r="I3" s="16" t="s">
        <v>63</v>
      </c>
      <c r="J3" s="17"/>
      <c r="K3" s="17"/>
      <c r="L3" s="18"/>
    </row>
    <row r="4" spans="6:11" s="10" customFormat="1" ht="15.75">
      <c r="F4" s="13"/>
      <c r="G4" s="13"/>
      <c r="H4" s="13"/>
      <c r="I4" s="15"/>
      <c r="J4" s="15"/>
      <c r="K4" s="15"/>
    </row>
    <row r="5" spans="3:11" s="10" customFormat="1" ht="12.75">
      <c r="C5" s="11"/>
      <c r="D5" s="11"/>
      <c r="E5" s="11"/>
      <c r="F5" s="14"/>
      <c r="G5" s="14"/>
      <c r="H5" s="14"/>
      <c r="I5" s="14"/>
      <c r="J5" s="14"/>
      <c r="K5" s="14"/>
    </row>
    <row r="6" spans="1:12" s="10" customFormat="1" ht="31.5" customHeight="1">
      <c r="A6" s="127" t="s">
        <v>10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s="10" customFormat="1" ht="13.5" thickBot="1">
      <c r="A7" s="3" t="s">
        <v>5</v>
      </c>
      <c r="F7" s="13"/>
      <c r="G7" s="13"/>
      <c r="H7" s="13"/>
      <c r="I7" s="13"/>
      <c r="J7" s="13"/>
      <c r="K7" s="13"/>
      <c r="L7" s="10" t="s">
        <v>4</v>
      </c>
    </row>
    <row r="8" spans="1:12" s="10" customFormat="1" ht="18.75" customHeight="1">
      <c r="A8" s="134" t="s">
        <v>0</v>
      </c>
      <c r="B8" s="131" t="s">
        <v>13</v>
      </c>
      <c r="C8" s="133" t="s">
        <v>11</v>
      </c>
      <c r="D8" s="133"/>
      <c r="E8" s="133"/>
      <c r="F8" s="133" t="s">
        <v>14</v>
      </c>
      <c r="G8" s="133"/>
      <c r="H8" s="133"/>
      <c r="I8" s="133" t="s">
        <v>12</v>
      </c>
      <c r="J8" s="133"/>
      <c r="K8" s="133"/>
      <c r="L8" s="128" t="s">
        <v>9</v>
      </c>
    </row>
    <row r="9" spans="1:12" s="10" customFormat="1" ht="33" customHeight="1">
      <c r="A9" s="135"/>
      <c r="B9" s="124"/>
      <c r="C9" s="119" t="s">
        <v>6</v>
      </c>
      <c r="D9" s="124" t="s">
        <v>1</v>
      </c>
      <c r="E9" s="124"/>
      <c r="F9" s="119" t="s">
        <v>6</v>
      </c>
      <c r="G9" s="124" t="s">
        <v>1</v>
      </c>
      <c r="H9" s="124"/>
      <c r="I9" s="119" t="s">
        <v>6</v>
      </c>
      <c r="J9" s="124" t="s">
        <v>1</v>
      </c>
      <c r="K9" s="124"/>
      <c r="L9" s="129"/>
    </row>
    <row r="10" spans="1:12" s="10" customFormat="1" ht="72" customHeight="1" thickBot="1">
      <c r="A10" s="136"/>
      <c r="B10" s="132"/>
      <c r="C10" s="120"/>
      <c r="D10" s="46" t="s">
        <v>7</v>
      </c>
      <c r="E10" s="46" t="s">
        <v>8</v>
      </c>
      <c r="F10" s="120"/>
      <c r="G10" s="46" t="s">
        <v>7</v>
      </c>
      <c r="H10" s="46" t="s">
        <v>8</v>
      </c>
      <c r="I10" s="120"/>
      <c r="J10" s="46" t="s">
        <v>7</v>
      </c>
      <c r="K10" s="46" t="s">
        <v>8</v>
      </c>
      <c r="L10" s="130"/>
    </row>
    <row r="11" spans="1:12" ht="14.25" customHeight="1" thickBot="1">
      <c r="A11" s="33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5">
        <v>10</v>
      </c>
      <c r="K11" s="35">
        <v>11</v>
      </c>
      <c r="L11" s="36">
        <v>12</v>
      </c>
    </row>
    <row r="12" spans="1:12" ht="33.75" customHeight="1">
      <c r="A12" s="58" t="s">
        <v>2</v>
      </c>
      <c r="B12" s="47"/>
      <c r="C12" s="32">
        <f>29590244+96460+19941+100000+1149360+60000+32000+34450+6624</f>
        <v>31089079</v>
      </c>
      <c r="D12" s="32">
        <f>28808244+96460+19941+100000+1149360+60000+32000+34450+6624</f>
        <v>30307079</v>
      </c>
      <c r="E12" s="32">
        <f>747000</f>
        <v>747000</v>
      </c>
      <c r="F12" s="32">
        <f>8342893+16799</f>
        <v>8359692</v>
      </c>
      <c r="G12" s="32">
        <f>8304253+16799</f>
        <v>8321052</v>
      </c>
      <c r="H12" s="32">
        <v>0</v>
      </c>
      <c r="I12" s="32">
        <f>8968611+18059</f>
        <v>8986670</v>
      </c>
      <c r="J12" s="32">
        <f>8927073+18059</f>
        <v>8945132</v>
      </c>
      <c r="K12" s="32">
        <v>0</v>
      </c>
      <c r="L12" s="48"/>
    </row>
    <row r="13" spans="1:12" ht="22.5" customHeight="1">
      <c r="A13" s="110" t="s">
        <v>19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</row>
    <row r="14" spans="1:12" ht="24" customHeight="1">
      <c r="A14" s="121" t="s">
        <v>20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3"/>
    </row>
    <row r="15" spans="1:12" ht="21.75" customHeight="1">
      <c r="A15" s="116" t="s">
        <v>21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8"/>
    </row>
    <row r="16" spans="1:12" ht="32.25" customHeight="1">
      <c r="A16" s="6" t="s">
        <v>3</v>
      </c>
      <c r="B16" s="9"/>
      <c r="C16" s="1">
        <f>D16+E16</f>
        <v>6128282</v>
      </c>
      <c r="D16" s="1">
        <f>D17+D33+124140+97047+15000</f>
        <v>6128282</v>
      </c>
      <c r="E16" s="1">
        <v>0</v>
      </c>
      <c r="F16" s="1">
        <f>+G16</f>
        <v>3306167</v>
      </c>
      <c r="G16" s="1">
        <f>380632+2925535</f>
        <v>3306167</v>
      </c>
      <c r="H16" s="5">
        <v>0</v>
      </c>
      <c r="I16" s="1">
        <f>+J16</f>
        <v>3554131</v>
      </c>
      <c r="J16" s="1">
        <v>3554131</v>
      </c>
      <c r="K16" s="5">
        <v>0</v>
      </c>
      <c r="L16" s="37"/>
    </row>
    <row r="17" spans="1:12" ht="48.75" customHeight="1">
      <c r="A17" s="19" t="s">
        <v>22</v>
      </c>
      <c r="B17" s="20"/>
      <c r="C17" s="1">
        <f aca="true" t="shared" si="0" ref="C17:C30">D17+E17</f>
        <v>5489579</v>
      </c>
      <c r="D17" s="1">
        <f>SUM(D18,D19,D22,D23,D24,D25,D26,D27,D30,D31,D32)</f>
        <v>5489579</v>
      </c>
      <c r="E17" s="1">
        <f>SUM(E18:E19)</f>
        <v>0</v>
      </c>
      <c r="F17" s="5">
        <f aca="true" t="shared" si="1" ref="F17:K17">+SUM(F18,F19,F22,F24)</f>
        <v>2771924</v>
      </c>
      <c r="G17" s="5">
        <f t="shared" si="1"/>
        <v>2771924</v>
      </c>
      <c r="H17" s="5">
        <f t="shared" si="1"/>
        <v>0</v>
      </c>
      <c r="I17" s="5">
        <f t="shared" si="1"/>
        <v>2979819</v>
      </c>
      <c r="J17" s="5">
        <f t="shared" si="1"/>
        <v>2979819</v>
      </c>
      <c r="K17" s="5">
        <f t="shared" si="1"/>
        <v>0</v>
      </c>
      <c r="L17" s="38"/>
    </row>
    <row r="18" spans="1:12" ht="59.25" customHeight="1">
      <c r="A18" s="21" t="s">
        <v>23</v>
      </c>
      <c r="B18" s="22" t="s">
        <v>24</v>
      </c>
      <c r="C18" s="1">
        <f t="shared" si="0"/>
        <v>2190000</v>
      </c>
      <c r="D18" s="23">
        <f>1690000+500000</f>
        <v>2190000</v>
      </c>
      <c r="E18" s="23">
        <v>0</v>
      </c>
      <c r="F18" s="5">
        <f>+G18+H18</f>
        <v>2417760</v>
      </c>
      <c r="G18" s="24">
        <f>ROUND(D18*1.104,0)</f>
        <v>2417760</v>
      </c>
      <c r="H18" s="23">
        <v>0</v>
      </c>
      <c r="I18" s="1">
        <f>J18+K18</f>
        <v>2599092</v>
      </c>
      <c r="J18" s="24">
        <f>ROUND(G18*1.075,0)</f>
        <v>2599092</v>
      </c>
      <c r="K18" s="23">
        <v>0</v>
      </c>
      <c r="L18" s="4" t="s">
        <v>28</v>
      </c>
    </row>
    <row r="19" spans="1:12" ht="45" customHeight="1" thickBot="1">
      <c r="A19" s="39" t="s">
        <v>25</v>
      </c>
      <c r="B19" s="40" t="s">
        <v>24</v>
      </c>
      <c r="C19" s="41">
        <f t="shared" si="0"/>
        <v>316773</v>
      </c>
      <c r="D19" s="42">
        <f>115770+201003</f>
        <v>316773</v>
      </c>
      <c r="E19" s="42">
        <v>0</v>
      </c>
      <c r="F19" s="43">
        <f>+G19+H19</f>
        <v>349717</v>
      </c>
      <c r="G19" s="44">
        <f>ROUND(D19*1.104,0)</f>
        <v>349717</v>
      </c>
      <c r="H19" s="42">
        <v>0</v>
      </c>
      <c r="I19" s="41">
        <f>J19+K19</f>
        <v>375946</v>
      </c>
      <c r="J19" s="44">
        <f>ROUND(G19*1.075,0)</f>
        <v>375946</v>
      </c>
      <c r="K19" s="42">
        <v>0</v>
      </c>
      <c r="L19" s="45" t="s">
        <v>28</v>
      </c>
    </row>
    <row r="20" spans="1:12" s="18" customFormat="1" ht="25.5" customHeight="1" thickBot="1">
      <c r="A20" s="25"/>
      <c r="B20" s="26"/>
      <c r="C20" s="27"/>
      <c r="D20" s="28"/>
      <c r="E20" s="28"/>
      <c r="F20" s="29"/>
      <c r="G20" s="30"/>
      <c r="H20" s="30"/>
      <c r="I20" s="29"/>
      <c r="J20" s="107" t="s">
        <v>62</v>
      </c>
      <c r="K20" s="107"/>
      <c r="L20" s="107"/>
    </row>
    <row r="21" spans="1:12" s="18" customFormat="1" ht="18.75" customHeight="1" thickBot="1">
      <c r="A21" s="33">
        <v>1</v>
      </c>
      <c r="B21" s="34">
        <v>2</v>
      </c>
      <c r="C21" s="34">
        <v>3</v>
      </c>
      <c r="D21" s="34">
        <v>4</v>
      </c>
      <c r="E21" s="34">
        <v>5</v>
      </c>
      <c r="F21" s="34">
        <v>6</v>
      </c>
      <c r="G21" s="34">
        <v>7</v>
      </c>
      <c r="H21" s="34">
        <v>8</v>
      </c>
      <c r="I21" s="34">
        <v>9</v>
      </c>
      <c r="J21" s="35">
        <v>10</v>
      </c>
      <c r="K21" s="35">
        <v>11</v>
      </c>
      <c r="L21" s="36">
        <v>12</v>
      </c>
    </row>
    <row r="22" spans="1:12" ht="135" customHeight="1">
      <c r="A22" s="49" t="s">
        <v>26</v>
      </c>
      <c r="B22" s="50" t="s">
        <v>24</v>
      </c>
      <c r="C22" s="51">
        <f t="shared" si="0"/>
        <v>1087970</v>
      </c>
      <c r="D22" s="52">
        <f>957060+96460+34450</f>
        <v>1087970</v>
      </c>
      <c r="E22" s="53">
        <v>0</v>
      </c>
      <c r="F22" s="51">
        <v>0</v>
      </c>
      <c r="G22" s="52">
        <v>0</v>
      </c>
      <c r="H22" s="54">
        <v>0</v>
      </c>
      <c r="I22" s="55">
        <v>0</v>
      </c>
      <c r="J22" s="52">
        <v>0</v>
      </c>
      <c r="K22" s="54">
        <v>0</v>
      </c>
      <c r="L22" s="56" t="s">
        <v>28</v>
      </c>
    </row>
    <row r="23" spans="1:12" ht="75" customHeight="1">
      <c r="A23" s="21" t="s">
        <v>27</v>
      </c>
      <c r="B23" s="22" t="s">
        <v>24</v>
      </c>
      <c r="C23" s="5">
        <f t="shared" si="0"/>
        <v>150000</v>
      </c>
      <c r="D23" s="24">
        <v>150000</v>
      </c>
      <c r="E23" s="31">
        <v>0</v>
      </c>
      <c r="F23" s="5">
        <v>0</v>
      </c>
      <c r="G23" s="24">
        <v>0</v>
      </c>
      <c r="H23" s="23">
        <v>0</v>
      </c>
      <c r="I23" s="1">
        <v>0</v>
      </c>
      <c r="J23" s="24">
        <v>0</v>
      </c>
      <c r="K23" s="23">
        <v>0</v>
      </c>
      <c r="L23" s="4" t="s">
        <v>28</v>
      </c>
    </row>
    <row r="24" spans="1:12" ht="51" customHeight="1">
      <c r="A24" s="21" t="s">
        <v>29</v>
      </c>
      <c r="B24" s="22" t="s">
        <v>24</v>
      </c>
      <c r="C24" s="5">
        <f t="shared" si="0"/>
        <v>4028</v>
      </c>
      <c r="D24" s="24">
        <v>4028</v>
      </c>
      <c r="E24" s="24">
        <v>0</v>
      </c>
      <c r="F24" s="5">
        <f>+G24+H24</f>
        <v>4447</v>
      </c>
      <c r="G24" s="24">
        <f>ROUND(D24*1.104,0)</f>
        <v>4447</v>
      </c>
      <c r="H24" s="23">
        <v>0</v>
      </c>
      <c r="I24" s="1">
        <f>J24+K24</f>
        <v>4781</v>
      </c>
      <c r="J24" s="24">
        <f>ROUND(G24*1.075,0)</f>
        <v>4781</v>
      </c>
      <c r="K24" s="23">
        <v>0</v>
      </c>
      <c r="L24" s="4" t="s">
        <v>28</v>
      </c>
    </row>
    <row r="25" spans="1:12" ht="115.5" customHeight="1">
      <c r="A25" s="21" t="s">
        <v>30</v>
      </c>
      <c r="B25" s="22" t="s">
        <v>24</v>
      </c>
      <c r="C25" s="5">
        <f t="shared" si="0"/>
        <v>190000</v>
      </c>
      <c r="D25" s="24">
        <f>130000+60000</f>
        <v>190000</v>
      </c>
      <c r="E25" s="24">
        <v>0</v>
      </c>
      <c r="F25" s="5">
        <f>G25+H25</f>
        <v>0</v>
      </c>
      <c r="G25" s="24">
        <v>0</v>
      </c>
      <c r="H25" s="23">
        <v>0</v>
      </c>
      <c r="I25" s="1">
        <f>J25+K25</f>
        <v>0</v>
      </c>
      <c r="J25" s="24">
        <v>0</v>
      </c>
      <c r="K25" s="23">
        <v>0</v>
      </c>
      <c r="L25" s="4" t="s">
        <v>28</v>
      </c>
    </row>
    <row r="26" spans="1:12" ht="73.5" customHeight="1">
      <c r="A26" s="21" t="s">
        <v>31</v>
      </c>
      <c r="B26" s="22" t="s">
        <v>24</v>
      </c>
      <c r="C26" s="5">
        <f t="shared" si="0"/>
        <v>3680</v>
      </c>
      <c r="D26" s="24">
        <v>3680</v>
      </c>
      <c r="E26" s="24">
        <v>0</v>
      </c>
      <c r="F26" s="5">
        <f>G26+H26</f>
        <v>0</v>
      </c>
      <c r="G26" s="24">
        <v>0</v>
      </c>
      <c r="H26" s="23">
        <v>0</v>
      </c>
      <c r="I26" s="1">
        <f>J26+K26</f>
        <v>0</v>
      </c>
      <c r="J26" s="24">
        <v>0</v>
      </c>
      <c r="K26" s="23">
        <v>0</v>
      </c>
      <c r="L26" s="4" t="s">
        <v>28</v>
      </c>
    </row>
    <row r="27" spans="1:12" ht="132.75" customHeight="1" thickBot="1">
      <c r="A27" s="57" t="s">
        <v>32</v>
      </c>
      <c r="B27" s="40" t="s">
        <v>24</v>
      </c>
      <c r="C27" s="43">
        <f t="shared" si="0"/>
        <v>350611</v>
      </c>
      <c r="D27" s="44">
        <v>350611</v>
      </c>
      <c r="E27" s="44">
        <v>0</v>
      </c>
      <c r="F27" s="43">
        <f>G27+H27</f>
        <v>0</v>
      </c>
      <c r="G27" s="44">
        <v>0</v>
      </c>
      <c r="H27" s="42">
        <v>0</v>
      </c>
      <c r="I27" s="41">
        <f>J27+K27</f>
        <v>0</v>
      </c>
      <c r="J27" s="44">
        <v>0</v>
      </c>
      <c r="K27" s="42">
        <v>0</v>
      </c>
      <c r="L27" s="45" t="s">
        <v>28</v>
      </c>
    </row>
    <row r="28" spans="1:12" s="18" customFormat="1" ht="25.5" customHeight="1" thickBot="1">
      <c r="A28" s="25"/>
      <c r="B28" s="26"/>
      <c r="C28" s="27"/>
      <c r="D28" s="28"/>
      <c r="E28" s="28"/>
      <c r="F28" s="29"/>
      <c r="G28" s="30"/>
      <c r="H28" s="30"/>
      <c r="I28" s="29"/>
      <c r="J28" s="107" t="s">
        <v>62</v>
      </c>
      <c r="K28" s="107"/>
      <c r="L28" s="107"/>
    </row>
    <row r="29" spans="1:12" s="18" customFormat="1" ht="18.75" customHeight="1" thickBot="1">
      <c r="A29" s="61">
        <v>1</v>
      </c>
      <c r="B29" s="62">
        <v>2</v>
      </c>
      <c r="C29" s="62">
        <v>3</v>
      </c>
      <c r="D29" s="62">
        <v>4</v>
      </c>
      <c r="E29" s="62">
        <v>5</v>
      </c>
      <c r="F29" s="62">
        <v>6</v>
      </c>
      <c r="G29" s="62">
        <v>7</v>
      </c>
      <c r="H29" s="62">
        <v>8</v>
      </c>
      <c r="I29" s="62">
        <v>9</v>
      </c>
      <c r="J29" s="63">
        <v>10</v>
      </c>
      <c r="K29" s="63">
        <v>11</v>
      </c>
      <c r="L29" s="64">
        <v>12</v>
      </c>
    </row>
    <row r="30" spans="1:12" ht="119.25" customHeight="1">
      <c r="A30" s="65" t="s">
        <v>34</v>
      </c>
      <c r="B30" s="50" t="s">
        <v>24</v>
      </c>
      <c r="C30" s="55">
        <f t="shared" si="0"/>
        <v>27216</v>
      </c>
      <c r="D30" s="54">
        <v>27216</v>
      </c>
      <c r="E30" s="54">
        <v>0</v>
      </c>
      <c r="F30" s="55">
        <f>G30+H30</f>
        <v>0</v>
      </c>
      <c r="G30" s="54">
        <v>0</v>
      </c>
      <c r="H30" s="54">
        <v>0</v>
      </c>
      <c r="I30" s="55">
        <f>J30+K30</f>
        <v>0</v>
      </c>
      <c r="J30" s="54">
        <v>0</v>
      </c>
      <c r="K30" s="54">
        <v>0</v>
      </c>
      <c r="L30" s="56" t="s">
        <v>28</v>
      </c>
    </row>
    <row r="31" spans="1:15" s="18" customFormat="1" ht="123" customHeight="1">
      <c r="A31" s="21" t="s">
        <v>37</v>
      </c>
      <c r="B31" s="22" t="s">
        <v>24</v>
      </c>
      <c r="C31" s="1">
        <f>D31+E31</f>
        <v>19941</v>
      </c>
      <c r="D31" s="23">
        <v>19941</v>
      </c>
      <c r="E31" s="23">
        <v>0</v>
      </c>
      <c r="F31" s="5">
        <v>0</v>
      </c>
      <c r="G31" s="24">
        <v>0</v>
      </c>
      <c r="H31" s="23">
        <v>0</v>
      </c>
      <c r="I31" s="1">
        <v>0</v>
      </c>
      <c r="J31" s="24">
        <v>0</v>
      </c>
      <c r="K31" s="23">
        <v>0</v>
      </c>
      <c r="L31" s="4" t="s">
        <v>28</v>
      </c>
      <c r="M31" s="59"/>
      <c r="O31" s="60"/>
    </row>
    <row r="32" spans="1:13" s="18" customFormat="1" ht="205.5" customHeight="1">
      <c r="A32" s="69" t="s">
        <v>36</v>
      </c>
      <c r="B32" s="22" t="s">
        <v>24</v>
      </c>
      <c r="C32" s="1">
        <f>D32+E32</f>
        <v>1149360</v>
      </c>
      <c r="D32" s="23">
        <v>1149360</v>
      </c>
      <c r="E32" s="23">
        <v>0</v>
      </c>
      <c r="F32" s="5">
        <f>+G32+H32</f>
        <v>0</v>
      </c>
      <c r="G32" s="24">
        <v>0</v>
      </c>
      <c r="H32" s="23">
        <v>0</v>
      </c>
      <c r="I32" s="1">
        <f>J32+K32</f>
        <v>0</v>
      </c>
      <c r="J32" s="24">
        <v>0</v>
      </c>
      <c r="K32" s="23">
        <v>0</v>
      </c>
      <c r="L32" s="68" t="s">
        <v>35</v>
      </c>
      <c r="M32" s="67"/>
    </row>
    <row r="33" spans="1:15" s="18" customFormat="1" ht="54" customHeight="1">
      <c r="A33" s="71" t="s">
        <v>38</v>
      </c>
      <c r="B33" s="72"/>
      <c r="C33" s="1">
        <f>D33+E33</f>
        <v>402516</v>
      </c>
      <c r="D33" s="1">
        <f>D34+D35+D36+D37+D40+D41+D42+D43+D44+D45</f>
        <v>402516</v>
      </c>
      <c r="E33" s="1">
        <f>E34+E35+E36+E37+E40+E41</f>
        <v>0</v>
      </c>
      <c r="F33" s="5">
        <f>SUM(F34,F35,F36,F37,F40,F41,F42,F43,F44,F45)</f>
        <v>380632</v>
      </c>
      <c r="G33" s="5">
        <f>SUM(G34,G35,G36,G37,G40,G41,G42,G43,G44,G45)</f>
        <v>380632</v>
      </c>
      <c r="H33" s="5">
        <f>SUM(H34,H35,H36,H37,H40,H41)</f>
        <v>0</v>
      </c>
      <c r="I33" s="5">
        <f>SUM(I34,I35,I36,I37,I40,I41,I42,I43,I44,I45)</f>
        <v>409180</v>
      </c>
      <c r="J33" s="5">
        <f>SUM(J34,J35,J36,J37,J40,J41,J42,J43,J44,J45)</f>
        <v>409180</v>
      </c>
      <c r="K33" s="5">
        <f>SUM(K34,K35,K36,K37,K40,K41)</f>
        <v>0</v>
      </c>
      <c r="L33" s="73"/>
      <c r="M33" s="74"/>
      <c r="O33" s="60"/>
    </row>
    <row r="34" spans="1:15" s="18" customFormat="1" ht="57" customHeight="1">
      <c r="A34" s="66" t="s">
        <v>39</v>
      </c>
      <c r="B34" s="22" t="s">
        <v>24</v>
      </c>
      <c r="C34" s="1">
        <f aca="true" t="shared" si="2" ref="C34:C40">D34+E34</f>
        <v>4500</v>
      </c>
      <c r="D34" s="23">
        <v>4500</v>
      </c>
      <c r="E34" s="23">
        <v>0</v>
      </c>
      <c r="F34" s="5">
        <f aca="true" t="shared" si="3" ref="F34:F41">+G34+H34</f>
        <v>4968</v>
      </c>
      <c r="G34" s="24">
        <f aca="true" t="shared" si="4" ref="G34:G41">ROUND(D34*1.104,0)</f>
        <v>4968</v>
      </c>
      <c r="H34" s="23">
        <v>0</v>
      </c>
      <c r="I34" s="1">
        <f aca="true" t="shared" si="5" ref="I34:I41">J34+K34</f>
        <v>5341</v>
      </c>
      <c r="J34" s="24">
        <f aca="true" t="shared" si="6" ref="J34:J41">ROUND(G34*1.075,0)</f>
        <v>5341</v>
      </c>
      <c r="K34" s="23">
        <v>0</v>
      </c>
      <c r="L34" s="4" t="s">
        <v>28</v>
      </c>
      <c r="M34" s="75"/>
      <c r="O34" s="60"/>
    </row>
    <row r="35" spans="1:15" s="18" customFormat="1" ht="60.75" customHeight="1">
      <c r="A35" s="70" t="s">
        <v>40</v>
      </c>
      <c r="B35" s="22" t="s">
        <v>24</v>
      </c>
      <c r="C35" s="1">
        <f t="shared" si="2"/>
        <v>103404</v>
      </c>
      <c r="D35" s="23">
        <v>103404</v>
      </c>
      <c r="E35" s="23">
        <v>0</v>
      </c>
      <c r="F35" s="5">
        <f t="shared" si="3"/>
        <v>114158</v>
      </c>
      <c r="G35" s="24">
        <f t="shared" si="4"/>
        <v>114158</v>
      </c>
      <c r="H35" s="23">
        <v>0</v>
      </c>
      <c r="I35" s="1">
        <f t="shared" si="5"/>
        <v>122720</v>
      </c>
      <c r="J35" s="24">
        <f t="shared" si="6"/>
        <v>122720</v>
      </c>
      <c r="K35" s="23">
        <v>0</v>
      </c>
      <c r="L35" s="4" t="s">
        <v>41</v>
      </c>
      <c r="M35" s="76"/>
      <c r="O35" s="60"/>
    </row>
    <row r="36" spans="1:15" s="18" customFormat="1" ht="54" customHeight="1">
      <c r="A36" s="66" t="s">
        <v>42</v>
      </c>
      <c r="B36" s="22" t="s">
        <v>24</v>
      </c>
      <c r="C36" s="1">
        <f t="shared" si="2"/>
        <v>22694</v>
      </c>
      <c r="D36" s="23">
        <v>22694</v>
      </c>
      <c r="E36" s="23">
        <v>0</v>
      </c>
      <c r="F36" s="5">
        <f t="shared" si="3"/>
        <v>25054</v>
      </c>
      <c r="G36" s="24">
        <f t="shared" si="4"/>
        <v>25054</v>
      </c>
      <c r="H36" s="23">
        <v>0</v>
      </c>
      <c r="I36" s="1">
        <f t="shared" si="5"/>
        <v>26933</v>
      </c>
      <c r="J36" s="24">
        <f t="shared" si="6"/>
        <v>26933</v>
      </c>
      <c r="K36" s="23">
        <v>0</v>
      </c>
      <c r="L36" s="4" t="s">
        <v>28</v>
      </c>
      <c r="M36" s="77"/>
      <c r="O36" s="60"/>
    </row>
    <row r="37" spans="1:18" s="18" customFormat="1" ht="45.75" customHeight="1" thickBot="1">
      <c r="A37" s="39" t="s">
        <v>43</v>
      </c>
      <c r="B37" s="40" t="s">
        <v>24</v>
      </c>
      <c r="C37" s="41">
        <f t="shared" si="2"/>
        <v>177851</v>
      </c>
      <c r="D37" s="42">
        <f>86981+90870</f>
        <v>177851</v>
      </c>
      <c r="E37" s="42">
        <v>0</v>
      </c>
      <c r="F37" s="43">
        <f t="shared" si="3"/>
        <v>196348</v>
      </c>
      <c r="G37" s="44">
        <f t="shared" si="4"/>
        <v>196348</v>
      </c>
      <c r="H37" s="42">
        <v>0</v>
      </c>
      <c r="I37" s="41">
        <f t="shared" si="5"/>
        <v>211074</v>
      </c>
      <c r="J37" s="44">
        <f t="shared" si="6"/>
        <v>211074</v>
      </c>
      <c r="K37" s="42">
        <v>0</v>
      </c>
      <c r="L37" s="45" t="s">
        <v>28</v>
      </c>
      <c r="M37" s="77"/>
      <c r="O37" s="60"/>
      <c r="P37" s="78"/>
      <c r="R37" s="78"/>
    </row>
    <row r="38" spans="1:16" s="18" customFormat="1" ht="19.5" customHeight="1" thickBot="1">
      <c r="A38" s="25"/>
      <c r="B38" s="26"/>
      <c r="C38" s="27"/>
      <c r="D38" s="28"/>
      <c r="E38" s="28"/>
      <c r="F38" s="29"/>
      <c r="G38" s="30"/>
      <c r="H38" s="30"/>
      <c r="I38" s="29"/>
      <c r="J38" s="107" t="s">
        <v>62</v>
      </c>
      <c r="K38" s="107"/>
      <c r="L38" s="107"/>
      <c r="M38" s="79"/>
      <c r="N38" s="80"/>
      <c r="O38" s="60"/>
      <c r="P38" s="78"/>
    </row>
    <row r="39" spans="1:16" s="18" customFormat="1" ht="18.75" customHeight="1" thickBot="1">
      <c r="A39" s="33">
        <v>1</v>
      </c>
      <c r="B39" s="34">
        <v>2</v>
      </c>
      <c r="C39" s="34">
        <v>3</v>
      </c>
      <c r="D39" s="34">
        <v>4</v>
      </c>
      <c r="E39" s="34">
        <v>5</v>
      </c>
      <c r="F39" s="34">
        <v>6</v>
      </c>
      <c r="G39" s="34">
        <v>7</v>
      </c>
      <c r="H39" s="34">
        <v>8</v>
      </c>
      <c r="I39" s="34">
        <v>9</v>
      </c>
      <c r="J39" s="35">
        <v>10</v>
      </c>
      <c r="K39" s="35">
        <v>11</v>
      </c>
      <c r="L39" s="36">
        <v>12</v>
      </c>
      <c r="M39" s="79"/>
      <c r="N39" s="80"/>
      <c r="O39" s="60"/>
      <c r="P39" s="78"/>
    </row>
    <row r="40" spans="1:15" s="18" customFormat="1" ht="66" customHeight="1">
      <c r="A40" s="81" t="s">
        <v>44</v>
      </c>
      <c r="B40" s="50" t="s">
        <v>24</v>
      </c>
      <c r="C40" s="55">
        <f t="shared" si="2"/>
        <v>30600</v>
      </c>
      <c r="D40" s="54">
        <v>30600</v>
      </c>
      <c r="E40" s="54">
        <v>0</v>
      </c>
      <c r="F40" s="51">
        <f t="shared" si="3"/>
        <v>33782</v>
      </c>
      <c r="G40" s="52">
        <f t="shared" si="4"/>
        <v>33782</v>
      </c>
      <c r="H40" s="54">
        <v>0</v>
      </c>
      <c r="I40" s="55">
        <f t="shared" si="5"/>
        <v>36316</v>
      </c>
      <c r="J40" s="52">
        <f t="shared" si="6"/>
        <v>36316</v>
      </c>
      <c r="K40" s="54">
        <v>0</v>
      </c>
      <c r="L40" s="4" t="s">
        <v>28</v>
      </c>
      <c r="M40" s="77"/>
      <c r="N40" s="82"/>
      <c r="O40" s="60"/>
    </row>
    <row r="41" spans="1:15" s="18" customFormat="1" ht="78" customHeight="1">
      <c r="A41" s="66" t="s">
        <v>45</v>
      </c>
      <c r="B41" s="22" t="s">
        <v>24</v>
      </c>
      <c r="C41" s="1">
        <f>D41+E41</f>
        <v>5726</v>
      </c>
      <c r="D41" s="23">
        <v>5726</v>
      </c>
      <c r="E41" s="23">
        <v>0</v>
      </c>
      <c r="F41" s="5">
        <f t="shared" si="3"/>
        <v>6322</v>
      </c>
      <c r="G41" s="24">
        <f t="shared" si="4"/>
        <v>6322</v>
      </c>
      <c r="H41" s="23">
        <v>0</v>
      </c>
      <c r="I41" s="1">
        <f t="shared" si="5"/>
        <v>6796</v>
      </c>
      <c r="J41" s="24">
        <f t="shared" si="6"/>
        <v>6796</v>
      </c>
      <c r="K41" s="23">
        <v>0</v>
      </c>
      <c r="L41" s="4" t="s">
        <v>28</v>
      </c>
      <c r="M41" s="75"/>
      <c r="O41" s="60"/>
    </row>
    <row r="42" spans="1:15" s="18" customFormat="1" ht="65.25" customHeight="1">
      <c r="A42" s="83" t="s">
        <v>46</v>
      </c>
      <c r="B42" s="22" t="s">
        <v>24</v>
      </c>
      <c r="C42" s="1">
        <f>D42+E42</f>
        <v>24192</v>
      </c>
      <c r="D42" s="23">
        <f>6624+17568</f>
        <v>24192</v>
      </c>
      <c r="E42" s="23">
        <v>0</v>
      </c>
      <c r="F42" s="5">
        <f>+G42+H42</f>
        <v>0</v>
      </c>
      <c r="G42" s="24">
        <v>0</v>
      </c>
      <c r="H42" s="23">
        <v>0</v>
      </c>
      <c r="I42" s="1">
        <f>J42+K42</f>
        <v>0</v>
      </c>
      <c r="J42" s="24">
        <f>ROUND(G42*1.075,0)</f>
        <v>0</v>
      </c>
      <c r="K42" s="23">
        <v>0</v>
      </c>
      <c r="L42" s="4" t="s">
        <v>28</v>
      </c>
      <c r="M42" s="75"/>
      <c r="O42" s="60"/>
    </row>
    <row r="43" spans="1:15" s="18" customFormat="1" ht="95.25" customHeight="1">
      <c r="A43" s="84" t="s">
        <v>47</v>
      </c>
      <c r="B43" s="22" t="s">
        <v>24</v>
      </c>
      <c r="C43" s="1">
        <f>D43+E43</f>
        <v>10688</v>
      </c>
      <c r="D43" s="23">
        <v>10688</v>
      </c>
      <c r="E43" s="23">
        <v>0</v>
      </c>
      <c r="F43" s="5">
        <f>+G43+H43</f>
        <v>0</v>
      </c>
      <c r="G43" s="24">
        <v>0</v>
      </c>
      <c r="H43" s="23">
        <v>0</v>
      </c>
      <c r="I43" s="1">
        <f>J43+K43</f>
        <v>0</v>
      </c>
      <c r="J43" s="24">
        <f>ROUND(G43*1.075,0)</f>
        <v>0</v>
      </c>
      <c r="K43" s="23">
        <v>0</v>
      </c>
      <c r="L43" s="4" t="s">
        <v>41</v>
      </c>
      <c r="M43" s="75"/>
      <c r="O43" s="60"/>
    </row>
    <row r="44" spans="1:15" s="18" customFormat="1" ht="117" customHeight="1">
      <c r="A44" s="66" t="s">
        <v>48</v>
      </c>
      <c r="B44" s="22" t="s">
        <v>24</v>
      </c>
      <c r="C44" s="1">
        <f>D44+E44</f>
        <v>12000</v>
      </c>
      <c r="D44" s="23">
        <v>12000</v>
      </c>
      <c r="E44" s="23">
        <v>0</v>
      </c>
      <c r="F44" s="5">
        <f>+G44+H44</f>
        <v>0</v>
      </c>
      <c r="G44" s="24">
        <v>0</v>
      </c>
      <c r="H44" s="23">
        <v>0</v>
      </c>
      <c r="I44" s="1">
        <f>J44+K44</f>
        <v>0</v>
      </c>
      <c r="J44" s="24">
        <v>0</v>
      </c>
      <c r="K44" s="23">
        <v>0</v>
      </c>
      <c r="L44" s="4" t="s">
        <v>41</v>
      </c>
      <c r="M44" s="75"/>
      <c r="O44" s="60"/>
    </row>
    <row r="45" spans="1:15" s="18" customFormat="1" ht="96.75" customHeight="1">
      <c r="A45" s="84" t="s">
        <v>49</v>
      </c>
      <c r="B45" s="22" t="s">
        <v>24</v>
      </c>
      <c r="C45" s="1">
        <f>D45+E45</f>
        <v>10861</v>
      </c>
      <c r="D45" s="23">
        <v>10861</v>
      </c>
      <c r="E45" s="23">
        <v>0</v>
      </c>
      <c r="F45" s="5">
        <f>+G45+H45</f>
        <v>0</v>
      </c>
      <c r="G45" s="24">
        <v>0</v>
      </c>
      <c r="H45" s="23">
        <v>0</v>
      </c>
      <c r="I45" s="1">
        <f>J45+K45</f>
        <v>0</v>
      </c>
      <c r="J45" s="24">
        <f>ROUND(G45*1.075,0)</f>
        <v>0</v>
      </c>
      <c r="K45" s="23">
        <v>0</v>
      </c>
      <c r="L45" s="4" t="s">
        <v>41</v>
      </c>
      <c r="M45" s="75"/>
      <c r="O45" s="60"/>
    </row>
    <row r="46" spans="1:15" s="18" customFormat="1" ht="24.75" customHeight="1">
      <c r="A46" s="110" t="s">
        <v>50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2"/>
      <c r="M46" s="85"/>
      <c r="O46" s="60"/>
    </row>
    <row r="47" spans="1:15" s="18" customFormat="1" ht="36" customHeight="1">
      <c r="A47" s="113" t="s">
        <v>51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5"/>
      <c r="M47" s="86"/>
      <c r="O47" s="60"/>
    </row>
    <row r="48" spans="1:15" s="18" customFormat="1" ht="33" customHeight="1">
      <c r="A48" s="116" t="s">
        <v>52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8"/>
      <c r="O48" s="60"/>
    </row>
    <row r="49" spans="1:15" s="18" customFormat="1" ht="56.25" customHeight="1">
      <c r="A49" s="87" t="s">
        <v>53</v>
      </c>
      <c r="B49" s="72"/>
      <c r="C49" s="1">
        <f>D49+E49</f>
        <v>2482439</v>
      </c>
      <c r="D49" s="1">
        <f>D50+D54+D55+D56+D57+D58+D59</f>
        <v>2482439</v>
      </c>
      <c r="E49" s="1">
        <f>SUM(E50,E54,E55,E56,E57,E58)</f>
        <v>0</v>
      </c>
      <c r="F49" s="1">
        <f>G49+H49</f>
        <v>2151384</v>
      </c>
      <c r="G49" s="1">
        <f>SUM(G50,G54,G55,G56,G57,G58)</f>
        <v>2151384</v>
      </c>
      <c r="H49" s="1">
        <f>SUM(H50,H54,H55,H56,H57,H58)</f>
        <v>0</v>
      </c>
      <c r="I49" s="1">
        <f aca="true" t="shared" si="7" ref="I49:I57">J49+K49</f>
        <v>2312738</v>
      </c>
      <c r="J49" s="1">
        <f>SUM(J50,J54,J55,J56,J57,J58)</f>
        <v>2312738</v>
      </c>
      <c r="K49" s="1">
        <f>SUM(K50,K54,K55,K56,K57,K58)</f>
        <v>0</v>
      </c>
      <c r="L49" s="73"/>
      <c r="M49" s="75"/>
      <c r="O49" s="60"/>
    </row>
    <row r="50" spans="1:16" s="18" customFormat="1" ht="39" thickBot="1">
      <c r="A50" s="88" t="s">
        <v>54</v>
      </c>
      <c r="B50" s="40" t="s">
        <v>24</v>
      </c>
      <c r="C50" s="41">
        <f aca="true" t="shared" si="8" ref="C50:C59">D50+E50</f>
        <v>10338</v>
      </c>
      <c r="D50" s="42">
        <v>10338</v>
      </c>
      <c r="E50" s="42">
        <v>0</v>
      </c>
      <c r="F50" s="43">
        <f>+G50+H50</f>
        <v>11413</v>
      </c>
      <c r="G50" s="44">
        <f>ROUND(D50*1.104,0)</f>
        <v>11413</v>
      </c>
      <c r="H50" s="42">
        <v>0</v>
      </c>
      <c r="I50" s="41">
        <f t="shared" si="7"/>
        <v>12269</v>
      </c>
      <c r="J50" s="44">
        <f>ROUND(G50*1.075,0)</f>
        <v>12269</v>
      </c>
      <c r="K50" s="42">
        <v>0</v>
      </c>
      <c r="L50" s="45" t="s">
        <v>28</v>
      </c>
      <c r="M50" s="89"/>
      <c r="N50" s="90"/>
      <c r="O50" s="82"/>
      <c r="P50" s="60"/>
    </row>
    <row r="51" spans="1:15" s="18" customFormat="1" ht="15.75" customHeight="1">
      <c r="A51" s="91"/>
      <c r="B51" s="26"/>
      <c r="C51" s="92"/>
      <c r="D51" s="93"/>
      <c r="E51" s="93"/>
      <c r="F51" s="94"/>
      <c r="G51" s="95"/>
      <c r="H51" s="95"/>
      <c r="I51" s="94"/>
      <c r="J51" s="95"/>
      <c r="K51" s="95"/>
      <c r="L51" s="96"/>
      <c r="M51" s="77"/>
      <c r="N51" s="82"/>
      <c r="O51" s="60"/>
    </row>
    <row r="52" spans="1:16" s="18" customFormat="1" ht="19.5" customHeight="1" thickBot="1">
      <c r="A52" s="25"/>
      <c r="B52" s="26"/>
      <c r="C52" s="27"/>
      <c r="D52" s="28"/>
      <c r="E52" s="28"/>
      <c r="F52" s="29"/>
      <c r="G52" s="30"/>
      <c r="H52" s="30"/>
      <c r="I52" s="29"/>
      <c r="J52" s="107" t="s">
        <v>62</v>
      </c>
      <c r="K52" s="107"/>
      <c r="L52" s="107"/>
      <c r="M52" s="79"/>
      <c r="N52" s="80"/>
      <c r="O52" s="60"/>
      <c r="P52" s="78"/>
    </row>
    <row r="53" spans="1:16" s="18" customFormat="1" ht="18.75" customHeight="1" thickBot="1">
      <c r="A53" s="61">
        <v>1</v>
      </c>
      <c r="B53" s="62">
        <v>2</v>
      </c>
      <c r="C53" s="62">
        <v>3</v>
      </c>
      <c r="D53" s="62">
        <v>4</v>
      </c>
      <c r="E53" s="62">
        <v>5</v>
      </c>
      <c r="F53" s="62">
        <v>6</v>
      </c>
      <c r="G53" s="62">
        <v>7</v>
      </c>
      <c r="H53" s="62">
        <v>8</v>
      </c>
      <c r="I53" s="62">
        <v>9</v>
      </c>
      <c r="J53" s="63">
        <v>10</v>
      </c>
      <c r="K53" s="63">
        <v>11</v>
      </c>
      <c r="L53" s="64">
        <v>12</v>
      </c>
      <c r="M53" s="79"/>
      <c r="N53" s="80"/>
      <c r="O53" s="60"/>
      <c r="P53" s="78"/>
    </row>
    <row r="54" spans="1:15" s="18" customFormat="1" ht="45.75" customHeight="1">
      <c r="A54" s="81" t="s">
        <v>55</v>
      </c>
      <c r="B54" s="50" t="s">
        <v>24</v>
      </c>
      <c r="C54" s="55">
        <f t="shared" si="8"/>
        <v>772764</v>
      </c>
      <c r="D54" s="54">
        <v>772764</v>
      </c>
      <c r="E54" s="54">
        <v>0</v>
      </c>
      <c r="F54" s="51">
        <f>+G54+H54</f>
        <v>853131</v>
      </c>
      <c r="G54" s="52">
        <f>ROUND(D54*1.104,0)</f>
        <v>853131</v>
      </c>
      <c r="H54" s="54">
        <v>0</v>
      </c>
      <c r="I54" s="55">
        <f t="shared" si="7"/>
        <v>917116</v>
      </c>
      <c r="J54" s="52">
        <f>ROUND(G54*1.075,0)</f>
        <v>917116</v>
      </c>
      <c r="K54" s="54">
        <v>0</v>
      </c>
      <c r="L54" s="56" t="s">
        <v>28</v>
      </c>
      <c r="M54" s="75"/>
      <c r="O54" s="60"/>
    </row>
    <row r="55" spans="1:15" s="18" customFormat="1" ht="42" customHeight="1">
      <c r="A55" s="97" t="s">
        <v>56</v>
      </c>
      <c r="B55" s="22" t="s">
        <v>24</v>
      </c>
      <c r="C55" s="1">
        <f t="shared" si="8"/>
        <v>433577</v>
      </c>
      <c r="D55" s="23">
        <v>433577</v>
      </c>
      <c r="E55" s="23">
        <v>0</v>
      </c>
      <c r="F55" s="5">
        <f>+G55+H55</f>
        <v>478669</v>
      </c>
      <c r="G55" s="24">
        <f>ROUND(D55*1.104,0)</f>
        <v>478669</v>
      </c>
      <c r="H55" s="23">
        <v>0</v>
      </c>
      <c r="I55" s="1">
        <f t="shared" si="7"/>
        <v>514569</v>
      </c>
      <c r="J55" s="24">
        <f>ROUND(G55*1.075,0)</f>
        <v>514569</v>
      </c>
      <c r="K55" s="23">
        <v>0</v>
      </c>
      <c r="L55" s="4" t="s">
        <v>28</v>
      </c>
      <c r="M55" s="74"/>
      <c r="O55" s="60"/>
    </row>
    <row r="56" spans="1:15" s="18" customFormat="1" ht="41.25" customHeight="1">
      <c r="A56" s="97" t="s">
        <v>57</v>
      </c>
      <c r="B56" s="22" t="s">
        <v>24</v>
      </c>
      <c r="C56" s="1">
        <f t="shared" si="8"/>
        <v>166331</v>
      </c>
      <c r="D56" s="23">
        <f>15217+151114</f>
        <v>166331</v>
      </c>
      <c r="E56" s="23">
        <v>0</v>
      </c>
      <c r="F56" s="5">
        <f>+G56+H56</f>
        <v>183629</v>
      </c>
      <c r="G56" s="24">
        <f>ROUND(D56*1.104,0)</f>
        <v>183629</v>
      </c>
      <c r="H56" s="23">
        <v>0</v>
      </c>
      <c r="I56" s="1">
        <f t="shared" si="7"/>
        <v>197401</v>
      </c>
      <c r="J56" s="24">
        <f>ROUND(G56*1.075,0)</f>
        <v>197401</v>
      </c>
      <c r="K56" s="23">
        <v>0</v>
      </c>
      <c r="L56" s="4" t="s">
        <v>28</v>
      </c>
      <c r="M56" s="75"/>
      <c r="O56" s="60"/>
    </row>
    <row r="57" spans="1:15" s="18" customFormat="1" ht="54.75" customHeight="1">
      <c r="A57" s="66" t="s">
        <v>58</v>
      </c>
      <c r="B57" s="22" t="s">
        <v>24</v>
      </c>
      <c r="C57" s="1">
        <f t="shared" si="8"/>
        <v>565708</v>
      </c>
      <c r="D57" s="23">
        <v>565708</v>
      </c>
      <c r="E57" s="23">
        <v>0</v>
      </c>
      <c r="F57" s="5">
        <f>+G57+H57</f>
        <v>624542</v>
      </c>
      <c r="G57" s="24">
        <f>ROUND(D57*1.104,0)</f>
        <v>624542</v>
      </c>
      <c r="H57" s="23">
        <v>0</v>
      </c>
      <c r="I57" s="1">
        <f t="shared" si="7"/>
        <v>671383</v>
      </c>
      <c r="J57" s="24">
        <f>ROUND(G57*1.075,0)</f>
        <v>671383</v>
      </c>
      <c r="K57" s="23">
        <v>0</v>
      </c>
      <c r="L57" s="4" t="s">
        <v>28</v>
      </c>
      <c r="M57" s="77"/>
      <c r="O57" s="60"/>
    </row>
    <row r="58" spans="1:15" s="18" customFormat="1" ht="118.5" customHeight="1">
      <c r="A58" s="70" t="s">
        <v>60</v>
      </c>
      <c r="B58" s="22" t="s">
        <v>24</v>
      </c>
      <c r="C58" s="1">
        <f t="shared" si="8"/>
        <v>513197</v>
      </c>
      <c r="D58" s="23">
        <v>513197</v>
      </c>
      <c r="E58" s="23">
        <v>0</v>
      </c>
      <c r="F58" s="5">
        <v>0</v>
      </c>
      <c r="G58" s="24">
        <v>0</v>
      </c>
      <c r="H58" s="23">
        <v>0</v>
      </c>
      <c r="I58" s="1">
        <v>0</v>
      </c>
      <c r="J58" s="24">
        <v>0</v>
      </c>
      <c r="K58" s="23">
        <v>0</v>
      </c>
      <c r="L58" s="4" t="s">
        <v>28</v>
      </c>
      <c r="M58" s="77"/>
      <c r="O58" s="60"/>
    </row>
    <row r="59" spans="1:15" s="18" customFormat="1" ht="60.75" customHeight="1">
      <c r="A59" s="70" t="s">
        <v>59</v>
      </c>
      <c r="B59" s="22" t="s">
        <v>24</v>
      </c>
      <c r="C59" s="1">
        <f t="shared" si="8"/>
        <v>20524</v>
      </c>
      <c r="D59" s="23">
        <f>-15217+35741</f>
        <v>20524</v>
      </c>
      <c r="E59" s="23">
        <v>0</v>
      </c>
      <c r="F59" s="5">
        <v>0</v>
      </c>
      <c r="G59" s="24">
        <v>0</v>
      </c>
      <c r="H59" s="23">
        <v>0</v>
      </c>
      <c r="I59" s="1">
        <v>0</v>
      </c>
      <c r="J59" s="24">
        <v>0</v>
      </c>
      <c r="K59" s="23">
        <v>0</v>
      </c>
      <c r="L59" s="4" t="s">
        <v>28</v>
      </c>
      <c r="M59" s="77"/>
      <c r="O59" s="60"/>
    </row>
    <row r="62" spans="1:25" ht="19.5" customHeight="1">
      <c r="A62" s="108" t="s">
        <v>15</v>
      </c>
      <c r="B62" s="108"/>
      <c r="C62" s="108"/>
      <c r="D62" s="98"/>
      <c r="E62" s="18"/>
      <c r="F62" s="18"/>
      <c r="G62" s="99"/>
      <c r="H62" s="109" t="s">
        <v>16</v>
      </c>
      <c r="I62" s="109"/>
      <c r="J62" s="18"/>
      <c r="K62" s="18"/>
      <c r="L62" s="18"/>
      <c r="M62" s="13"/>
      <c r="N62" s="18"/>
      <c r="O62" s="60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ht="12.75">
      <c r="A63" s="100"/>
      <c r="B63" s="100"/>
      <c r="C63" s="101"/>
      <c r="D63" s="102"/>
      <c r="E63" s="102"/>
      <c r="F63" s="102"/>
      <c r="G63" s="18"/>
      <c r="H63" s="18"/>
      <c r="I63" s="18"/>
      <c r="J63" s="18"/>
      <c r="K63" s="18"/>
      <c r="L63" s="18"/>
      <c r="M63" s="13"/>
      <c r="N63" s="18"/>
      <c r="O63" s="60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16.5">
      <c r="A64" s="103" t="s">
        <v>17</v>
      </c>
      <c r="B64" s="101"/>
      <c r="C64" s="101"/>
      <c r="D64" s="102"/>
      <c r="E64" s="102"/>
      <c r="F64" s="102"/>
      <c r="G64" s="18"/>
      <c r="H64" s="18"/>
      <c r="I64" s="104"/>
      <c r="J64" s="18"/>
      <c r="K64" s="18"/>
      <c r="L64" s="18"/>
      <c r="M64" s="13"/>
      <c r="N64" s="18"/>
      <c r="O64" s="60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5">
      <c r="A65" s="105" t="s">
        <v>33</v>
      </c>
      <c r="B65" s="101"/>
      <c r="C65" s="101"/>
      <c r="D65" s="102"/>
      <c r="E65" s="102"/>
      <c r="F65" s="102"/>
      <c r="G65" s="18"/>
      <c r="H65" s="18"/>
      <c r="I65" s="18"/>
      <c r="J65" s="18"/>
      <c r="K65" s="18"/>
      <c r="L65" s="18"/>
      <c r="M65" s="13"/>
      <c r="N65" s="18"/>
      <c r="O65" s="60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6:15" s="18" customFormat="1" ht="12.75">
      <c r="F66" s="106"/>
      <c r="G66" s="106"/>
      <c r="H66" s="106"/>
      <c r="I66" s="106"/>
      <c r="J66" s="106"/>
      <c r="K66" s="106"/>
      <c r="M66" s="13"/>
      <c r="O66" s="60"/>
    </row>
  </sheetData>
  <sheetProtection/>
  <mergeCells count="27">
    <mergeCell ref="I1:K1"/>
    <mergeCell ref="I2:L2"/>
    <mergeCell ref="A6:L6"/>
    <mergeCell ref="L8:L10"/>
    <mergeCell ref="B8:B10"/>
    <mergeCell ref="C8:E8"/>
    <mergeCell ref="A8:A10"/>
    <mergeCell ref="F8:H8"/>
    <mergeCell ref="I8:K8"/>
    <mergeCell ref="J28:L28"/>
    <mergeCell ref="J38:L38"/>
    <mergeCell ref="J20:L20"/>
    <mergeCell ref="F9:F10"/>
    <mergeCell ref="G9:H9"/>
    <mergeCell ref="I9:I10"/>
    <mergeCell ref="C9:C10"/>
    <mergeCell ref="A13:L13"/>
    <mergeCell ref="A14:L14"/>
    <mergeCell ref="A15:L15"/>
    <mergeCell ref="J9:K9"/>
    <mergeCell ref="D9:E9"/>
    <mergeCell ref="J52:L52"/>
    <mergeCell ref="A62:C62"/>
    <mergeCell ref="H62:I62"/>
    <mergeCell ref="A46:L46"/>
    <mergeCell ref="A47:L47"/>
    <mergeCell ref="A48:L48"/>
  </mergeCells>
  <printOptions/>
  <pageMargins left="0.7874015748031497" right="0.5905511811023623" top="1.1811023622047245" bottom="0.3937007874015748" header="0.5118110236220472" footer="0.4"/>
  <pageSetup horizontalDpi="600" verticalDpi="600" orientation="landscape" paperSize="9" scale="62" r:id="rId1"/>
  <rowBreaks count="4" manualBreakCount="4">
    <brk id="19" max="11" man="1"/>
    <brk id="27" max="11" man="1"/>
    <brk id="37" max="11" man="1"/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UPTSZN</cp:lastModifiedBy>
  <cp:lastPrinted>2016-08-08T15:44:21Z</cp:lastPrinted>
  <dcterms:created xsi:type="dcterms:W3CDTF">1996-10-08T23:32:33Z</dcterms:created>
  <dcterms:modified xsi:type="dcterms:W3CDTF">2016-08-09T08:43:05Z</dcterms:modified>
  <cp:category/>
  <cp:version/>
  <cp:contentType/>
  <cp:contentStatus/>
</cp:coreProperties>
</file>