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080" activeTab="0"/>
  </bookViews>
  <sheets>
    <sheet name="Показники" sheetId="1" r:id="rId1"/>
  </sheets>
  <definedNames>
    <definedName name="_xlnm.Print_Area" localSheetId="0">'Показники'!$A$1:$K$147</definedName>
  </definedNames>
  <calcPr fullCalcOnLoad="1"/>
</workbook>
</file>

<file path=xl/sharedStrings.xml><?xml version="1.0" encoding="utf-8"?>
<sst xmlns="http://schemas.openxmlformats.org/spreadsheetml/2006/main" count="149" uniqueCount="100">
  <si>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</si>
  <si>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</si>
  <si>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</si>
  <si>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</si>
  <si>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</si>
  <si>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</si>
  <si>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</si>
  <si>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</si>
  <si>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</si>
  <si>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</si>
  <si>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</si>
  <si>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в тому числі: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</si>
  <si>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</si>
  <si>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</si>
  <si>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</si>
  <si>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</si>
  <si>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</si>
  <si>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</si>
  <si>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</si>
  <si>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</si>
  <si>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</si>
  <si>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>______________  Масік Т.О.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</si>
  <si>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</si>
  <si>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</si>
  <si>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</si>
  <si>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від  ___  травня 2016 року № ___ - МР</t>
  </si>
  <si>
    <t xml:space="preserve">Відповідальні виконавці: ДСЗН Сумської міської ради </t>
  </si>
  <si>
    <t>Мета: Встановлення додаткових пільг, забезпечення належного соціального захисту окремих категорій громадян міста</t>
  </si>
  <si>
    <t>КТКВК 170102</t>
  </si>
  <si>
    <t>КТКВК 170602</t>
  </si>
  <si>
    <t>КТКВК 090209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</si>
  <si>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</si>
  <si>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</si>
  <si>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</si>
  <si>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>питома вага відшкодованих компенсацій до нарахованих, %</t>
  </si>
  <si>
    <t xml:space="preserve">кількість осіб, які мають право на пільговий проїзд електротранспортом, осіб </t>
  </si>
  <si>
    <t>кількість отримувачів пільгових послуг, осіб</t>
  </si>
  <si>
    <t>середня вартість пільгових послуг, грн.</t>
  </si>
  <si>
    <t>питома вага пільговиків, які отримали пільгові послуги, %</t>
  </si>
  <si>
    <t>КТКВК 250380</t>
  </si>
  <si>
    <t>Завдання 3. Забезпечення надання інших передбачених законодавством пільг громадянам, які постраждали внаслідок Чорнобильської катастрофи</t>
  </si>
  <si>
    <t>КТКВК 090214</t>
  </si>
  <si>
    <t>Завдання 4. Забезпечення надання пільг з оплати послуг зв'язку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</si>
  <si>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</si>
  <si>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</si>
  <si>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</si>
  <si>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</si>
  <si>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КТКВК 090203</t>
  </si>
  <si>
    <t>Показники продукту:</t>
  </si>
  <si>
    <t>Показники затрат:</t>
  </si>
  <si>
    <t xml:space="preserve"> обсяг видатків на компенсацію витрат на автомобільне паливо</t>
  </si>
  <si>
    <t>обсяг видатків на поховання і спорудження надгробка</t>
  </si>
  <si>
    <t>обсяг видатків на пільговий проїзд один раз на рік (один раз на два роки) залізничним</t>
  </si>
  <si>
    <t>кількість отримувачів компенсації витрат на автомобільне паливо</t>
  </si>
  <si>
    <t>кількість поховань осіб (споруджень надгробків), які мають особливі або особливі трудові заслуги перед Батьківщиною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</si>
  <si>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</si>
  <si>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</si>
  <si>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</si>
  <si>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середня вартість одного поховання (спорудження надгробка)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</si>
  <si>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</si>
  <si>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</si>
  <si>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</si>
  <si>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 xml:space="preserve">використали право на пільговий проїзд один раз на рік (один раз на два роки) залізничним транспортом </t>
  </si>
  <si>
    <t>КТКВК 090412</t>
  </si>
  <si>
    <t>Підпрограма 2. Соціальні гарантії громадянам міста</t>
  </si>
  <si>
    <t>Мета: Забезпечення надання соціальних гарантій, встановлених чинним законодавством та Сумською міською радою</t>
  </si>
  <si>
    <t>0313400</t>
  </si>
  <si>
    <t>Завдання 1. Забезпечити надання матеріальної допомоги окремим громадянам.</t>
  </si>
  <si>
    <t>КТКВК 090416</t>
  </si>
  <si>
    <t xml:space="preserve"> </t>
  </si>
  <si>
    <t>Підпрограма 5. Соціальні пільги та гарантії громадянам, які мають заслуги перед містом та сім'ям загиблих</t>
  </si>
  <si>
    <t>Підпрограма 12. Надання пільг, встановлених чинним законодавством</t>
  </si>
  <si>
    <t>Мета: Забезпечення надання пільг окремим категоріям громадян з оплати послуг зв'язку, проїзду, безоплатного поховання і спорудження на могилі надгробка, компенсації витрат на автомобільне паливо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</si>
  <si>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</si>
  <si>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</si>
  <si>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>Завдання 5. Забезпечення надання інших ветеранам війни, особам, на яких поширюється чинність Закону України «Про статус ветеранів війни, гарантії їх соціального захисту», особам, які мають особливі трудові заслуги перед Батьківщиною</t>
  </si>
  <si>
    <t>Завдання 1. Забезпечити надання пільг по оплаті за житлово-комунальні послуги</t>
  </si>
  <si>
    <t xml:space="preserve">Показники виконання: </t>
  </si>
  <si>
    <t xml:space="preserve">Показник продукту: </t>
  </si>
  <si>
    <t>кількість отримувачів пільгових послуг, осіб, в т.ч.:</t>
  </si>
  <si>
    <t>- членів сімей загиблих в Афганістані воїнів-інтернаціоналістів (50% пільги, а у разі втрати права на отримання пільг за рахунок коштів державного бюджету - 100% пільги), чол.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</si>
  <si>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</si>
  <si>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-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 (100% пільги), чол.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</si>
  <si>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</si>
  <si>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</si>
  <si>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на одного члена сім'ї загиблого під час проведення антитерористичної операції, грн.</t>
  </si>
  <si>
    <t>на одного з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року, грн.</t>
  </si>
  <si>
    <t>питома вага відшкодованих пільгових послуг до нарахованих, %</t>
  </si>
  <si>
    <t>динаміка обсягу витрат на надання додаткових гарантій у порівнянні з попереднім роком, %</t>
  </si>
  <si>
    <t>Завдання 2. Забезпечити виплату соціальних гарантій громадянам, які мають заслуги перед містом</t>
  </si>
  <si>
    <t>кількість отримувачів додаткових гарантій, осіб</t>
  </si>
  <si>
    <t>середній розмір додаткових гарантій, грн.</t>
  </si>
  <si>
    <t xml:space="preserve">Відповідальні виконавці: ДСЗН та виконавчий комітет Сумської міської ради </t>
  </si>
  <si>
    <t>Завдання 3. Забезпечити відшкодування коштів інвалідам війни та учасникам бойових дій з числа учасників анти-терористичної операції за проїзд автомобільним транспортом у міжобласному та внутрішньообласному сполученнях.</t>
  </si>
  <si>
    <t xml:space="preserve">кількість отримувачів пільгових послуг, осіб </t>
  </si>
  <si>
    <t>Додаток 7</t>
  </si>
  <si>
    <t>Продовження додатка 7</t>
  </si>
  <si>
    <t>Підпрограма 13.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</t>
  </si>
  <si>
    <t>Мета: передача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</t>
  </si>
  <si>
    <t>Завдання 1. Забезпечити передачу іншої субвенції обласному бюджету на відшкодування вартості пільгового проїзду окремих категорій громадян автомобільним транспортом загального користування у міжміському внутрішньообласному сполученні в Сумській області (крім інвалідів війни та учасників бойових дій з числа учасників антитерористичної операції)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</si>
</sst>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3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 wrapText="1"/>
    </xf>
    <xf numFmtId="202" fontId="13" fillId="0" borderId="10" xfId="0" applyNumberFormat="1" applyFont="1" applyFill="1" applyBorder="1" applyAlignment="1">
      <alignment horizontal="center" vertical="center"/>
    </xf>
    <xf numFmtId="202" fontId="1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255" wrapText="1"/>
    </xf>
    <xf numFmtId="0" fontId="6" fillId="0" borderId="1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 shrinkToFit="1"/>
    </xf>
    <xf numFmtId="4" fontId="5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0" fontId="33" fillId="0" borderId="10" xfId="0" applyFont="1" applyFill="1" applyBorder="1" applyAlignment="1">
      <alignment horizontal="justify" vertical="center" wrapText="1" shrinkToFit="1"/>
    </xf>
    <xf numFmtId="49" fontId="33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32" fillId="0" borderId="0" xfId="0" applyFont="1" applyFill="1" applyAlignment="1">
      <alignment horizontal="center" textRotation="180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="75" zoomScaleSheetLayoutView="75" zoomScalePageLayoutView="0" workbookViewId="0" topLeftCell="A115">
      <selection activeCell="I151" sqref="I151"/>
    </sheetView>
  </sheetViews>
  <sheetFormatPr defaultColWidth="9.140625" defaultRowHeight="12.75"/>
  <cols>
    <col min="1" max="1" width="62.7109375" style="12" customWidth="1"/>
    <col min="2" max="2" width="14.7109375" style="11" customWidth="1"/>
    <col min="3" max="3" width="16.140625" style="12" customWidth="1"/>
    <col min="4" max="4" width="16.00390625" style="12" customWidth="1"/>
    <col min="5" max="5" width="14.140625" style="12" customWidth="1"/>
    <col min="6" max="6" width="16.28125" style="11" customWidth="1"/>
    <col min="7" max="7" width="17.421875" style="11" customWidth="1"/>
    <col min="8" max="8" width="13.7109375" style="11" customWidth="1"/>
    <col min="9" max="9" width="17.140625" style="12" customWidth="1"/>
    <col min="10" max="10" width="16.7109375" style="12" customWidth="1"/>
    <col min="11" max="11" width="14.421875" style="12" customWidth="1"/>
    <col min="12" max="16384" width="9.140625" style="12" customWidth="1"/>
  </cols>
  <sheetData>
    <row r="1" spans="1:11" ht="20.25" customHeight="1">
      <c r="A1" s="14"/>
      <c r="B1" s="13"/>
      <c r="C1" s="14"/>
      <c r="D1" s="14"/>
      <c r="E1" s="14"/>
      <c r="F1" s="13"/>
      <c r="G1" s="13"/>
      <c r="H1" s="112" t="s">
        <v>95</v>
      </c>
      <c r="I1" s="112"/>
      <c r="J1" s="112"/>
      <c r="K1" s="112"/>
    </row>
    <row r="2" spans="1:11" ht="111.75" customHeight="1">
      <c r="A2" s="2"/>
      <c r="H2" s="113" t="s">
        <v>24</v>
      </c>
      <c r="I2" s="113"/>
      <c r="J2" s="113"/>
      <c r="K2" s="113"/>
    </row>
    <row r="3" spans="1:11" ht="18.75" customHeight="1">
      <c r="A3" s="2"/>
      <c r="H3" s="18" t="s">
        <v>25</v>
      </c>
      <c r="I3" s="19"/>
      <c r="J3" s="19"/>
      <c r="K3" s="20"/>
    </row>
    <row r="4" spans="8:10" ht="15.75">
      <c r="H4" s="3"/>
      <c r="I4" s="1"/>
      <c r="J4" s="1"/>
    </row>
    <row r="5" spans="1:11" ht="30.75" customHeight="1">
      <c r="A5" s="114" t="s">
        <v>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2.75">
      <c r="A6" s="15"/>
      <c r="B6" s="16"/>
      <c r="C6" s="17"/>
      <c r="D6" s="17"/>
      <c r="E6" s="17"/>
      <c r="F6" s="16"/>
      <c r="G6" s="16"/>
      <c r="H6" s="16"/>
      <c r="I6" s="17"/>
      <c r="J6" s="17"/>
      <c r="K6" s="17"/>
    </row>
    <row r="7" spans="1:11" s="11" customFormat="1" ht="32.25" customHeight="1">
      <c r="A7" s="105" t="s">
        <v>0</v>
      </c>
      <c r="B7" s="105" t="s">
        <v>12</v>
      </c>
      <c r="C7" s="105" t="s">
        <v>15</v>
      </c>
      <c r="D7" s="105"/>
      <c r="E7" s="105"/>
      <c r="F7" s="105" t="s">
        <v>17</v>
      </c>
      <c r="G7" s="105"/>
      <c r="H7" s="105"/>
      <c r="I7" s="105" t="s">
        <v>16</v>
      </c>
      <c r="J7" s="105"/>
      <c r="K7" s="105"/>
    </row>
    <row r="8" spans="1:11" s="11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11" customFormat="1" ht="18.75" customHeight="1">
      <c r="A9" s="105"/>
      <c r="B9" s="105"/>
      <c r="C9" s="105" t="s">
        <v>1</v>
      </c>
      <c r="D9" s="106" t="s">
        <v>2</v>
      </c>
      <c r="E9" s="106"/>
      <c r="F9" s="105" t="s">
        <v>1</v>
      </c>
      <c r="G9" s="106" t="s">
        <v>2</v>
      </c>
      <c r="H9" s="106"/>
      <c r="I9" s="105" t="s">
        <v>1</v>
      </c>
      <c r="J9" s="106" t="s">
        <v>2</v>
      </c>
      <c r="K9" s="106"/>
    </row>
    <row r="10" spans="1:11" s="11" customFormat="1" ht="28.5">
      <c r="A10" s="105"/>
      <c r="B10" s="105"/>
      <c r="C10" s="105"/>
      <c r="D10" s="77" t="s">
        <v>3</v>
      </c>
      <c r="E10" s="77" t="s">
        <v>4</v>
      </c>
      <c r="F10" s="105"/>
      <c r="G10" s="77" t="s">
        <v>3</v>
      </c>
      <c r="H10" s="77" t="s">
        <v>4</v>
      </c>
      <c r="I10" s="105"/>
      <c r="J10" s="77" t="s">
        <v>3</v>
      </c>
      <c r="K10" s="77" t="s">
        <v>4</v>
      </c>
    </row>
    <row r="11" spans="1:11" s="11" customFormat="1" ht="15.75" customHeight="1">
      <c r="A11" s="76">
        <v>1</v>
      </c>
      <c r="B11" s="97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7">
        <v>8</v>
      </c>
      <c r="I11" s="77">
        <v>9</v>
      </c>
      <c r="J11" s="77">
        <v>10</v>
      </c>
      <c r="K11" s="77">
        <v>11</v>
      </c>
    </row>
    <row r="12" spans="1:11" s="11" customFormat="1" ht="21" customHeight="1">
      <c r="A12" s="98" t="s">
        <v>5</v>
      </c>
      <c r="B12" s="78"/>
      <c r="C12" s="99">
        <f>12068855+302000+3902000+3009742+9557658+70400+1394632+269119+1160656+550211+54755</f>
        <v>32340028</v>
      </c>
      <c r="D12" s="99">
        <f>11321855+302000+3902000+3009742+9557658+70400+1394632+269119+1160656+550211+54755</f>
        <v>31593028</v>
      </c>
      <c r="E12" s="99">
        <f>747000</f>
        <v>747000</v>
      </c>
      <c r="F12" s="99">
        <f>8304253</f>
        <v>8304253</v>
      </c>
      <c r="G12" s="99">
        <f>8304253</f>
        <v>8304253</v>
      </c>
      <c r="H12" s="99">
        <v>0</v>
      </c>
      <c r="I12" s="99">
        <f>8927073</f>
        <v>8927073</v>
      </c>
      <c r="J12" s="99">
        <f>8927073</f>
        <v>8927073</v>
      </c>
      <c r="K12" s="99">
        <v>0</v>
      </c>
    </row>
    <row r="13" spans="1:14" s="25" customFormat="1" ht="17.25" customHeight="1">
      <c r="A13" s="44" t="s">
        <v>63</v>
      </c>
      <c r="B13" s="10"/>
      <c r="C13" s="29"/>
      <c r="D13" s="29"/>
      <c r="E13" s="29"/>
      <c r="F13" s="29"/>
      <c r="G13" s="29"/>
      <c r="H13" s="29"/>
      <c r="I13" s="29"/>
      <c r="J13" s="29"/>
      <c r="K13" s="29"/>
      <c r="L13" s="46"/>
      <c r="N13" s="47"/>
    </row>
    <row r="14" spans="1:14" s="25" customFormat="1" ht="33" customHeight="1">
      <c r="A14" s="41" t="s">
        <v>92</v>
      </c>
      <c r="B14" s="10"/>
      <c r="C14" s="29"/>
      <c r="D14" s="29"/>
      <c r="E14" s="29"/>
      <c r="F14" s="29"/>
      <c r="G14" s="29"/>
      <c r="H14" s="29"/>
      <c r="I14" s="29"/>
      <c r="J14" s="29"/>
      <c r="K14" s="29"/>
      <c r="L14" s="46"/>
      <c r="N14" s="47"/>
    </row>
    <row r="15" spans="1:14" s="25" customFormat="1" ht="15.75" customHeight="1">
      <c r="A15" s="107" t="s">
        <v>64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48"/>
      <c r="N15" s="47"/>
    </row>
    <row r="16" spans="1:14" s="25" customFormat="1" ht="17.25" customHeight="1">
      <c r="A16" s="108" t="s">
        <v>65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49"/>
      <c r="N16" s="47"/>
    </row>
    <row r="17" spans="1:14" s="27" customFormat="1" ht="23.25" customHeight="1">
      <c r="A17" s="105" t="s">
        <v>8</v>
      </c>
      <c r="B17" s="10" t="s">
        <v>11</v>
      </c>
      <c r="C17" s="7">
        <f>D17</f>
        <v>4644231</v>
      </c>
      <c r="D17" s="7">
        <f>4293620+350611</f>
        <v>4644231</v>
      </c>
      <c r="E17" s="7">
        <v>0</v>
      </c>
      <c r="F17" s="7">
        <f>G17</f>
        <v>3306167</v>
      </c>
      <c r="G17" s="7">
        <v>3306167</v>
      </c>
      <c r="H17" s="7">
        <v>0</v>
      </c>
      <c r="I17" s="7">
        <f>J17</f>
        <v>3554131</v>
      </c>
      <c r="J17" s="7">
        <v>3554131</v>
      </c>
      <c r="K17" s="7">
        <v>0</v>
      </c>
      <c r="L17" s="50"/>
      <c r="N17" s="51"/>
    </row>
    <row r="18" spans="1:14" s="27" customFormat="1" ht="23.25" customHeight="1">
      <c r="A18" s="105"/>
      <c r="B18" s="45">
        <v>1513400</v>
      </c>
      <c r="C18" s="7">
        <f>D18</f>
        <v>4410231</v>
      </c>
      <c r="D18" s="7">
        <f>4059620+350611</f>
        <v>4410231</v>
      </c>
      <c r="E18" s="7">
        <v>0</v>
      </c>
      <c r="F18" s="7">
        <f>G18</f>
        <v>3192009</v>
      </c>
      <c r="G18" s="7">
        <v>3192009</v>
      </c>
      <c r="H18" s="7">
        <v>0</v>
      </c>
      <c r="I18" s="7">
        <f>J18</f>
        <v>3431411</v>
      </c>
      <c r="J18" s="7">
        <v>3431411</v>
      </c>
      <c r="K18" s="7">
        <v>0</v>
      </c>
      <c r="L18" s="50"/>
      <c r="N18" s="51"/>
    </row>
    <row r="19" spans="1:14" s="27" customFormat="1" ht="23.25" customHeight="1">
      <c r="A19" s="105"/>
      <c r="B19" s="56" t="s">
        <v>66</v>
      </c>
      <c r="C19" s="7">
        <f>D19</f>
        <v>234000</v>
      </c>
      <c r="D19" s="7">
        <v>234000</v>
      </c>
      <c r="E19" s="7">
        <v>0</v>
      </c>
      <c r="F19" s="7">
        <f>G19</f>
        <v>114158</v>
      </c>
      <c r="G19" s="7">
        <v>114158</v>
      </c>
      <c r="H19" s="7">
        <v>0</v>
      </c>
      <c r="I19" s="7">
        <f>J19</f>
        <v>122720</v>
      </c>
      <c r="J19" s="7">
        <v>122720</v>
      </c>
      <c r="K19" s="7">
        <v>0</v>
      </c>
      <c r="L19" s="50"/>
      <c r="N19" s="51"/>
    </row>
    <row r="20" spans="1:14" s="25" customFormat="1" ht="31.5" customHeight="1">
      <c r="A20" s="79" t="s">
        <v>67</v>
      </c>
      <c r="B20" s="45">
        <v>1513400</v>
      </c>
      <c r="C20" s="4">
        <f>D20</f>
        <v>4012152</v>
      </c>
      <c r="D20" s="4">
        <f>3661541+350611</f>
        <v>4012152</v>
      </c>
      <c r="E20" s="4">
        <v>0</v>
      </c>
      <c r="F20" s="7">
        <f>G20</f>
        <v>2771924</v>
      </c>
      <c r="G20" s="7">
        <v>2771924</v>
      </c>
      <c r="H20" s="7">
        <v>0</v>
      </c>
      <c r="I20" s="7">
        <f>J20</f>
        <v>2979819</v>
      </c>
      <c r="J20" s="7">
        <v>2979819</v>
      </c>
      <c r="K20" s="7">
        <v>0</v>
      </c>
      <c r="L20" s="52"/>
      <c r="N20" s="47"/>
    </row>
    <row r="21" spans="1:14" s="25" customFormat="1" ht="18" customHeight="1">
      <c r="A21" s="78" t="s">
        <v>6</v>
      </c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53"/>
      <c r="N21" s="47"/>
    </row>
    <row r="22" spans="1:14" s="25" customFormat="1" ht="15">
      <c r="A22" s="79" t="s">
        <v>7</v>
      </c>
      <c r="B22" s="10"/>
      <c r="C22" s="26"/>
      <c r="D22" s="26"/>
      <c r="E22" s="26"/>
      <c r="F22" s="26"/>
      <c r="G22" s="26"/>
      <c r="H22" s="26"/>
      <c r="I22" s="26"/>
      <c r="J22" s="26"/>
      <c r="K22" s="26"/>
      <c r="L22" s="53"/>
      <c r="N22" s="47"/>
    </row>
    <row r="23" spans="1:14" s="25" customFormat="1" ht="18" customHeight="1">
      <c r="A23" s="80" t="s">
        <v>22</v>
      </c>
      <c r="B23" s="10"/>
      <c r="C23" s="5">
        <f>D23+E23</f>
        <v>1322</v>
      </c>
      <c r="D23" s="5">
        <f>663+659</f>
        <v>1322</v>
      </c>
      <c r="E23" s="5">
        <v>0</v>
      </c>
      <c r="F23" s="5">
        <f>G23+H23</f>
        <v>581</v>
      </c>
      <c r="G23" s="5">
        <v>581</v>
      </c>
      <c r="H23" s="5">
        <v>0</v>
      </c>
      <c r="I23" s="5">
        <f>J23+K23</f>
        <v>581</v>
      </c>
      <c r="J23" s="5">
        <v>581</v>
      </c>
      <c r="K23" s="5">
        <v>0</v>
      </c>
      <c r="L23" s="54"/>
      <c r="M23" s="109"/>
      <c r="N23" s="47"/>
    </row>
    <row r="24" spans="1:14" s="25" customFormat="1" ht="17.25" customHeight="1">
      <c r="A24" s="81" t="s">
        <v>10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53"/>
      <c r="M24" s="109"/>
      <c r="N24" s="47"/>
    </row>
    <row r="25" spans="1:14" s="25" customFormat="1" ht="16.5">
      <c r="A25" s="82" t="s">
        <v>23</v>
      </c>
      <c r="B25" s="10"/>
      <c r="C25" s="8">
        <f>D25+E25</f>
        <v>3034.910741301059</v>
      </c>
      <c r="D25" s="8">
        <f>D20/D23</f>
        <v>3034.910741301059</v>
      </c>
      <c r="E25" s="8">
        <v>0</v>
      </c>
      <c r="F25" s="8">
        <f>G25+H25</f>
        <v>4770.953528399312</v>
      </c>
      <c r="G25" s="9">
        <f>G20/G23</f>
        <v>4770.953528399312</v>
      </c>
      <c r="H25" s="8">
        <v>0</v>
      </c>
      <c r="I25" s="8">
        <f>J25+K25</f>
        <v>5128.776247848537</v>
      </c>
      <c r="J25" s="9">
        <f>J20/J23</f>
        <v>5128.776247848537</v>
      </c>
      <c r="K25" s="8">
        <v>0</v>
      </c>
      <c r="L25" s="55"/>
      <c r="N25" s="47"/>
    </row>
    <row r="26" spans="1:14" s="25" customFormat="1" ht="16.5">
      <c r="A26" s="41" t="s">
        <v>9</v>
      </c>
      <c r="B26" s="10"/>
      <c r="C26" s="8"/>
      <c r="D26" s="8"/>
      <c r="E26" s="8"/>
      <c r="F26" s="8"/>
      <c r="G26" s="9"/>
      <c r="H26" s="8"/>
      <c r="I26" s="8"/>
      <c r="J26" s="9"/>
      <c r="K26" s="8"/>
      <c r="L26" s="55"/>
      <c r="N26" s="47"/>
    </row>
    <row r="27" spans="1:14" s="25" customFormat="1" ht="38.25" customHeight="1">
      <c r="A27" s="82" t="s">
        <v>13</v>
      </c>
      <c r="B27" s="10"/>
      <c r="C27" s="32">
        <f>D27+E27</f>
        <v>117.06150572972771</v>
      </c>
      <c r="D27" s="32">
        <f>D20/3427388*100</f>
        <v>117.06150572972771</v>
      </c>
      <c r="E27" s="32">
        <v>0</v>
      </c>
      <c r="F27" s="32">
        <f>G27+H27</f>
        <v>69.08821001796542</v>
      </c>
      <c r="G27" s="33">
        <f>G20/D20*100</f>
        <v>69.08821001796542</v>
      </c>
      <c r="H27" s="32">
        <v>0</v>
      </c>
      <c r="I27" s="32">
        <f>J27+K27</f>
        <v>107.50002525321763</v>
      </c>
      <c r="J27" s="33">
        <f>J20/G20*100</f>
        <v>107.50002525321763</v>
      </c>
      <c r="K27" s="32">
        <v>0</v>
      </c>
      <c r="L27" s="55"/>
      <c r="N27" s="47"/>
    </row>
    <row r="28" spans="1:11" s="25" customFormat="1" ht="17.25" customHeight="1">
      <c r="A28" s="44" t="s">
        <v>68</v>
      </c>
      <c r="B28" s="45">
        <v>1513200</v>
      </c>
      <c r="C28" s="29" t="s">
        <v>69</v>
      </c>
      <c r="D28" s="29"/>
      <c r="E28" s="29"/>
      <c r="F28" s="29"/>
      <c r="G28" s="29"/>
      <c r="H28" s="29"/>
      <c r="I28" s="29"/>
      <c r="J28" s="29"/>
      <c r="K28" s="29"/>
    </row>
    <row r="29" spans="1:11" s="25" customFormat="1" ht="18.75" customHeight="1">
      <c r="A29" s="41" t="s">
        <v>26</v>
      </c>
      <c r="B29" s="10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25" customFormat="1" ht="15.75" customHeight="1">
      <c r="A30" s="107" t="s">
        <v>70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s="11" customFormat="1" ht="17.25" customHeight="1">
      <c r="A31" s="108" t="s">
        <v>27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s="27" customFormat="1" ht="23.25" customHeight="1">
      <c r="A32" s="76" t="s">
        <v>8</v>
      </c>
      <c r="B32" s="10" t="s">
        <v>11</v>
      </c>
      <c r="C32" s="7">
        <f>D32+E32</f>
        <v>5463805</v>
      </c>
      <c r="D32" s="7">
        <f>D33+D50+D58</f>
        <v>5463805</v>
      </c>
      <c r="E32" s="7">
        <f>E33+E50+E58</f>
        <v>0</v>
      </c>
      <c r="F32" s="7">
        <f>G32+H32</f>
        <v>1110018</v>
      </c>
      <c r="G32" s="7">
        <f>G33+G50+G58</f>
        <v>1110018</v>
      </c>
      <c r="H32" s="7">
        <v>0</v>
      </c>
      <c r="I32" s="7">
        <f>J32+K32</f>
        <v>1193269</v>
      </c>
      <c r="J32" s="7">
        <f>J33+J50+J58</f>
        <v>1193269</v>
      </c>
      <c r="K32" s="7">
        <v>0</v>
      </c>
    </row>
    <row r="33" spans="1:14" s="20" customFormat="1" ht="33" customHeight="1">
      <c r="A33" s="41" t="s">
        <v>76</v>
      </c>
      <c r="B33" s="58"/>
      <c r="C33" s="4">
        <f>E33+D33</f>
        <v>439789</v>
      </c>
      <c r="D33" s="4">
        <f>453296-13507</f>
        <v>439789</v>
      </c>
      <c r="E33" s="4">
        <v>0</v>
      </c>
      <c r="F33" s="4">
        <f>H33+G33</f>
        <v>485527</v>
      </c>
      <c r="G33" s="7">
        <v>485527</v>
      </c>
      <c r="H33" s="7">
        <f>E33*1.05</f>
        <v>0</v>
      </c>
      <c r="I33" s="4">
        <f>K33+J33</f>
        <v>521942</v>
      </c>
      <c r="J33" s="7">
        <v>521942</v>
      </c>
      <c r="K33" s="7">
        <f>H33*1.043</f>
        <v>0</v>
      </c>
      <c r="L33" s="59"/>
      <c r="M33" s="60"/>
      <c r="N33" s="47"/>
    </row>
    <row r="34" spans="1:14" s="20" customFormat="1" ht="18" customHeight="1">
      <c r="A34" s="82" t="s">
        <v>77</v>
      </c>
      <c r="B34" s="58"/>
      <c r="C34" s="6"/>
      <c r="D34" s="6"/>
      <c r="E34" s="6"/>
      <c r="F34" s="6"/>
      <c r="G34" s="6"/>
      <c r="H34" s="6"/>
      <c r="I34" s="6"/>
      <c r="J34" s="6"/>
      <c r="K34" s="6"/>
      <c r="L34" s="53"/>
      <c r="N34" s="47"/>
    </row>
    <row r="35" spans="1:14" s="20" customFormat="1" ht="16.5">
      <c r="A35" s="41" t="s">
        <v>78</v>
      </c>
      <c r="B35" s="58"/>
      <c r="C35" s="6"/>
      <c r="D35" s="6"/>
      <c r="E35" s="6"/>
      <c r="F35" s="6"/>
      <c r="G35" s="6"/>
      <c r="H35" s="6"/>
      <c r="I35" s="6"/>
      <c r="J35" s="6"/>
      <c r="K35" s="6"/>
      <c r="L35" s="52"/>
      <c r="N35" s="47"/>
    </row>
    <row r="36" spans="1:15" s="20" customFormat="1" ht="19.5" customHeight="1">
      <c r="A36" s="82" t="s">
        <v>79</v>
      </c>
      <c r="B36" s="58"/>
      <c r="C36" s="5">
        <f>D36+E36</f>
        <v>82</v>
      </c>
      <c r="D36" s="5">
        <f>D39+D40+D41</f>
        <v>82</v>
      </c>
      <c r="E36" s="5">
        <v>0</v>
      </c>
      <c r="F36" s="5">
        <f>G36+H36</f>
        <v>82</v>
      </c>
      <c r="G36" s="5">
        <f>G39+G40+G41</f>
        <v>82</v>
      </c>
      <c r="H36" s="5">
        <v>0</v>
      </c>
      <c r="I36" s="5">
        <f>J36+K36</f>
        <v>82</v>
      </c>
      <c r="J36" s="5">
        <f>J39+J40+J41</f>
        <v>82</v>
      </c>
      <c r="K36" s="5">
        <v>0</v>
      </c>
      <c r="L36" s="52"/>
      <c r="M36" s="54"/>
      <c r="O36" s="47"/>
    </row>
    <row r="37" spans="1:12" s="20" customFormat="1" ht="29.25" customHeight="1">
      <c r="A37" s="65"/>
      <c r="B37" s="66"/>
      <c r="C37" s="67"/>
      <c r="D37" s="68"/>
      <c r="E37" s="68"/>
      <c r="F37" s="69"/>
      <c r="G37" s="70"/>
      <c r="H37" s="70"/>
      <c r="I37" s="101" t="s">
        <v>96</v>
      </c>
      <c r="J37" s="101"/>
      <c r="K37" s="101"/>
      <c r="L37" s="73"/>
    </row>
    <row r="38" spans="1:12" s="75" customFormat="1" ht="18.75" customHeight="1">
      <c r="A38" s="71">
        <v>1</v>
      </c>
      <c r="B38" s="71">
        <v>2</v>
      </c>
      <c r="C38" s="71">
        <v>3</v>
      </c>
      <c r="D38" s="71">
        <v>4</v>
      </c>
      <c r="E38" s="71">
        <v>5</v>
      </c>
      <c r="F38" s="71">
        <v>6</v>
      </c>
      <c r="G38" s="71">
        <v>7</v>
      </c>
      <c r="H38" s="71">
        <v>8</v>
      </c>
      <c r="I38" s="71">
        <v>9</v>
      </c>
      <c r="J38" s="72">
        <v>10</v>
      </c>
      <c r="K38" s="72">
        <v>11</v>
      </c>
      <c r="L38" s="74"/>
    </row>
    <row r="39" spans="1:14" s="20" customFormat="1" ht="52.5" customHeight="1">
      <c r="A39" s="92" t="s">
        <v>80</v>
      </c>
      <c r="B39" s="58"/>
      <c r="C39" s="5">
        <f>D39+E39</f>
        <v>16</v>
      </c>
      <c r="D39" s="5">
        <v>16</v>
      </c>
      <c r="E39" s="5">
        <v>0</v>
      </c>
      <c r="F39" s="5">
        <f>G39+H39</f>
        <v>16</v>
      </c>
      <c r="G39" s="5">
        <v>16</v>
      </c>
      <c r="H39" s="5">
        <v>0</v>
      </c>
      <c r="I39" s="5">
        <f>J39+K39</f>
        <v>16</v>
      </c>
      <c r="J39" s="5">
        <v>16</v>
      </c>
      <c r="K39" s="5">
        <v>0</v>
      </c>
      <c r="L39" s="54"/>
      <c r="N39" s="47"/>
    </row>
    <row r="40" spans="1:14" s="20" customFormat="1" ht="52.5" customHeight="1">
      <c r="A40" s="92" t="s">
        <v>81</v>
      </c>
      <c r="B40" s="58"/>
      <c r="C40" s="5">
        <v>64</v>
      </c>
      <c r="D40" s="5">
        <v>64</v>
      </c>
      <c r="E40" s="5">
        <v>0</v>
      </c>
      <c r="F40" s="5">
        <v>64</v>
      </c>
      <c r="G40" s="5">
        <v>64</v>
      </c>
      <c r="H40" s="5">
        <v>64</v>
      </c>
      <c r="I40" s="5">
        <v>64</v>
      </c>
      <c r="J40" s="5">
        <v>64</v>
      </c>
      <c r="K40" s="5">
        <v>0</v>
      </c>
      <c r="L40" s="54"/>
      <c r="N40" s="47"/>
    </row>
    <row r="41" spans="1:14" s="20" customFormat="1" ht="63.75" customHeight="1">
      <c r="A41" s="92" t="s">
        <v>82</v>
      </c>
      <c r="B41" s="58"/>
      <c r="C41" s="5">
        <f>D41+E41</f>
        <v>2</v>
      </c>
      <c r="D41" s="5">
        <v>2</v>
      </c>
      <c r="E41" s="5">
        <v>0</v>
      </c>
      <c r="F41" s="5">
        <f>G41+H41</f>
        <v>2</v>
      </c>
      <c r="G41" s="5">
        <v>2</v>
      </c>
      <c r="H41" s="5">
        <v>0</v>
      </c>
      <c r="I41" s="5">
        <f>J41+K41</f>
        <v>2</v>
      </c>
      <c r="J41" s="5">
        <v>2</v>
      </c>
      <c r="K41" s="5">
        <v>0</v>
      </c>
      <c r="L41" s="54"/>
      <c r="N41" s="47"/>
    </row>
    <row r="42" spans="1:14" s="20" customFormat="1" ht="16.5">
      <c r="A42" s="41" t="s">
        <v>10</v>
      </c>
      <c r="B42" s="58"/>
      <c r="C42" s="6"/>
      <c r="D42" s="6"/>
      <c r="E42" s="6"/>
      <c r="F42" s="6"/>
      <c r="G42" s="6"/>
      <c r="H42" s="6"/>
      <c r="I42" s="6"/>
      <c r="J42" s="6"/>
      <c r="K42" s="6"/>
      <c r="L42" s="53"/>
      <c r="N42" s="47"/>
    </row>
    <row r="43" spans="1:14" s="20" customFormat="1" ht="30.75" customHeight="1">
      <c r="A43" s="93" t="s">
        <v>83</v>
      </c>
      <c r="B43" s="58"/>
      <c r="C43" s="8">
        <f>D43+E43</f>
        <v>5363.280487804878</v>
      </c>
      <c r="D43" s="8">
        <f>D33/D36</f>
        <v>5363.280487804878</v>
      </c>
      <c r="E43" s="8">
        <v>0</v>
      </c>
      <c r="F43" s="8">
        <f>G43+H43</f>
        <v>5921.0609756097565</v>
      </c>
      <c r="G43" s="9">
        <f>G33/G36</f>
        <v>5921.0609756097565</v>
      </c>
      <c r="H43" s="8">
        <v>0</v>
      </c>
      <c r="I43" s="8">
        <f>J43+K43</f>
        <v>6365.1463414634145</v>
      </c>
      <c r="J43" s="9">
        <f>J33/J36</f>
        <v>6365.1463414634145</v>
      </c>
      <c r="K43" s="8">
        <v>0</v>
      </c>
      <c r="L43" s="52"/>
      <c r="N43" s="47"/>
    </row>
    <row r="44" spans="1:14" s="20" customFormat="1" ht="33.75" customHeight="1">
      <c r="A44" s="93" t="s">
        <v>84</v>
      </c>
      <c r="B44" s="58"/>
      <c r="C44" s="8">
        <f>D44+E44</f>
        <v>8303.125</v>
      </c>
      <c r="D44" s="8">
        <f>132850/D39</f>
        <v>8303.125</v>
      </c>
      <c r="E44" s="8">
        <v>0</v>
      </c>
      <c r="F44" s="8">
        <f>G44+H44</f>
        <v>9166.625</v>
      </c>
      <c r="G44" s="9">
        <f>146666/G39</f>
        <v>9166.625</v>
      </c>
      <c r="H44" s="8">
        <v>0</v>
      </c>
      <c r="I44" s="8">
        <f>J44+K44</f>
        <v>9854.125</v>
      </c>
      <c r="J44" s="9">
        <f>157666/J39</f>
        <v>9854.125</v>
      </c>
      <c r="K44" s="8">
        <v>0</v>
      </c>
      <c r="L44" s="55"/>
      <c r="N44" s="47"/>
    </row>
    <row r="45" spans="1:14" s="20" customFormat="1" ht="33.75" customHeight="1">
      <c r="A45" s="93" t="s">
        <v>85</v>
      </c>
      <c r="B45" s="58"/>
      <c r="C45" s="8">
        <f>D45+E45</f>
        <v>4556.453125</v>
      </c>
      <c r="D45" s="8">
        <f>291613/D40</f>
        <v>4556.453125</v>
      </c>
      <c r="E45" s="8">
        <v>0</v>
      </c>
      <c r="F45" s="8">
        <f>G45+H45</f>
        <v>5030.328125</v>
      </c>
      <c r="G45" s="9">
        <f>321941/G40</f>
        <v>5030.328125</v>
      </c>
      <c r="H45" s="8">
        <v>0</v>
      </c>
      <c r="I45" s="8">
        <f>J45+K45</f>
        <v>5407.609375</v>
      </c>
      <c r="J45" s="9">
        <f>346087/J40</f>
        <v>5407.609375</v>
      </c>
      <c r="K45" s="8">
        <v>0</v>
      </c>
      <c r="L45" s="55"/>
      <c r="N45" s="47"/>
    </row>
    <row r="46" spans="1:15" ht="67.5" customHeight="1">
      <c r="A46" s="94" t="s">
        <v>86</v>
      </c>
      <c r="B46" s="58"/>
      <c r="C46" s="8">
        <f>D46+E46</f>
        <v>7663</v>
      </c>
      <c r="D46" s="8">
        <f>15326/D41</f>
        <v>7663</v>
      </c>
      <c r="E46" s="8">
        <v>0</v>
      </c>
      <c r="F46" s="8">
        <f>G46+H46</f>
        <v>8460</v>
      </c>
      <c r="G46" s="9">
        <f>16920/G41</f>
        <v>8460</v>
      </c>
      <c r="H46" s="8">
        <v>0</v>
      </c>
      <c r="I46" s="8">
        <f>J46+K46</f>
        <v>9094.5</v>
      </c>
      <c r="J46" s="9">
        <f>18189/J41</f>
        <v>9094.5</v>
      </c>
      <c r="K46" s="8">
        <v>0</v>
      </c>
      <c r="L46" s="55"/>
      <c r="M46" s="20"/>
      <c r="N46" s="47"/>
      <c r="O46" s="20"/>
    </row>
    <row r="47" spans="1:15" ht="15" customHeight="1">
      <c r="A47" s="41" t="s">
        <v>9</v>
      </c>
      <c r="B47" s="58"/>
      <c r="C47" s="6"/>
      <c r="D47" s="6"/>
      <c r="E47" s="6"/>
      <c r="F47" s="6"/>
      <c r="G47" s="6"/>
      <c r="H47" s="6"/>
      <c r="I47" s="6"/>
      <c r="J47" s="6"/>
      <c r="K47" s="6"/>
      <c r="L47" s="53"/>
      <c r="M47" s="20"/>
      <c r="N47" s="47"/>
      <c r="O47" s="20"/>
    </row>
    <row r="48" spans="1:15" ht="17.25" customHeight="1">
      <c r="A48" s="95" t="s">
        <v>87</v>
      </c>
      <c r="B48" s="58"/>
      <c r="C48" s="8">
        <f>D48+E48</f>
        <v>100</v>
      </c>
      <c r="D48" s="8">
        <v>100</v>
      </c>
      <c r="E48" s="8">
        <v>0</v>
      </c>
      <c r="F48" s="8">
        <f>G48+H48</f>
        <v>100</v>
      </c>
      <c r="G48" s="8">
        <v>100</v>
      </c>
      <c r="H48" s="8">
        <v>0</v>
      </c>
      <c r="I48" s="8">
        <f>J48+K48</f>
        <v>100</v>
      </c>
      <c r="J48" s="8">
        <v>100</v>
      </c>
      <c r="K48" s="8">
        <v>0</v>
      </c>
      <c r="L48" s="55"/>
      <c r="M48" s="20"/>
      <c r="N48" s="47"/>
      <c r="O48" s="20"/>
    </row>
    <row r="49" spans="1:15" ht="28.5" customHeight="1">
      <c r="A49" s="83" t="s">
        <v>88</v>
      </c>
      <c r="B49" s="58"/>
      <c r="C49" s="8">
        <f>D49+E49</f>
        <v>148.46751896400974</v>
      </c>
      <c r="D49" s="8">
        <f>D33/296219*100</f>
        <v>148.46751896400974</v>
      </c>
      <c r="E49" s="8">
        <v>0</v>
      </c>
      <c r="F49" s="8">
        <f>G49+H49</f>
        <v>110.39998726662104</v>
      </c>
      <c r="G49" s="8">
        <f>G33/D33*100</f>
        <v>110.39998726662104</v>
      </c>
      <c r="H49" s="8">
        <v>0</v>
      </c>
      <c r="I49" s="8">
        <f>J49+K49</f>
        <v>107.50009783184045</v>
      </c>
      <c r="J49" s="8">
        <f>J33/G33*100</f>
        <v>107.50009783184045</v>
      </c>
      <c r="K49" s="8">
        <v>0</v>
      </c>
      <c r="L49" s="55"/>
      <c r="M49" s="20"/>
      <c r="N49" s="47"/>
      <c r="O49" s="20"/>
    </row>
    <row r="50" spans="1:14" s="25" customFormat="1" ht="33" customHeight="1">
      <c r="A50" s="91" t="s">
        <v>89</v>
      </c>
      <c r="B50" s="10"/>
      <c r="C50" s="4">
        <f>E50+D50</f>
        <v>1122016</v>
      </c>
      <c r="D50" s="4">
        <f>565661+302000+199600+54755</f>
        <v>1122016</v>
      </c>
      <c r="E50" s="4">
        <v>0</v>
      </c>
      <c r="F50" s="4">
        <f>H50+G50</f>
        <v>624491</v>
      </c>
      <c r="G50" s="7">
        <v>624491</v>
      </c>
      <c r="H50" s="7">
        <f>E50*1.05</f>
        <v>0</v>
      </c>
      <c r="I50" s="4">
        <f>K50+J50</f>
        <v>671327</v>
      </c>
      <c r="J50" s="7">
        <v>671327</v>
      </c>
      <c r="K50" s="7">
        <f>H50*1.043</f>
        <v>0</v>
      </c>
      <c r="L50" s="59"/>
      <c r="N50" s="47"/>
    </row>
    <row r="51" spans="1:14" s="25" customFormat="1" ht="17.25" customHeight="1">
      <c r="A51" s="82" t="s">
        <v>77</v>
      </c>
      <c r="B51" s="10"/>
      <c r="C51" s="26"/>
      <c r="D51" s="26"/>
      <c r="E51" s="26"/>
      <c r="F51" s="26"/>
      <c r="G51" s="26"/>
      <c r="H51" s="26"/>
      <c r="I51" s="26"/>
      <c r="J51" s="26"/>
      <c r="K51" s="26"/>
      <c r="L51" s="53"/>
      <c r="N51" s="47"/>
    </row>
    <row r="52" spans="1:14" s="25" customFormat="1" ht="15" customHeight="1">
      <c r="A52" s="41" t="s">
        <v>78</v>
      </c>
      <c r="B52" s="10"/>
      <c r="C52" s="26"/>
      <c r="D52" s="26"/>
      <c r="E52" s="26"/>
      <c r="F52" s="26"/>
      <c r="G52" s="26"/>
      <c r="H52" s="26"/>
      <c r="I52" s="26"/>
      <c r="J52" s="26"/>
      <c r="K52" s="26"/>
      <c r="L52" s="53"/>
      <c r="N52" s="47"/>
    </row>
    <row r="53" spans="1:14" s="25" customFormat="1" ht="23.25" customHeight="1">
      <c r="A53" s="82" t="s">
        <v>90</v>
      </c>
      <c r="B53" s="10"/>
      <c r="C53" s="5">
        <f>D53+E53</f>
        <v>489</v>
      </c>
      <c r="D53" s="5">
        <f>56+300+17+113+2+1</f>
        <v>489</v>
      </c>
      <c r="E53" s="5">
        <v>0</v>
      </c>
      <c r="F53" s="5">
        <f>G53+H53</f>
        <v>56</v>
      </c>
      <c r="G53" s="5">
        <f>-7+63</f>
        <v>56</v>
      </c>
      <c r="H53" s="5">
        <v>0</v>
      </c>
      <c r="I53" s="5">
        <f>J53+K53</f>
        <v>56</v>
      </c>
      <c r="J53" s="5">
        <f>-7+63</f>
        <v>56</v>
      </c>
      <c r="K53" s="5">
        <v>0</v>
      </c>
      <c r="L53" s="54"/>
      <c r="N53" s="47"/>
    </row>
    <row r="54" spans="1:14" s="25" customFormat="1" ht="19.5" customHeight="1">
      <c r="A54" s="41" t="s">
        <v>10</v>
      </c>
      <c r="B54" s="10"/>
      <c r="C54" s="6"/>
      <c r="D54" s="6"/>
      <c r="E54" s="6"/>
      <c r="F54" s="6"/>
      <c r="G54" s="6"/>
      <c r="H54" s="6"/>
      <c r="I54" s="6"/>
      <c r="J54" s="6"/>
      <c r="K54" s="6"/>
      <c r="L54" s="53"/>
      <c r="N54" s="47"/>
    </row>
    <row r="55" spans="1:14" s="25" customFormat="1" ht="21" customHeight="1">
      <c r="A55" s="82" t="s">
        <v>91</v>
      </c>
      <c r="B55" s="10"/>
      <c r="C55" s="8">
        <f>D55+E55</f>
        <v>2294.511247443763</v>
      </c>
      <c r="D55" s="8">
        <f>D50/D53</f>
        <v>2294.511247443763</v>
      </c>
      <c r="E55" s="8">
        <v>0</v>
      </c>
      <c r="F55" s="8">
        <f>G55+H55</f>
        <v>11151.625</v>
      </c>
      <c r="G55" s="9">
        <f>G50/G53</f>
        <v>11151.625</v>
      </c>
      <c r="H55" s="8">
        <v>0</v>
      </c>
      <c r="I55" s="8">
        <f>J55+K55</f>
        <v>11987.982142857143</v>
      </c>
      <c r="J55" s="9">
        <f>J50/J53</f>
        <v>11987.982142857143</v>
      </c>
      <c r="K55" s="8">
        <v>0</v>
      </c>
      <c r="L55" s="55"/>
      <c r="N55" s="47"/>
    </row>
    <row r="56" spans="1:14" s="25" customFormat="1" ht="18.75" customHeight="1">
      <c r="A56" s="41" t="s">
        <v>9</v>
      </c>
      <c r="B56" s="10"/>
      <c r="C56" s="26"/>
      <c r="D56" s="26"/>
      <c r="E56" s="26"/>
      <c r="F56" s="26"/>
      <c r="G56" s="26"/>
      <c r="H56" s="26"/>
      <c r="I56" s="26"/>
      <c r="J56" s="26"/>
      <c r="K56" s="26"/>
      <c r="L56" s="53"/>
      <c r="N56" s="47"/>
    </row>
    <row r="57" spans="1:14" s="25" customFormat="1" ht="33.75" customHeight="1">
      <c r="A57" s="95" t="s">
        <v>88</v>
      </c>
      <c r="B57" s="10"/>
      <c r="C57" s="32">
        <f>D57+E57</f>
        <v>564.5874846526981</v>
      </c>
      <c r="D57" s="32">
        <f>D50/198732*100</f>
        <v>564.5874846526981</v>
      </c>
      <c r="E57" s="32">
        <v>0</v>
      </c>
      <c r="F57" s="32">
        <f>G57+H57</f>
        <v>55.65794070672789</v>
      </c>
      <c r="G57" s="32">
        <f>G50/D50*100</f>
        <v>55.65794070672789</v>
      </c>
      <c r="H57" s="32">
        <v>0</v>
      </c>
      <c r="I57" s="32">
        <f>J57+K57</f>
        <v>107.49986789241157</v>
      </c>
      <c r="J57" s="32">
        <f>J50/G50*100</f>
        <v>107.49986789241157</v>
      </c>
      <c r="K57" s="32">
        <v>0</v>
      </c>
      <c r="L57" s="55"/>
      <c r="N57" s="47"/>
    </row>
    <row r="58" spans="1:11" s="25" customFormat="1" ht="59.25" customHeight="1">
      <c r="A58" s="79" t="s">
        <v>93</v>
      </c>
      <c r="B58" s="96"/>
      <c r="C58" s="4">
        <v>3902000</v>
      </c>
      <c r="D58" s="4">
        <v>3902000</v>
      </c>
      <c r="E58" s="4">
        <v>0</v>
      </c>
      <c r="F58" s="4">
        <v>0</v>
      </c>
      <c r="G58" s="7">
        <v>0</v>
      </c>
      <c r="H58" s="7">
        <v>0</v>
      </c>
      <c r="I58" s="4">
        <v>0</v>
      </c>
      <c r="J58" s="7">
        <v>0</v>
      </c>
      <c r="K58" s="7">
        <v>0</v>
      </c>
    </row>
    <row r="59" spans="1:11" s="25" customFormat="1" ht="18" customHeight="1">
      <c r="A59" s="78" t="s">
        <v>6</v>
      </c>
      <c r="B59" s="10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25" customFormat="1" ht="15">
      <c r="A60" s="79" t="s">
        <v>7</v>
      </c>
      <c r="B60" s="10"/>
      <c r="C60" s="26"/>
      <c r="D60" s="26"/>
      <c r="E60" s="26"/>
      <c r="F60" s="26"/>
      <c r="G60" s="26"/>
      <c r="H60" s="26"/>
      <c r="I60" s="26"/>
      <c r="J60" s="26"/>
      <c r="K60" s="26"/>
    </row>
    <row r="61" spans="1:11" s="25" customFormat="1" ht="18" customHeight="1">
      <c r="A61" s="80" t="s">
        <v>94</v>
      </c>
      <c r="B61" s="10"/>
      <c r="C61" s="5">
        <v>1951</v>
      </c>
      <c r="D61" s="5">
        <v>1951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s="25" customFormat="1" ht="17.25" customHeight="1">
      <c r="A62" s="81" t="s">
        <v>10</v>
      </c>
      <c r="B62" s="10"/>
      <c r="C62" s="6"/>
      <c r="D62" s="6"/>
      <c r="E62" s="6"/>
      <c r="F62" s="6"/>
      <c r="G62" s="6"/>
      <c r="H62" s="6"/>
      <c r="I62" s="6"/>
      <c r="J62" s="6"/>
      <c r="K62" s="6"/>
    </row>
    <row r="63" spans="1:11" s="25" customFormat="1" ht="16.5">
      <c r="A63" s="83" t="s">
        <v>37</v>
      </c>
      <c r="B63" s="10"/>
      <c r="C63" s="8">
        <f>D63+E63</f>
        <v>2000</v>
      </c>
      <c r="D63" s="8">
        <f>D58/D61</f>
        <v>2000</v>
      </c>
      <c r="E63" s="8">
        <v>0</v>
      </c>
      <c r="F63" s="8">
        <v>0</v>
      </c>
      <c r="G63" s="9">
        <v>0</v>
      </c>
      <c r="H63" s="8">
        <v>0</v>
      </c>
      <c r="I63" s="8">
        <v>0</v>
      </c>
      <c r="J63" s="9">
        <v>0</v>
      </c>
      <c r="K63" s="8">
        <v>0</v>
      </c>
    </row>
    <row r="64" spans="1:11" s="25" customFormat="1" ht="16.5">
      <c r="A64" s="41" t="s">
        <v>9</v>
      </c>
      <c r="B64" s="10"/>
      <c r="C64" s="8"/>
      <c r="D64" s="8"/>
      <c r="E64" s="8"/>
      <c r="F64" s="8"/>
      <c r="G64" s="9"/>
      <c r="H64" s="8"/>
      <c r="I64" s="8"/>
      <c r="J64" s="9"/>
      <c r="K64" s="8"/>
    </row>
    <row r="65" spans="1:11" s="25" customFormat="1" ht="18.75" customHeight="1">
      <c r="A65" s="82" t="s">
        <v>38</v>
      </c>
      <c r="B65" s="10"/>
      <c r="C65" s="37">
        <f>+D65</f>
        <v>100</v>
      </c>
      <c r="D65" s="32">
        <v>100</v>
      </c>
      <c r="E65" s="32">
        <v>0</v>
      </c>
      <c r="F65" s="32">
        <f>G65+H65</f>
        <v>0</v>
      </c>
      <c r="G65" s="33">
        <f>G58/D58*100</f>
        <v>0</v>
      </c>
      <c r="H65" s="32">
        <v>0</v>
      </c>
      <c r="I65" s="32">
        <f>J65+K65</f>
        <v>0</v>
      </c>
      <c r="J65" s="33">
        <v>0</v>
      </c>
      <c r="K65" s="32">
        <v>0</v>
      </c>
    </row>
    <row r="66" spans="1:12" s="20" customFormat="1" ht="29.25" customHeight="1">
      <c r="A66" s="65"/>
      <c r="B66" s="66"/>
      <c r="C66" s="67"/>
      <c r="D66" s="68"/>
      <c r="E66" s="68"/>
      <c r="F66" s="69"/>
      <c r="G66" s="70"/>
      <c r="H66" s="70"/>
      <c r="I66" s="101" t="s">
        <v>96</v>
      </c>
      <c r="J66" s="101"/>
      <c r="K66" s="101"/>
      <c r="L66" s="73"/>
    </row>
    <row r="67" spans="1:12" s="75" customFormat="1" ht="18.75" customHeight="1">
      <c r="A67" s="71">
        <v>1</v>
      </c>
      <c r="B67" s="71">
        <v>2</v>
      </c>
      <c r="C67" s="71">
        <v>3</v>
      </c>
      <c r="D67" s="71">
        <v>4</v>
      </c>
      <c r="E67" s="71">
        <v>5</v>
      </c>
      <c r="F67" s="71">
        <v>6</v>
      </c>
      <c r="G67" s="71">
        <v>7</v>
      </c>
      <c r="H67" s="71">
        <v>8</v>
      </c>
      <c r="I67" s="71">
        <v>9</v>
      </c>
      <c r="J67" s="72">
        <v>10</v>
      </c>
      <c r="K67" s="72">
        <v>11</v>
      </c>
      <c r="L67" s="74"/>
    </row>
    <row r="68" spans="1:11" s="11" customFormat="1" ht="18.75" customHeight="1">
      <c r="A68" s="41" t="s">
        <v>26</v>
      </c>
      <c r="B68" s="28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20" customFormat="1" ht="18" customHeight="1">
      <c r="A69" s="111" t="s">
        <v>71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s="20" customFormat="1" ht="19.5" customHeight="1">
      <c r="A70" s="110" t="s">
        <v>72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1:11" s="20" customFormat="1" ht="16.5">
      <c r="A71" s="89" t="s">
        <v>8</v>
      </c>
      <c r="B71" s="44">
        <v>1513030</v>
      </c>
      <c r="C71" s="7">
        <f>D71+E71</f>
        <v>14301551</v>
      </c>
      <c r="D71" s="7">
        <f>D73+D83+D93+D102+D115</f>
        <v>14301551</v>
      </c>
      <c r="E71" s="7">
        <v>0</v>
      </c>
      <c r="F71" s="7">
        <f>G71+H71</f>
        <v>0</v>
      </c>
      <c r="G71" s="7">
        <f>G73+G83+G93+G102</f>
        <v>0</v>
      </c>
      <c r="H71" s="7">
        <v>0</v>
      </c>
      <c r="I71" s="4">
        <f>J71+K71</f>
        <v>0</v>
      </c>
      <c r="J71" s="7">
        <f>J73+J83+J93+J102</f>
        <v>0</v>
      </c>
      <c r="K71" s="7">
        <v>0</v>
      </c>
    </row>
    <row r="72" spans="1:11" s="20" customFormat="1" ht="21.75" customHeight="1">
      <c r="A72" s="84" t="s">
        <v>28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 s="20" customFormat="1" ht="28.5" customHeight="1">
      <c r="A73" s="90" t="s">
        <v>73</v>
      </c>
      <c r="B73" s="57"/>
      <c r="C73" s="4">
        <f>D73+E73</f>
        <v>3009742</v>
      </c>
      <c r="D73" s="9">
        <v>3009742</v>
      </c>
      <c r="E73" s="7">
        <v>0</v>
      </c>
      <c r="F73" s="7">
        <v>0</v>
      </c>
      <c r="G73" s="9">
        <v>0</v>
      </c>
      <c r="H73" s="7">
        <v>0</v>
      </c>
      <c r="I73" s="4">
        <v>0</v>
      </c>
      <c r="J73" s="9">
        <v>0</v>
      </c>
      <c r="K73" s="8">
        <v>0</v>
      </c>
    </row>
    <row r="74" spans="1:11" s="25" customFormat="1" ht="18" customHeight="1">
      <c r="A74" s="78" t="s">
        <v>6</v>
      </c>
      <c r="B74" s="10"/>
      <c r="C74" s="34"/>
      <c r="D74" s="26"/>
      <c r="E74" s="26"/>
      <c r="F74" s="26"/>
      <c r="G74" s="26"/>
      <c r="H74" s="26"/>
      <c r="I74" s="26"/>
      <c r="J74" s="26"/>
      <c r="K74" s="26"/>
    </row>
    <row r="75" spans="1:11" s="25" customFormat="1" ht="15">
      <c r="A75" s="79" t="s">
        <v>7</v>
      </c>
      <c r="B75" s="10"/>
      <c r="C75" s="34"/>
      <c r="D75" s="26"/>
      <c r="E75" s="26"/>
      <c r="F75" s="26"/>
      <c r="G75" s="26"/>
      <c r="H75" s="26"/>
      <c r="I75" s="26"/>
      <c r="J75" s="26"/>
      <c r="K75" s="26"/>
    </row>
    <row r="76" spans="1:11" s="25" customFormat="1" ht="27.75" customHeight="1">
      <c r="A76" s="80" t="s">
        <v>31</v>
      </c>
      <c r="B76" s="10"/>
      <c r="C76" s="35">
        <v>65900</v>
      </c>
      <c r="D76" s="5">
        <v>65900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s="25" customFormat="1" ht="27.75" customHeight="1">
      <c r="A77" s="80" t="s">
        <v>32</v>
      </c>
      <c r="B77" s="10"/>
      <c r="C77" s="35">
        <v>1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s="25" customFormat="1" ht="17.25" customHeight="1">
      <c r="A78" s="81" t="s">
        <v>10</v>
      </c>
      <c r="B78" s="10"/>
      <c r="C78" s="36"/>
      <c r="D78" s="6"/>
      <c r="E78" s="6"/>
      <c r="F78" s="6"/>
      <c r="G78" s="6"/>
      <c r="H78" s="6"/>
      <c r="I78" s="6"/>
      <c r="J78" s="6"/>
      <c r="K78" s="6"/>
    </row>
    <row r="79" spans="1:11" s="25" customFormat="1" ht="30">
      <c r="A79" s="82" t="s">
        <v>33</v>
      </c>
      <c r="B79" s="10"/>
      <c r="C79" s="4">
        <f>D79+E79</f>
        <v>429963.14285714284</v>
      </c>
      <c r="D79" s="8">
        <f>+D73/7</f>
        <v>429963.14285714284</v>
      </c>
      <c r="E79" s="8">
        <v>0</v>
      </c>
      <c r="F79" s="8">
        <f>G79+H79</f>
        <v>0</v>
      </c>
      <c r="G79" s="9">
        <v>0</v>
      </c>
      <c r="H79" s="8">
        <v>0</v>
      </c>
      <c r="I79" s="8">
        <f>J79+K79</f>
        <v>0</v>
      </c>
      <c r="J79" s="9">
        <v>0</v>
      </c>
      <c r="K79" s="8">
        <v>0</v>
      </c>
    </row>
    <row r="80" spans="1:11" s="25" customFormat="1" ht="16.5">
      <c r="A80" s="41" t="s">
        <v>9</v>
      </c>
      <c r="B80" s="10"/>
      <c r="C80" s="4"/>
      <c r="D80" s="8"/>
      <c r="E80" s="8"/>
      <c r="F80" s="8"/>
      <c r="G80" s="9"/>
      <c r="H80" s="8"/>
      <c r="I80" s="8"/>
      <c r="J80" s="9"/>
      <c r="K80" s="8"/>
    </row>
    <row r="81" spans="1:11" s="25" customFormat="1" ht="21.75" customHeight="1">
      <c r="A81" s="82" t="s">
        <v>34</v>
      </c>
      <c r="B81" s="10"/>
      <c r="C81" s="37">
        <f>+D81</f>
        <v>100</v>
      </c>
      <c r="D81" s="32">
        <v>100</v>
      </c>
      <c r="E81" s="32">
        <v>0</v>
      </c>
      <c r="F81" s="32">
        <f>G81+H81</f>
        <v>0</v>
      </c>
      <c r="G81" s="33">
        <v>0</v>
      </c>
      <c r="H81" s="32">
        <v>0</v>
      </c>
      <c r="I81" s="32">
        <f>J81+K81</f>
        <v>0</v>
      </c>
      <c r="J81" s="33">
        <v>0</v>
      </c>
      <c r="K81" s="32">
        <v>0</v>
      </c>
    </row>
    <row r="82" spans="1:11" s="20" customFormat="1" ht="21.75" customHeight="1">
      <c r="A82" s="84" t="s">
        <v>29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s="20" customFormat="1" ht="30.75" customHeight="1">
      <c r="A83" s="90" t="s">
        <v>74</v>
      </c>
      <c r="B83" s="31"/>
      <c r="C83" s="4">
        <f>D83+E83</f>
        <v>9557658</v>
      </c>
      <c r="D83" s="4">
        <v>9557658</v>
      </c>
      <c r="E83" s="4">
        <v>0</v>
      </c>
      <c r="F83" s="7">
        <f>G83+H83</f>
        <v>0</v>
      </c>
      <c r="G83" s="7">
        <v>0</v>
      </c>
      <c r="H83" s="7">
        <v>0</v>
      </c>
      <c r="I83" s="7">
        <f>J83+K83</f>
        <v>0</v>
      </c>
      <c r="J83" s="7">
        <v>0</v>
      </c>
      <c r="K83" s="7">
        <v>0</v>
      </c>
    </row>
    <row r="84" spans="1:11" s="25" customFormat="1" ht="18" customHeight="1">
      <c r="A84" s="78" t="s">
        <v>6</v>
      </c>
      <c r="B84" s="10"/>
      <c r="C84" s="34"/>
      <c r="D84" s="26"/>
      <c r="E84" s="26"/>
      <c r="F84" s="26"/>
      <c r="G84" s="26"/>
      <c r="H84" s="26"/>
      <c r="I84" s="26"/>
      <c r="J84" s="26"/>
      <c r="K84" s="26"/>
    </row>
    <row r="85" spans="1:11" s="25" customFormat="1" ht="15">
      <c r="A85" s="79" t="s">
        <v>7</v>
      </c>
      <c r="B85" s="10"/>
      <c r="C85" s="34"/>
      <c r="D85" s="26"/>
      <c r="E85" s="26"/>
      <c r="F85" s="26"/>
      <c r="G85" s="26"/>
      <c r="H85" s="26"/>
      <c r="I85" s="26"/>
      <c r="J85" s="26"/>
      <c r="K85" s="26"/>
    </row>
    <row r="86" spans="1:11" s="25" customFormat="1" ht="27.75" customHeight="1">
      <c r="A86" s="80" t="s">
        <v>35</v>
      </c>
      <c r="B86" s="10"/>
      <c r="C86" s="35">
        <v>65900</v>
      </c>
      <c r="D86" s="5">
        <v>65900</v>
      </c>
      <c r="E86" s="5">
        <v>0</v>
      </c>
      <c r="F86" s="35">
        <v>0</v>
      </c>
      <c r="G86" s="5">
        <v>0</v>
      </c>
      <c r="H86" s="5">
        <v>0</v>
      </c>
      <c r="I86" s="35">
        <v>0</v>
      </c>
      <c r="J86" s="5">
        <v>0</v>
      </c>
      <c r="K86" s="5">
        <v>0</v>
      </c>
    </row>
    <row r="87" spans="1:11" s="25" customFormat="1" ht="27.75" customHeight="1">
      <c r="A87" s="80" t="s">
        <v>32</v>
      </c>
      <c r="B87" s="10"/>
      <c r="C87" s="35">
        <v>1</v>
      </c>
      <c r="D87" s="5">
        <v>1</v>
      </c>
      <c r="E87" s="5">
        <v>0</v>
      </c>
      <c r="F87" s="35">
        <f>+G87</f>
        <v>1</v>
      </c>
      <c r="G87" s="5">
        <v>1</v>
      </c>
      <c r="H87" s="5">
        <v>0</v>
      </c>
      <c r="I87" s="35">
        <f>+J87</f>
        <v>1</v>
      </c>
      <c r="J87" s="5">
        <v>1</v>
      </c>
      <c r="K87" s="5">
        <v>0</v>
      </c>
    </row>
    <row r="88" spans="1:11" s="25" customFormat="1" ht="17.25" customHeight="1">
      <c r="A88" s="81" t="s">
        <v>10</v>
      </c>
      <c r="B88" s="10"/>
      <c r="C88" s="36"/>
      <c r="D88" s="6"/>
      <c r="E88" s="6"/>
      <c r="F88" s="36"/>
      <c r="G88" s="6"/>
      <c r="H88" s="6"/>
      <c r="I88" s="36"/>
      <c r="J88" s="6"/>
      <c r="K88" s="6"/>
    </row>
    <row r="89" spans="1:11" s="25" customFormat="1" ht="30">
      <c r="A89" s="82" t="s">
        <v>33</v>
      </c>
      <c r="B89" s="10"/>
      <c r="C89" s="4">
        <f>D89+E89</f>
        <v>1365379.7142857143</v>
      </c>
      <c r="D89" s="8">
        <f>D83/7</f>
        <v>1365379.7142857143</v>
      </c>
      <c r="E89" s="8">
        <v>0</v>
      </c>
      <c r="F89" s="4">
        <f>G89+H89</f>
        <v>0</v>
      </c>
      <c r="G89" s="9">
        <v>0</v>
      </c>
      <c r="H89" s="8">
        <v>0</v>
      </c>
      <c r="I89" s="4">
        <f>J89+K89</f>
        <v>0</v>
      </c>
      <c r="J89" s="9">
        <v>0</v>
      </c>
      <c r="K89" s="8">
        <v>0</v>
      </c>
    </row>
    <row r="90" spans="1:11" s="25" customFormat="1" ht="16.5">
      <c r="A90" s="41" t="s">
        <v>9</v>
      </c>
      <c r="B90" s="10"/>
      <c r="C90" s="4"/>
      <c r="D90" s="8"/>
      <c r="E90" s="8"/>
      <c r="F90" s="4"/>
      <c r="G90" s="9"/>
      <c r="H90" s="8"/>
      <c r="I90" s="4"/>
      <c r="J90" s="9"/>
      <c r="K90" s="8"/>
    </row>
    <row r="91" spans="1:11" s="25" customFormat="1" ht="18" customHeight="1">
      <c r="A91" s="82" t="s">
        <v>34</v>
      </c>
      <c r="B91" s="10"/>
      <c r="C91" s="37">
        <f>+D91</f>
        <v>100</v>
      </c>
      <c r="D91" s="32">
        <v>100</v>
      </c>
      <c r="E91" s="32">
        <v>0</v>
      </c>
      <c r="F91" s="37">
        <f>G91+H91</f>
        <v>100</v>
      </c>
      <c r="G91" s="33">
        <v>100</v>
      </c>
      <c r="H91" s="32">
        <v>0</v>
      </c>
      <c r="I91" s="37">
        <f>J91+K91</f>
        <v>100</v>
      </c>
      <c r="J91" s="33">
        <v>100</v>
      </c>
      <c r="K91" s="32">
        <v>0</v>
      </c>
    </row>
    <row r="92" spans="1:11" s="20" customFormat="1" ht="21" customHeight="1">
      <c r="A92" s="84" t="s">
        <v>30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 s="20" customFormat="1" ht="42" customHeight="1">
      <c r="A93" s="85" t="s">
        <v>40</v>
      </c>
      <c r="B93" s="31"/>
      <c r="C93" s="4">
        <f>D93+E93</f>
        <v>70400</v>
      </c>
      <c r="D93" s="4">
        <v>70400</v>
      </c>
      <c r="E93" s="4">
        <v>0</v>
      </c>
      <c r="F93" s="7">
        <v>0</v>
      </c>
      <c r="G93" s="7">
        <v>0</v>
      </c>
      <c r="H93" s="7">
        <v>0</v>
      </c>
      <c r="I93" s="4">
        <v>0</v>
      </c>
      <c r="J93" s="7">
        <v>0</v>
      </c>
      <c r="K93" s="4">
        <v>0</v>
      </c>
    </row>
    <row r="94" spans="1:11" s="25" customFormat="1" ht="18" customHeight="1">
      <c r="A94" s="78" t="s">
        <v>6</v>
      </c>
      <c r="B94" s="10"/>
      <c r="C94" s="34"/>
      <c r="D94" s="26"/>
      <c r="E94" s="26"/>
      <c r="F94" s="26"/>
      <c r="G94" s="26"/>
      <c r="H94" s="26"/>
      <c r="I94" s="26"/>
      <c r="J94" s="26"/>
      <c r="K94" s="26"/>
    </row>
    <row r="95" spans="1:11" s="25" customFormat="1" ht="15">
      <c r="A95" s="79" t="s">
        <v>7</v>
      </c>
      <c r="B95" s="10"/>
      <c r="C95" s="34"/>
      <c r="D95" s="26"/>
      <c r="E95" s="26"/>
      <c r="F95" s="26"/>
      <c r="G95" s="26"/>
      <c r="H95" s="26"/>
      <c r="I95" s="26"/>
      <c r="J95" s="26"/>
      <c r="K95" s="26"/>
    </row>
    <row r="96" spans="1:11" s="25" customFormat="1" ht="15.75" customHeight="1">
      <c r="A96" s="80" t="s">
        <v>36</v>
      </c>
      <c r="B96" s="10"/>
      <c r="C96" s="35">
        <f>+D96</f>
        <v>180</v>
      </c>
      <c r="D96" s="5">
        <v>180</v>
      </c>
      <c r="E96" s="5">
        <v>0</v>
      </c>
      <c r="F96" s="35">
        <f>+G96</f>
        <v>0</v>
      </c>
      <c r="G96" s="5">
        <v>0</v>
      </c>
      <c r="H96" s="5">
        <v>0</v>
      </c>
      <c r="I96" s="35">
        <f>+J96</f>
        <v>0</v>
      </c>
      <c r="J96" s="5">
        <v>0</v>
      </c>
      <c r="K96" s="5">
        <v>0</v>
      </c>
    </row>
    <row r="97" spans="1:11" s="25" customFormat="1" ht="17.25" customHeight="1">
      <c r="A97" s="81" t="s">
        <v>10</v>
      </c>
      <c r="B97" s="10"/>
      <c r="C97" s="36"/>
      <c r="D97" s="6"/>
      <c r="E97" s="6"/>
      <c r="F97" s="36"/>
      <c r="G97" s="6"/>
      <c r="H97" s="6"/>
      <c r="I97" s="36"/>
      <c r="J97" s="6"/>
      <c r="K97" s="6"/>
    </row>
    <row r="98" spans="1:11" s="25" customFormat="1" ht="18.75" customHeight="1">
      <c r="A98" s="83" t="s">
        <v>37</v>
      </c>
      <c r="B98" s="10"/>
      <c r="C98" s="4">
        <f>+D98</f>
        <v>391.1111111111111</v>
      </c>
      <c r="D98" s="8">
        <f>+D93/D96</f>
        <v>391.1111111111111</v>
      </c>
      <c r="E98" s="8">
        <v>0</v>
      </c>
      <c r="F98" s="4">
        <f>+G98</f>
        <v>0</v>
      </c>
      <c r="G98" s="9">
        <v>0</v>
      </c>
      <c r="H98" s="8">
        <v>0</v>
      </c>
      <c r="I98" s="4">
        <f>+J98</f>
        <v>0</v>
      </c>
      <c r="J98" s="9">
        <v>0</v>
      </c>
      <c r="K98" s="8">
        <v>0</v>
      </c>
    </row>
    <row r="99" spans="1:11" s="25" customFormat="1" ht="16.5">
      <c r="A99" s="41" t="s">
        <v>9</v>
      </c>
      <c r="B99" s="10"/>
      <c r="C99" s="4"/>
      <c r="D99" s="8"/>
      <c r="E99" s="8"/>
      <c r="F99" s="4"/>
      <c r="G99" s="9"/>
      <c r="H99" s="8"/>
      <c r="I99" s="4"/>
      <c r="J99" s="9"/>
      <c r="K99" s="8"/>
    </row>
    <row r="100" spans="1:11" s="25" customFormat="1" ht="21.75" customHeight="1">
      <c r="A100" s="82" t="s">
        <v>38</v>
      </c>
      <c r="B100" s="10"/>
      <c r="C100" s="37">
        <f>+D100</f>
        <v>100</v>
      </c>
      <c r="D100" s="32">
        <v>100</v>
      </c>
      <c r="E100" s="32">
        <v>0</v>
      </c>
      <c r="F100" s="37">
        <f>G100+H100</f>
        <v>0</v>
      </c>
      <c r="G100" s="33">
        <v>0</v>
      </c>
      <c r="H100" s="32">
        <v>0</v>
      </c>
      <c r="I100" s="37">
        <f>J100+K100</f>
        <v>0</v>
      </c>
      <c r="J100" s="33">
        <v>0</v>
      </c>
      <c r="K100" s="32">
        <v>0</v>
      </c>
    </row>
    <row r="101" spans="1:11" s="20" customFormat="1" ht="21" customHeight="1">
      <c r="A101" s="84" t="s">
        <v>41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s="20" customFormat="1" ht="30.75" customHeight="1">
      <c r="A102" s="91" t="s">
        <v>42</v>
      </c>
      <c r="B102" s="31"/>
      <c r="C102" s="4">
        <f>D102+E102</f>
        <v>1394632</v>
      </c>
      <c r="D102" s="4">
        <v>1394632</v>
      </c>
      <c r="E102" s="4">
        <v>0</v>
      </c>
      <c r="F102" s="7">
        <f>G102+H102</f>
        <v>0</v>
      </c>
      <c r="G102" s="7">
        <v>0</v>
      </c>
      <c r="H102" s="7">
        <v>0</v>
      </c>
      <c r="I102" s="4">
        <f>J102+K102</f>
        <v>0</v>
      </c>
      <c r="J102" s="7">
        <v>0</v>
      </c>
      <c r="K102" s="4">
        <v>0</v>
      </c>
    </row>
    <row r="103" spans="1:11" s="25" customFormat="1" ht="18" customHeight="1">
      <c r="A103" s="78" t="s">
        <v>6</v>
      </c>
      <c r="B103" s="10"/>
      <c r="C103" s="34"/>
      <c r="D103" s="26"/>
      <c r="E103" s="26"/>
      <c r="F103" s="26"/>
      <c r="G103" s="26"/>
      <c r="H103" s="26"/>
      <c r="I103" s="26"/>
      <c r="J103" s="26"/>
      <c r="K103" s="26"/>
    </row>
    <row r="104" spans="1:11" s="25" customFormat="1" ht="15">
      <c r="A104" s="79" t="s">
        <v>7</v>
      </c>
      <c r="B104" s="10"/>
      <c r="C104" s="34"/>
      <c r="D104" s="26"/>
      <c r="E104" s="26"/>
      <c r="F104" s="26"/>
      <c r="G104" s="26"/>
      <c r="H104" s="26"/>
      <c r="I104" s="26"/>
      <c r="J104" s="26"/>
      <c r="K104" s="26"/>
    </row>
    <row r="105" spans="1:12" s="20" customFormat="1" ht="29.25" customHeight="1">
      <c r="A105" s="65"/>
      <c r="B105" s="66"/>
      <c r="C105" s="67"/>
      <c r="D105" s="68"/>
      <c r="E105" s="68"/>
      <c r="F105" s="69"/>
      <c r="G105" s="70"/>
      <c r="H105" s="70"/>
      <c r="I105" s="101" t="s">
        <v>96</v>
      </c>
      <c r="J105" s="101"/>
      <c r="K105" s="101"/>
      <c r="L105" s="73"/>
    </row>
    <row r="106" spans="1:12" s="75" customFormat="1" ht="18.75" customHeight="1">
      <c r="A106" s="71">
        <v>1</v>
      </c>
      <c r="B106" s="71">
        <v>2</v>
      </c>
      <c r="C106" s="71">
        <v>3</v>
      </c>
      <c r="D106" s="71">
        <v>4</v>
      </c>
      <c r="E106" s="71">
        <v>5</v>
      </c>
      <c r="F106" s="71">
        <v>6</v>
      </c>
      <c r="G106" s="71">
        <v>7</v>
      </c>
      <c r="H106" s="71">
        <v>8</v>
      </c>
      <c r="I106" s="71">
        <v>9</v>
      </c>
      <c r="J106" s="72">
        <v>10</v>
      </c>
      <c r="K106" s="72">
        <v>11</v>
      </c>
      <c r="L106" s="74"/>
    </row>
    <row r="107" spans="1:11" s="25" customFormat="1" ht="34.5" customHeight="1">
      <c r="A107" s="80" t="s">
        <v>43</v>
      </c>
      <c r="B107" s="10"/>
      <c r="C107" s="38">
        <f>+D107</f>
        <v>6250</v>
      </c>
      <c r="D107" s="5">
        <v>6250</v>
      </c>
      <c r="E107" s="5">
        <v>0</v>
      </c>
      <c r="F107" s="35">
        <f>+G107</f>
        <v>0</v>
      </c>
      <c r="G107" s="5">
        <v>0</v>
      </c>
      <c r="H107" s="5">
        <v>0</v>
      </c>
      <c r="I107" s="35">
        <f>+J107</f>
        <v>0</v>
      </c>
      <c r="J107" s="5">
        <v>0</v>
      </c>
      <c r="K107" s="5">
        <v>0</v>
      </c>
    </row>
    <row r="108" spans="1:11" s="25" customFormat="1" ht="34.5" customHeight="1">
      <c r="A108" s="80" t="s">
        <v>44</v>
      </c>
      <c r="B108" s="10"/>
      <c r="C108" s="38">
        <f>+D108</f>
        <v>123</v>
      </c>
      <c r="D108" s="5">
        <v>123</v>
      </c>
      <c r="E108" s="5">
        <v>0</v>
      </c>
      <c r="F108" s="35">
        <v>0</v>
      </c>
      <c r="G108" s="5">
        <v>0</v>
      </c>
      <c r="H108" s="5">
        <v>0</v>
      </c>
      <c r="I108" s="35">
        <v>0</v>
      </c>
      <c r="J108" s="5">
        <v>0</v>
      </c>
      <c r="K108" s="5">
        <v>0</v>
      </c>
    </row>
    <row r="109" spans="1:11" s="25" customFormat="1" ht="17.25" customHeight="1">
      <c r="A109" s="81" t="s">
        <v>10</v>
      </c>
      <c r="B109" s="10"/>
      <c r="C109" s="36"/>
      <c r="D109" s="6"/>
      <c r="E109" s="6"/>
      <c r="F109" s="36"/>
      <c r="G109" s="6"/>
      <c r="H109" s="6"/>
      <c r="I109" s="36"/>
      <c r="J109" s="6"/>
      <c r="K109" s="6"/>
    </row>
    <row r="110" spans="1:11" s="25" customFormat="1" ht="32.25" customHeight="1">
      <c r="A110" s="80" t="s">
        <v>45</v>
      </c>
      <c r="B110" s="10"/>
      <c r="C110" s="4">
        <f>D110</f>
        <v>114937.08</v>
      </c>
      <c r="D110" s="8">
        <f>1379244.96/12</f>
        <v>114937.08</v>
      </c>
      <c r="E110" s="8">
        <v>0</v>
      </c>
      <c r="F110" s="4">
        <f>+G110</f>
        <v>0</v>
      </c>
      <c r="G110" s="8">
        <v>0</v>
      </c>
      <c r="H110" s="8">
        <v>0</v>
      </c>
      <c r="I110" s="4">
        <f>+J110</f>
        <v>0</v>
      </c>
      <c r="J110" s="9">
        <v>0</v>
      </c>
      <c r="K110" s="8">
        <v>0</v>
      </c>
    </row>
    <row r="111" spans="1:11" s="25" customFormat="1" ht="30" customHeight="1">
      <c r="A111" s="83" t="s">
        <v>46</v>
      </c>
      <c r="B111" s="10"/>
      <c r="C111" s="4">
        <f>+D111</f>
        <v>125.09918699186993</v>
      </c>
      <c r="D111" s="8">
        <f>15387.2/123</f>
        <v>125.09918699186993</v>
      </c>
      <c r="E111" s="8">
        <v>0</v>
      </c>
      <c r="F111" s="4">
        <f>+G111</f>
        <v>0</v>
      </c>
      <c r="G111" s="9">
        <v>0</v>
      </c>
      <c r="H111" s="8">
        <v>0</v>
      </c>
      <c r="I111" s="4">
        <f>+J111</f>
        <v>0</v>
      </c>
      <c r="J111" s="9">
        <v>0</v>
      </c>
      <c r="K111" s="8">
        <v>0</v>
      </c>
    </row>
    <row r="112" spans="1:11" s="25" customFormat="1" ht="16.5">
      <c r="A112" s="41" t="s">
        <v>9</v>
      </c>
      <c r="B112" s="10"/>
      <c r="C112" s="4"/>
      <c r="D112" s="8"/>
      <c r="E112" s="8"/>
      <c r="F112" s="4"/>
      <c r="G112" s="9"/>
      <c r="H112" s="8"/>
      <c r="I112" s="4"/>
      <c r="J112" s="9"/>
      <c r="K112" s="8"/>
    </row>
    <row r="113" spans="1:11" s="25" customFormat="1" ht="21.75" customHeight="1">
      <c r="A113" s="82" t="s">
        <v>38</v>
      </c>
      <c r="B113" s="10"/>
      <c r="C113" s="37">
        <f>+D113</f>
        <v>100</v>
      </c>
      <c r="D113" s="32">
        <v>100</v>
      </c>
      <c r="E113" s="32">
        <v>0</v>
      </c>
      <c r="F113" s="37">
        <f>G113+H113</f>
        <v>0</v>
      </c>
      <c r="G113" s="33">
        <v>0</v>
      </c>
      <c r="H113" s="32">
        <v>0</v>
      </c>
      <c r="I113" s="37">
        <f>J113+K113</f>
        <v>0</v>
      </c>
      <c r="J113" s="33">
        <v>0</v>
      </c>
      <c r="K113" s="32">
        <v>0</v>
      </c>
    </row>
    <row r="114" spans="1:11" s="25" customFormat="1" ht="21.75" customHeight="1">
      <c r="A114" s="84" t="s">
        <v>47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s="25" customFormat="1" ht="60" customHeight="1">
      <c r="A115" s="85" t="s">
        <v>75</v>
      </c>
      <c r="B115" s="10"/>
      <c r="C115" s="61">
        <f>D115+E115</f>
        <v>269119</v>
      </c>
      <c r="D115" s="86">
        <f>D117+D118+D119</f>
        <v>269119</v>
      </c>
      <c r="E115" s="86">
        <f>E117+E118+E119</f>
        <v>0</v>
      </c>
      <c r="F115" s="42">
        <f>G115+H115</f>
        <v>0</v>
      </c>
      <c r="G115" s="86">
        <f>G117+G118+G119</f>
        <v>0</v>
      </c>
      <c r="H115" s="86">
        <f>H117+H118+H119</f>
        <v>0</v>
      </c>
      <c r="I115" s="61">
        <f>J115+K115</f>
        <v>0</v>
      </c>
      <c r="J115" s="86">
        <f>J117+J118+J119</f>
        <v>0</v>
      </c>
      <c r="K115" s="86">
        <f>K117+K118+K119</f>
        <v>0</v>
      </c>
    </row>
    <row r="116" spans="1:11" s="25" customFormat="1" ht="16.5" customHeight="1">
      <c r="A116" s="79" t="s">
        <v>49</v>
      </c>
      <c r="B116" s="10"/>
      <c r="C116" s="37"/>
      <c r="D116" s="32"/>
      <c r="E116" s="32"/>
      <c r="F116" s="42">
        <f>G116+H116</f>
        <v>0</v>
      </c>
      <c r="G116" s="9">
        <v>0</v>
      </c>
      <c r="H116" s="8">
        <v>0</v>
      </c>
      <c r="I116" s="42">
        <f>J116+K116</f>
        <v>0</v>
      </c>
      <c r="J116" s="9">
        <v>0</v>
      </c>
      <c r="K116" s="8">
        <v>0</v>
      </c>
    </row>
    <row r="117" spans="1:11" s="25" customFormat="1" ht="20.25" customHeight="1">
      <c r="A117" s="63" t="s">
        <v>50</v>
      </c>
      <c r="B117" s="10"/>
      <c r="C117" s="37">
        <f>D117</f>
        <v>24982</v>
      </c>
      <c r="D117" s="8">
        <v>24982</v>
      </c>
      <c r="E117" s="8">
        <v>0</v>
      </c>
      <c r="F117" s="42">
        <f>G117+H117</f>
        <v>0</v>
      </c>
      <c r="G117" s="9">
        <v>0</v>
      </c>
      <c r="H117" s="8">
        <v>0</v>
      </c>
      <c r="I117" s="42">
        <f>J117+K117</f>
        <v>0</v>
      </c>
      <c r="J117" s="9">
        <v>0</v>
      </c>
      <c r="K117" s="8">
        <v>0</v>
      </c>
    </row>
    <row r="118" spans="1:11" s="25" customFormat="1" ht="24.75" customHeight="1">
      <c r="A118" s="64" t="s">
        <v>51</v>
      </c>
      <c r="B118" s="10"/>
      <c r="C118" s="37">
        <f>D118</f>
        <v>18566</v>
      </c>
      <c r="D118" s="8">
        <v>18566</v>
      </c>
      <c r="E118" s="8">
        <v>0</v>
      </c>
      <c r="F118" s="42">
        <f>G118+H118</f>
        <v>0</v>
      </c>
      <c r="G118" s="9">
        <v>0</v>
      </c>
      <c r="H118" s="8">
        <v>0</v>
      </c>
      <c r="I118" s="42">
        <f>J118+K118</f>
        <v>0</v>
      </c>
      <c r="J118" s="9">
        <v>0</v>
      </c>
      <c r="K118" s="8">
        <v>0</v>
      </c>
    </row>
    <row r="119" spans="1:11" s="25" customFormat="1" ht="30.75" customHeight="1">
      <c r="A119" s="57" t="s">
        <v>52</v>
      </c>
      <c r="B119" s="10"/>
      <c r="C119" s="37">
        <f>D119</f>
        <v>225571</v>
      </c>
      <c r="D119" s="8">
        <v>225571</v>
      </c>
      <c r="E119" s="8">
        <v>0</v>
      </c>
      <c r="F119" s="42">
        <f>G119+H119</f>
        <v>0</v>
      </c>
      <c r="G119" s="9">
        <v>0</v>
      </c>
      <c r="H119" s="8">
        <v>0</v>
      </c>
      <c r="I119" s="42">
        <f>J119+K119</f>
        <v>0</v>
      </c>
      <c r="J119" s="9">
        <v>0</v>
      </c>
      <c r="K119" s="8">
        <v>0</v>
      </c>
    </row>
    <row r="120" spans="1:11" s="25" customFormat="1" ht="21.75" customHeight="1">
      <c r="A120" s="41" t="s">
        <v>48</v>
      </c>
      <c r="B120" s="10"/>
      <c r="C120" s="37"/>
      <c r="D120" s="32"/>
      <c r="E120" s="32"/>
      <c r="F120" s="37"/>
      <c r="G120" s="33"/>
      <c r="H120" s="32"/>
      <c r="I120" s="37"/>
      <c r="J120" s="33"/>
      <c r="K120" s="32"/>
    </row>
    <row r="121" spans="1:11" s="25" customFormat="1" ht="21.75" customHeight="1">
      <c r="A121" s="40" t="s">
        <v>53</v>
      </c>
      <c r="B121" s="10"/>
      <c r="C121" s="38">
        <f>D121</f>
        <v>2</v>
      </c>
      <c r="D121" s="43">
        <v>2</v>
      </c>
      <c r="E121" s="43">
        <v>0</v>
      </c>
      <c r="F121" s="38">
        <f>G121</f>
        <v>0</v>
      </c>
      <c r="G121" s="87">
        <v>0</v>
      </c>
      <c r="H121" s="43">
        <v>0</v>
      </c>
      <c r="I121" s="38">
        <f>J121</f>
        <v>0</v>
      </c>
      <c r="J121" s="87">
        <v>0</v>
      </c>
      <c r="K121" s="43">
        <v>0</v>
      </c>
    </row>
    <row r="122" spans="1:11" s="25" customFormat="1" ht="34.5" customHeight="1">
      <c r="A122" s="40" t="s">
        <v>54</v>
      </c>
      <c r="B122" s="10"/>
      <c r="C122" s="38">
        <f>D122</f>
        <v>1</v>
      </c>
      <c r="D122" s="43">
        <v>1</v>
      </c>
      <c r="E122" s="43">
        <v>0</v>
      </c>
      <c r="F122" s="38">
        <f>G122</f>
        <v>0</v>
      </c>
      <c r="G122" s="87">
        <v>0</v>
      </c>
      <c r="H122" s="43">
        <v>0</v>
      </c>
      <c r="I122" s="38">
        <f>J122</f>
        <v>0</v>
      </c>
      <c r="J122" s="87">
        <v>0</v>
      </c>
      <c r="K122" s="43">
        <v>0</v>
      </c>
    </row>
    <row r="123" spans="1:11" s="25" customFormat="1" ht="39" customHeight="1">
      <c r="A123" s="40" t="s">
        <v>55</v>
      </c>
      <c r="B123" s="10"/>
      <c r="C123" s="38">
        <f>D123</f>
        <v>2116</v>
      </c>
      <c r="D123" s="43">
        <v>2116</v>
      </c>
      <c r="E123" s="43">
        <v>0</v>
      </c>
      <c r="F123" s="38">
        <f>G123</f>
        <v>0</v>
      </c>
      <c r="G123" s="87">
        <v>0</v>
      </c>
      <c r="H123" s="43">
        <v>0</v>
      </c>
      <c r="I123" s="38">
        <f>J123</f>
        <v>0</v>
      </c>
      <c r="J123" s="87">
        <v>0</v>
      </c>
      <c r="K123" s="43">
        <v>0</v>
      </c>
    </row>
    <row r="124" spans="1:11" s="25" customFormat="1" ht="21.75" customHeight="1">
      <c r="A124" s="41" t="s">
        <v>56</v>
      </c>
      <c r="B124" s="10"/>
      <c r="C124" s="37"/>
      <c r="D124" s="32"/>
      <c r="E124" s="32"/>
      <c r="F124" s="37"/>
      <c r="G124" s="33"/>
      <c r="H124" s="32"/>
      <c r="I124" s="37"/>
      <c r="J124" s="33"/>
      <c r="K124" s="32"/>
    </row>
    <row r="125" spans="1:11" s="25" customFormat="1" ht="21.75" customHeight="1">
      <c r="A125" s="39" t="s">
        <v>57</v>
      </c>
      <c r="B125" s="10"/>
      <c r="C125" s="4">
        <f>D125</f>
        <v>1040.9166666666667</v>
      </c>
      <c r="D125" s="8">
        <f>D117/D121/12</f>
        <v>1040.9166666666667</v>
      </c>
      <c r="E125" s="8">
        <v>0</v>
      </c>
      <c r="F125" s="4">
        <f>G125</f>
        <v>0</v>
      </c>
      <c r="G125" s="9">
        <v>0</v>
      </c>
      <c r="H125" s="8">
        <v>0</v>
      </c>
      <c r="I125" s="4">
        <f>J125</f>
        <v>0</v>
      </c>
      <c r="J125" s="9">
        <v>0</v>
      </c>
      <c r="K125" s="8">
        <v>0</v>
      </c>
    </row>
    <row r="126" spans="1:11" s="25" customFormat="1" ht="21.75" customHeight="1">
      <c r="A126" s="39" t="s">
        <v>58</v>
      </c>
      <c r="B126" s="10"/>
      <c r="C126" s="4">
        <f>D126</f>
        <v>18566</v>
      </c>
      <c r="D126" s="8">
        <f>D118/D122</f>
        <v>18566</v>
      </c>
      <c r="E126" s="8">
        <v>0</v>
      </c>
      <c r="F126" s="4">
        <f>G126</f>
        <v>0</v>
      </c>
      <c r="G126" s="9">
        <v>0</v>
      </c>
      <c r="H126" s="8">
        <v>0</v>
      </c>
      <c r="I126" s="4">
        <f>J126</f>
        <v>0</v>
      </c>
      <c r="J126" s="9">
        <v>0</v>
      </c>
      <c r="K126" s="8">
        <v>0</v>
      </c>
    </row>
    <row r="127" spans="1:11" s="25" customFormat="1" ht="50.25" customHeight="1">
      <c r="A127" s="40" t="s">
        <v>59</v>
      </c>
      <c r="B127" s="10"/>
      <c r="C127" s="4">
        <f>D127</f>
        <v>106.60255198487712</v>
      </c>
      <c r="D127" s="8">
        <f>D119/D123</f>
        <v>106.60255198487712</v>
      </c>
      <c r="E127" s="8">
        <v>0</v>
      </c>
      <c r="F127" s="4">
        <f>G127</f>
        <v>0</v>
      </c>
      <c r="G127" s="9">
        <v>0</v>
      </c>
      <c r="H127" s="8">
        <v>0</v>
      </c>
      <c r="I127" s="4">
        <f>J127</f>
        <v>0</v>
      </c>
      <c r="J127" s="9">
        <v>0</v>
      </c>
      <c r="K127" s="8">
        <v>0</v>
      </c>
    </row>
    <row r="128" spans="1:11" s="25" customFormat="1" ht="18.75" customHeight="1">
      <c r="A128" s="41" t="s">
        <v>60</v>
      </c>
      <c r="B128" s="10"/>
      <c r="C128" s="37"/>
      <c r="D128" s="32"/>
      <c r="E128" s="32"/>
      <c r="F128" s="37"/>
      <c r="G128" s="33"/>
      <c r="H128" s="32"/>
      <c r="I128" s="37"/>
      <c r="J128" s="33"/>
      <c r="K128" s="32"/>
    </row>
    <row r="129" spans="1:11" s="25" customFormat="1" ht="34.5" customHeight="1">
      <c r="A129" s="40" t="s">
        <v>61</v>
      </c>
      <c r="B129" s="10"/>
      <c r="C129" s="37">
        <f>D129</f>
        <v>100</v>
      </c>
      <c r="D129" s="32">
        <v>100</v>
      </c>
      <c r="E129" s="32">
        <v>0</v>
      </c>
      <c r="F129" s="37">
        <f>G129</f>
        <v>0</v>
      </c>
      <c r="G129" s="33">
        <v>0</v>
      </c>
      <c r="H129" s="32">
        <v>0</v>
      </c>
      <c r="I129" s="37">
        <f>J129</f>
        <v>0</v>
      </c>
      <c r="J129" s="33">
        <v>0</v>
      </c>
      <c r="K129" s="32">
        <v>0</v>
      </c>
    </row>
    <row r="130" spans="1:11" s="25" customFormat="1" ht="36" customHeight="1">
      <c r="A130" s="40" t="s">
        <v>62</v>
      </c>
      <c r="B130" s="10"/>
      <c r="C130" s="37">
        <f>D130</f>
        <v>100</v>
      </c>
      <c r="D130" s="32">
        <v>100</v>
      </c>
      <c r="E130" s="32">
        <v>0</v>
      </c>
      <c r="F130" s="37">
        <f>G130</f>
        <v>0</v>
      </c>
      <c r="G130" s="33">
        <v>0</v>
      </c>
      <c r="H130" s="32">
        <v>0</v>
      </c>
      <c r="I130" s="37">
        <f>J130</f>
        <v>0</v>
      </c>
      <c r="J130" s="33">
        <v>0</v>
      </c>
      <c r="K130" s="32">
        <v>0</v>
      </c>
    </row>
    <row r="131" spans="1:12" s="20" customFormat="1" ht="29.25" customHeight="1">
      <c r="A131" s="65"/>
      <c r="B131" s="66"/>
      <c r="C131" s="67"/>
      <c r="D131" s="68"/>
      <c r="E131" s="68"/>
      <c r="F131" s="69"/>
      <c r="G131" s="70"/>
      <c r="H131" s="70"/>
      <c r="I131" s="101" t="s">
        <v>96</v>
      </c>
      <c r="J131" s="101"/>
      <c r="K131" s="101"/>
      <c r="L131" s="73"/>
    </row>
    <row r="132" spans="1:12" s="75" customFormat="1" ht="18.75" customHeight="1">
      <c r="A132" s="71">
        <v>1</v>
      </c>
      <c r="B132" s="71">
        <v>2</v>
      </c>
      <c r="C132" s="71">
        <v>3</v>
      </c>
      <c r="D132" s="71">
        <v>4</v>
      </c>
      <c r="E132" s="71">
        <v>5</v>
      </c>
      <c r="F132" s="71">
        <v>6</v>
      </c>
      <c r="G132" s="71">
        <v>7</v>
      </c>
      <c r="H132" s="71">
        <v>8</v>
      </c>
      <c r="I132" s="71">
        <v>9</v>
      </c>
      <c r="J132" s="72">
        <v>10</v>
      </c>
      <c r="K132" s="72">
        <v>11</v>
      </c>
      <c r="L132" s="74"/>
    </row>
    <row r="133" spans="1:12" s="20" customFormat="1" ht="18" customHeight="1">
      <c r="A133" s="84" t="s">
        <v>39</v>
      </c>
      <c r="B133" s="62">
        <v>1518800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30"/>
    </row>
    <row r="134" spans="1:11" s="11" customFormat="1" ht="18.75" customHeight="1">
      <c r="A134" s="41" t="s">
        <v>26</v>
      </c>
      <c r="B134" s="28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2" s="20" customFormat="1" ht="33" customHeight="1">
      <c r="A135" s="102" t="s">
        <v>97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30"/>
    </row>
    <row r="136" spans="1:12" s="20" customFormat="1" ht="29.25" customHeight="1">
      <c r="A136" s="103" t="s">
        <v>98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30"/>
    </row>
    <row r="137" spans="1:12" s="20" customFormat="1" ht="73.5" customHeight="1">
      <c r="A137" s="100" t="s">
        <v>99</v>
      </c>
      <c r="B137" s="31"/>
      <c r="C137" s="4">
        <f>D137+E137</f>
        <v>1160656</v>
      </c>
      <c r="D137" s="8">
        <v>1160656</v>
      </c>
      <c r="E137" s="8">
        <v>0</v>
      </c>
      <c r="F137" s="4">
        <f>G137+H137</f>
        <v>0</v>
      </c>
      <c r="G137" s="8">
        <v>0</v>
      </c>
      <c r="H137" s="8">
        <v>0</v>
      </c>
      <c r="I137" s="4">
        <f>J137+K137</f>
        <v>0</v>
      </c>
      <c r="J137" s="8">
        <v>0</v>
      </c>
      <c r="K137" s="8">
        <v>0</v>
      </c>
      <c r="L137" s="30"/>
    </row>
    <row r="143" spans="1:8" s="21" customFormat="1" ht="18.75">
      <c r="A143" s="21" t="s">
        <v>18</v>
      </c>
      <c r="B143" s="22"/>
      <c r="F143" s="22"/>
      <c r="G143" s="22"/>
      <c r="H143" s="22" t="s">
        <v>19</v>
      </c>
    </row>
    <row r="145" spans="1:8" s="23" customFormat="1" ht="15.75">
      <c r="A145" s="23" t="s">
        <v>20</v>
      </c>
      <c r="B145" s="24"/>
      <c r="F145" s="24"/>
      <c r="G145" s="24"/>
      <c r="H145" s="24"/>
    </row>
    <row r="146" spans="1:8" s="23" customFormat="1" ht="15.75">
      <c r="A146" s="23" t="s">
        <v>21</v>
      </c>
      <c r="B146" s="24"/>
      <c r="F146" s="24"/>
      <c r="G146" s="24"/>
      <c r="H146" s="24"/>
    </row>
  </sheetData>
  <sheetProtection/>
  <mergeCells count="28">
    <mergeCell ref="H1:K1"/>
    <mergeCell ref="C7:E8"/>
    <mergeCell ref="F7:H8"/>
    <mergeCell ref="F9:F10"/>
    <mergeCell ref="I9:I10"/>
    <mergeCell ref="H2:K2"/>
    <mergeCell ref="A5:K5"/>
    <mergeCell ref="G9:H9"/>
    <mergeCell ref="J9:K9"/>
    <mergeCell ref="A17:A19"/>
    <mergeCell ref="C9:C10"/>
    <mergeCell ref="M23:M24"/>
    <mergeCell ref="A70:K70"/>
    <mergeCell ref="A30:K30"/>
    <mergeCell ref="A69:K69"/>
    <mergeCell ref="A31:K31"/>
    <mergeCell ref="I37:K37"/>
    <mergeCell ref="I66:K66"/>
    <mergeCell ref="B7:B10"/>
    <mergeCell ref="D9:E9"/>
    <mergeCell ref="A15:K15"/>
    <mergeCell ref="A16:K16"/>
    <mergeCell ref="I7:K8"/>
    <mergeCell ref="A7:A10"/>
    <mergeCell ref="I105:K105"/>
    <mergeCell ref="I131:K131"/>
    <mergeCell ref="A135:K135"/>
    <mergeCell ref="A136:K136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6" r:id="rId1"/>
  <rowBreaks count="3" manualBreakCount="3">
    <brk id="65" max="10" man="1"/>
    <brk id="104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2016-05-17T16:59:33Z</cp:lastPrinted>
  <dcterms:created xsi:type="dcterms:W3CDTF">1996-10-08T23:32:33Z</dcterms:created>
  <dcterms:modified xsi:type="dcterms:W3CDTF">2016-05-18T08:25:43Z</dcterms:modified>
  <cp:category/>
  <cp:version/>
  <cp:contentType/>
  <cp:contentStatus/>
</cp:coreProperties>
</file>