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activeTab="1"/>
  </bookViews>
  <sheets>
    <sheet name="Додаток 1" sheetId="1" r:id="rId1"/>
    <sheet name="Додаток 2" sheetId="5" r:id="rId2"/>
  </sheets>
  <definedNames>
    <definedName name="_xlnm.Print_Titles" localSheetId="0">'Додаток 1'!$6:$6</definedName>
    <definedName name="_xlnm.Print_Titles" localSheetId="1">'Додаток 2'!$5:$5</definedName>
    <definedName name="_xlnm.Print_Area" localSheetId="0">'Додаток 1'!$A$1:$N$128</definedName>
    <definedName name="_xlnm.Print_Area" localSheetId="1">'Додаток 2'!$A$1:$G$284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7" i="5" l="1"/>
  <c r="M217" i="5"/>
  <c r="L218" i="5"/>
  <c r="M218" i="5" s="1"/>
  <c r="G6" i="5" l="1"/>
  <c r="M9" i="1" l="1"/>
  <c r="N9" i="1"/>
  <c r="G53" i="5" l="1"/>
  <c r="G52" i="5"/>
  <c r="G195" i="5" l="1"/>
  <c r="M77" i="1"/>
  <c r="G246" i="5" l="1"/>
  <c r="G251" i="5" s="1"/>
  <c r="F246" i="5"/>
  <c r="G27" i="5" l="1"/>
  <c r="G147" i="5" l="1"/>
  <c r="G155" i="5" l="1"/>
  <c r="G154" i="5"/>
  <c r="F219" i="5" l="1"/>
  <c r="F197" i="5"/>
  <c r="G269" i="5"/>
  <c r="G279" i="5"/>
  <c r="G275" i="5"/>
  <c r="L123" i="1" l="1"/>
  <c r="J123" i="1"/>
  <c r="I123" i="1" s="1"/>
  <c r="F123" i="1"/>
  <c r="L122" i="1"/>
  <c r="I122" i="1"/>
  <c r="F122" i="1"/>
  <c r="L121" i="1"/>
  <c r="J121" i="1"/>
  <c r="J113" i="1" s="1"/>
  <c r="F121" i="1"/>
  <c r="N120" i="1"/>
  <c r="M120" i="1"/>
  <c r="K120" i="1"/>
  <c r="H120" i="1"/>
  <c r="G120" i="1"/>
  <c r="L119" i="1"/>
  <c r="I119" i="1"/>
  <c r="F119" i="1"/>
  <c r="L118" i="1"/>
  <c r="I118" i="1"/>
  <c r="F118" i="1"/>
  <c r="L117" i="1"/>
  <c r="I117" i="1"/>
  <c r="F117" i="1"/>
  <c r="N116" i="1"/>
  <c r="M116" i="1"/>
  <c r="K116" i="1"/>
  <c r="J116" i="1"/>
  <c r="H116" i="1"/>
  <c r="G116" i="1"/>
  <c r="N115" i="1"/>
  <c r="M115" i="1"/>
  <c r="K115" i="1"/>
  <c r="F115" i="1"/>
  <c r="N114" i="1"/>
  <c r="M114" i="1"/>
  <c r="K114" i="1"/>
  <c r="J114" i="1"/>
  <c r="F114" i="1"/>
  <c r="N113" i="1"/>
  <c r="M113" i="1"/>
  <c r="L113" i="1" s="1"/>
  <c r="K113" i="1"/>
  <c r="F113" i="1"/>
  <c r="H112" i="1"/>
  <c r="G112" i="1"/>
  <c r="I114" i="1" l="1"/>
  <c r="J115" i="1"/>
  <c r="J112" i="1" s="1"/>
  <c r="M112" i="1"/>
  <c r="L115" i="1"/>
  <c r="L120" i="1"/>
  <c r="K112" i="1"/>
  <c r="J120" i="1"/>
  <c r="N112" i="1"/>
  <c r="I116" i="1"/>
  <c r="I115" i="1"/>
  <c r="L114" i="1"/>
  <c r="F112" i="1"/>
  <c r="I121" i="1"/>
  <c r="I120" i="1" s="1"/>
  <c r="L116" i="1"/>
  <c r="F120" i="1"/>
  <c r="F116" i="1"/>
  <c r="I113" i="1"/>
  <c r="G165" i="5"/>
  <c r="F165" i="5"/>
  <c r="L112" i="1" l="1"/>
  <c r="I112" i="1"/>
  <c r="F50" i="5"/>
  <c r="G157" i="5"/>
  <c r="F157" i="5"/>
  <c r="G25" i="5"/>
  <c r="F25" i="5"/>
  <c r="F10" i="1" l="1"/>
  <c r="I10" i="1"/>
  <c r="L10" i="1"/>
  <c r="F11" i="1"/>
  <c r="I11" i="1"/>
  <c r="L11" i="1"/>
  <c r="F13" i="1"/>
  <c r="I13" i="1"/>
  <c r="L13" i="1"/>
  <c r="G14" i="1"/>
  <c r="H14" i="1"/>
  <c r="J14" i="1"/>
  <c r="I14" i="1" s="1"/>
  <c r="M14" i="1"/>
  <c r="N14" i="1"/>
  <c r="H15" i="1"/>
  <c r="J15" i="1"/>
  <c r="K15" i="1"/>
  <c r="K12" i="1" s="1"/>
  <c r="M15" i="1"/>
  <c r="N15" i="1"/>
  <c r="G16" i="1"/>
  <c r="H16" i="1"/>
  <c r="J16" i="1"/>
  <c r="K16" i="1"/>
  <c r="M16" i="1"/>
  <c r="N16" i="1"/>
  <c r="F17" i="1"/>
  <c r="I17" i="1"/>
  <c r="L17" i="1"/>
  <c r="F18" i="1"/>
  <c r="I18" i="1"/>
  <c r="L18" i="1"/>
  <c r="F19" i="1"/>
  <c r="I19" i="1"/>
  <c r="L19" i="1"/>
  <c r="H20" i="1"/>
  <c r="J20" i="1"/>
  <c r="K20" i="1"/>
  <c r="N20" i="1"/>
  <c r="F21" i="1"/>
  <c r="I21" i="1"/>
  <c r="M21" i="1"/>
  <c r="M20" i="1" s="1"/>
  <c r="F22" i="1"/>
  <c r="I22" i="1"/>
  <c r="L22" i="1"/>
  <c r="G23" i="1"/>
  <c r="G15" i="1" s="1"/>
  <c r="I23" i="1"/>
  <c r="L23" i="1"/>
  <c r="G24" i="1"/>
  <c r="H24" i="1"/>
  <c r="J24" i="1"/>
  <c r="K24" i="1"/>
  <c r="M24" i="1"/>
  <c r="N24" i="1"/>
  <c r="F25" i="1"/>
  <c r="I25" i="1"/>
  <c r="L25" i="1"/>
  <c r="F26" i="1"/>
  <c r="I26" i="1"/>
  <c r="L26" i="1"/>
  <c r="F27" i="1"/>
  <c r="I27" i="1"/>
  <c r="L27" i="1"/>
  <c r="G28" i="1"/>
  <c r="H28" i="1"/>
  <c r="J28" i="1"/>
  <c r="K28" i="1"/>
  <c r="M28" i="1"/>
  <c r="N28" i="1"/>
  <c r="F29" i="1"/>
  <c r="I29" i="1"/>
  <c r="L29" i="1"/>
  <c r="F30" i="1"/>
  <c r="I30" i="1"/>
  <c r="L30" i="1"/>
  <c r="F31" i="1"/>
  <c r="I31" i="1"/>
  <c r="L31" i="1"/>
  <c r="G32" i="1"/>
  <c r="H32" i="1"/>
  <c r="J32" i="1"/>
  <c r="K32" i="1"/>
  <c r="M32" i="1"/>
  <c r="N32" i="1"/>
  <c r="F33" i="1"/>
  <c r="I33" i="1"/>
  <c r="L33" i="1"/>
  <c r="F34" i="1"/>
  <c r="I34" i="1"/>
  <c r="L34" i="1"/>
  <c r="F35" i="1"/>
  <c r="I35" i="1"/>
  <c r="L35" i="1"/>
  <c r="G36" i="1"/>
  <c r="H36" i="1"/>
  <c r="J36" i="1"/>
  <c r="K36" i="1"/>
  <c r="M36" i="1"/>
  <c r="N36" i="1"/>
  <c r="F37" i="1"/>
  <c r="I37" i="1"/>
  <c r="L37" i="1"/>
  <c r="F38" i="1"/>
  <c r="I38" i="1"/>
  <c r="L38" i="1"/>
  <c r="F39" i="1"/>
  <c r="I39" i="1"/>
  <c r="L39" i="1"/>
  <c r="G40" i="1"/>
  <c r="H40" i="1"/>
  <c r="J40" i="1"/>
  <c r="K40" i="1"/>
  <c r="M40" i="1"/>
  <c r="N40" i="1"/>
  <c r="F41" i="1"/>
  <c r="I41" i="1"/>
  <c r="L41" i="1"/>
  <c r="F42" i="1"/>
  <c r="I42" i="1"/>
  <c r="L42" i="1"/>
  <c r="F43" i="1"/>
  <c r="I43" i="1"/>
  <c r="L43" i="1"/>
  <c r="G44" i="1"/>
  <c r="H44" i="1"/>
  <c r="J44" i="1"/>
  <c r="M44" i="1"/>
  <c r="N44" i="1"/>
  <c r="F45" i="1"/>
  <c r="K45" i="1"/>
  <c r="K44" i="1" s="1"/>
  <c r="L45" i="1"/>
  <c r="F46" i="1"/>
  <c r="I46" i="1"/>
  <c r="L46" i="1"/>
  <c r="F47" i="1"/>
  <c r="I47" i="1"/>
  <c r="L47" i="1"/>
  <c r="G48" i="1"/>
  <c r="H48" i="1"/>
  <c r="J48" i="1"/>
  <c r="M48" i="1"/>
  <c r="N48" i="1"/>
  <c r="F49" i="1"/>
  <c r="K49" i="1"/>
  <c r="K48" i="1" s="1"/>
  <c r="L49" i="1"/>
  <c r="F50" i="1"/>
  <c r="I50" i="1"/>
  <c r="L50" i="1"/>
  <c r="F51" i="1"/>
  <c r="I51" i="1"/>
  <c r="L51" i="1"/>
  <c r="G52" i="1"/>
  <c r="H52" i="1"/>
  <c r="J52" i="1"/>
  <c r="M52" i="1"/>
  <c r="N52" i="1"/>
  <c r="F53" i="1"/>
  <c r="K53" i="1"/>
  <c r="K52" i="1" s="1"/>
  <c r="L53" i="1"/>
  <c r="F54" i="1"/>
  <c r="I54" i="1"/>
  <c r="L54" i="1"/>
  <c r="F55" i="1"/>
  <c r="I55" i="1"/>
  <c r="L55" i="1"/>
  <c r="G56" i="1"/>
  <c r="H56" i="1"/>
  <c r="J56" i="1"/>
  <c r="K56" i="1"/>
  <c r="M56" i="1"/>
  <c r="N56" i="1"/>
  <c r="F57" i="1"/>
  <c r="I57" i="1"/>
  <c r="L57" i="1"/>
  <c r="F58" i="1"/>
  <c r="I58" i="1"/>
  <c r="L58" i="1"/>
  <c r="F59" i="1"/>
  <c r="I59" i="1"/>
  <c r="L59" i="1"/>
  <c r="G60" i="1"/>
  <c r="H60" i="1"/>
  <c r="J60" i="1"/>
  <c r="K60" i="1"/>
  <c r="M60" i="1"/>
  <c r="N60" i="1"/>
  <c r="F61" i="1"/>
  <c r="I61" i="1"/>
  <c r="L61" i="1"/>
  <c r="F62" i="1"/>
  <c r="I62" i="1"/>
  <c r="L62" i="1"/>
  <c r="F63" i="1"/>
  <c r="I63" i="1"/>
  <c r="L63" i="1"/>
  <c r="G64" i="1"/>
  <c r="H64" i="1"/>
  <c r="J64" i="1"/>
  <c r="K64" i="1"/>
  <c r="M64" i="1"/>
  <c r="N64" i="1"/>
  <c r="F65" i="1"/>
  <c r="I65" i="1"/>
  <c r="L65" i="1"/>
  <c r="F66" i="1"/>
  <c r="I66" i="1"/>
  <c r="L66" i="1"/>
  <c r="F67" i="1"/>
  <c r="I67" i="1"/>
  <c r="L67" i="1"/>
  <c r="F69" i="1"/>
  <c r="I69" i="1"/>
  <c r="L69" i="1"/>
  <c r="G70" i="1"/>
  <c r="H70" i="1"/>
  <c r="G71" i="1"/>
  <c r="H71" i="1"/>
  <c r="G72" i="1"/>
  <c r="H72" i="1"/>
  <c r="F73" i="1"/>
  <c r="K73" i="1"/>
  <c r="M73" i="1"/>
  <c r="N73" i="1"/>
  <c r="F74" i="1"/>
  <c r="J74" i="1"/>
  <c r="J70" i="1" s="1"/>
  <c r="K74" i="1"/>
  <c r="K70" i="1" s="1"/>
  <c r="M74" i="1"/>
  <c r="N74" i="1"/>
  <c r="N70" i="1" s="1"/>
  <c r="F75" i="1"/>
  <c r="J75" i="1"/>
  <c r="J71" i="1" s="1"/>
  <c r="K75" i="1"/>
  <c r="K71" i="1" s="1"/>
  <c r="M75" i="1"/>
  <c r="M71" i="1" s="1"/>
  <c r="N75" i="1"/>
  <c r="N71" i="1" s="1"/>
  <c r="G76" i="1"/>
  <c r="H76" i="1"/>
  <c r="K76" i="1"/>
  <c r="M76" i="1"/>
  <c r="N76" i="1"/>
  <c r="F77" i="1"/>
  <c r="J77" i="1"/>
  <c r="J76" i="1" s="1"/>
  <c r="L77" i="1"/>
  <c r="F78" i="1"/>
  <c r="I78" i="1"/>
  <c r="L78" i="1"/>
  <c r="F79" i="1"/>
  <c r="I79" i="1"/>
  <c r="L79" i="1"/>
  <c r="G80" i="1"/>
  <c r="H80" i="1"/>
  <c r="J80" i="1"/>
  <c r="K80" i="1"/>
  <c r="M80" i="1"/>
  <c r="N80" i="1"/>
  <c r="F81" i="1"/>
  <c r="I81" i="1"/>
  <c r="L81" i="1"/>
  <c r="F82" i="1"/>
  <c r="I82" i="1"/>
  <c r="L82" i="1"/>
  <c r="F83" i="1"/>
  <c r="I83" i="1"/>
  <c r="L83" i="1"/>
  <c r="G84" i="1"/>
  <c r="H84" i="1"/>
  <c r="J84" i="1"/>
  <c r="K84" i="1"/>
  <c r="M84" i="1"/>
  <c r="N84" i="1"/>
  <c r="F85" i="1"/>
  <c r="I85" i="1"/>
  <c r="L85" i="1"/>
  <c r="F86" i="1"/>
  <c r="I86" i="1"/>
  <c r="L86" i="1"/>
  <c r="F87" i="1"/>
  <c r="I87" i="1"/>
  <c r="L87" i="1"/>
  <c r="G88" i="1"/>
  <c r="H88" i="1"/>
  <c r="J88" i="1"/>
  <c r="K88" i="1"/>
  <c r="M88" i="1"/>
  <c r="N88" i="1"/>
  <c r="F89" i="1"/>
  <c r="I89" i="1"/>
  <c r="I88" i="1" s="1"/>
  <c r="L89" i="1"/>
  <c r="F90" i="1"/>
  <c r="I90" i="1"/>
  <c r="L90" i="1"/>
  <c r="F91" i="1"/>
  <c r="I91" i="1"/>
  <c r="L91" i="1"/>
  <c r="G92" i="1"/>
  <c r="H92" i="1"/>
  <c r="J92" i="1"/>
  <c r="K92" i="1"/>
  <c r="M92" i="1"/>
  <c r="N92" i="1"/>
  <c r="F93" i="1"/>
  <c r="I93" i="1"/>
  <c r="L93" i="1"/>
  <c r="F94" i="1"/>
  <c r="I94" i="1"/>
  <c r="L94" i="1"/>
  <c r="F95" i="1"/>
  <c r="I95" i="1"/>
  <c r="L95" i="1"/>
  <c r="G96" i="1"/>
  <c r="H96" i="1"/>
  <c r="J96" i="1"/>
  <c r="K96" i="1"/>
  <c r="M96" i="1"/>
  <c r="N96" i="1"/>
  <c r="F97" i="1"/>
  <c r="I97" i="1"/>
  <c r="L97" i="1"/>
  <c r="F98" i="1"/>
  <c r="I98" i="1"/>
  <c r="L98" i="1"/>
  <c r="F99" i="1"/>
  <c r="I99" i="1"/>
  <c r="L99" i="1"/>
  <c r="G100" i="1"/>
  <c r="H100" i="1"/>
  <c r="F101" i="1"/>
  <c r="K101" i="1"/>
  <c r="M101" i="1"/>
  <c r="N101" i="1"/>
  <c r="F102" i="1"/>
  <c r="J102" i="1"/>
  <c r="K102" i="1"/>
  <c r="M102" i="1"/>
  <c r="N102" i="1"/>
  <c r="F103" i="1"/>
  <c r="K103" i="1"/>
  <c r="M103" i="1"/>
  <c r="N103" i="1"/>
  <c r="G104" i="1"/>
  <c r="H104" i="1"/>
  <c r="J104" i="1"/>
  <c r="K104" i="1"/>
  <c r="M104" i="1"/>
  <c r="N104" i="1"/>
  <c r="F105" i="1"/>
  <c r="I105" i="1"/>
  <c r="I104" i="1" s="1"/>
  <c r="L105" i="1"/>
  <c r="F106" i="1"/>
  <c r="I106" i="1"/>
  <c r="L106" i="1"/>
  <c r="F107" i="1"/>
  <c r="I107" i="1"/>
  <c r="L107" i="1"/>
  <c r="G108" i="1"/>
  <c r="H108" i="1"/>
  <c r="K108" i="1"/>
  <c r="M108" i="1"/>
  <c r="N108" i="1"/>
  <c r="F109" i="1"/>
  <c r="J109" i="1"/>
  <c r="J101" i="1" s="1"/>
  <c r="L109" i="1"/>
  <c r="F110" i="1"/>
  <c r="I110" i="1"/>
  <c r="L110" i="1"/>
  <c r="F111" i="1"/>
  <c r="J111" i="1"/>
  <c r="L111" i="1"/>
  <c r="F96" i="1" l="1"/>
  <c r="F100" i="1"/>
  <c r="L88" i="1"/>
  <c r="F80" i="1"/>
  <c r="L76" i="1"/>
  <c r="K72" i="1"/>
  <c r="I53" i="1"/>
  <c r="I52" i="1" s="1"/>
  <c r="F44" i="1"/>
  <c r="I28" i="1"/>
  <c r="F24" i="1"/>
  <c r="L104" i="1"/>
  <c r="L64" i="1"/>
  <c r="L21" i="1"/>
  <c r="L20" i="1" s="1"/>
  <c r="F14" i="1"/>
  <c r="L108" i="1"/>
  <c r="I92" i="1"/>
  <c r="I60" i="1"/>
  <c r="F56" i="1"/>
  <c r="H68" i="1"/>
  <c r="F60" i="1"/>
  <c r="I16" i="1"/>
  <c r="F16" i="1"/>
  <c r="L73" i="1"/>
  <c r="L40" i="1"/>
  <c r="I40" i="1"/>
  <c r="F32" i="1"/>
  <c r="I20" i="1"/>
  <c r="N100" i="1"/>
  <c r="L71" i="1"/>
  <c r="L103" i="1"/>
  <c r="J108" i="1"/>
  <c r="F104" i="1"/>
  <c r="M100" i="1"/>
  <c r="L96" i="1"/>
  <c r="I96" i="1"/>
  <c r="F88" i="1"/>
  <c r="L80" i="1"/>
  <c r="I80" i="1"/>
  <c r="F76" i="1"/>
  <c r="F72" i="1"/>
  <c r="F70" i="1"/>
  <c r="I64" i="1"/>
  <c r="F64" i="1"/>
  <c r="F52" i="1"/>
  <c r="L52" i="1"/>
  <c r="L44" i="1"/>
  <c r="I45" i="1"/>
  <c r="I44" i="1" s="1"/>
  <c r="F40" i="1"/>
  <c r="L32" i="1"/>
  <c r="I32" i="1"/>
  <c r="I24" i="1"/>
  <c r="L16" i="1"/>
  <c r="L14" i="1"/>
  <c r="I109" i="1"/>
  <c r="F84" i="1"/>
  <c r="I74" i="1"/>
  <c r="I56" i="1"/>
  <c r="F36" i="1"/>
  <c r="L28" i="1"/>
  <c r="F108" i="1"/>
  <c r="I102" i="1"/>
  <c r="K100" i="1"/>
  <c r="F92" i="1"/>
  <c r="L84" i="1"/>
  <c r="I84" i="1"/>
  <c r="N72" i="1"/>
  <c r="F71" i="1"/>
  <c r="L60" i="1"/>
  <c r="L56" i="1"/>
  <c r="L36" i="1"/>
  <c r="I36" i="1"/>
  <c r="F28" i="1"/>
  <c r="L24" i="1"/>
  <c r="L92" i="1"/>
  <c r="M72" i="1"/>
  <c r="L48" i="1"/>
  <c r="I15" i="1"/>
  <c r="I12" i="1" s="1"/>
  <c r="F15" i="1"/>
  <c r="F12" i="1" s="1"/>
  <c r="F48" i="1"/>
  <c r="L15" i="1"/>
  <c r="L12" i="1" s="1"/>
  <c r="H12" i="1"/>
  <c r="I101" i="1"/>
  <c r="J68" i="1"/>
  <c r="I70" i="1"/>
  <c r="N68" i="1"/>
  <c r="I71" i="1"/>
  <c r="K68" i="1"/>
  <c r="K9" i="1" s="1"/>
  <c r="G12" i="1"/>
  <c r="M70" i="1"/>
  <c r="G20" i="1"/>
  <c r="N12" i="1"/>
  <c r="J12" i="1"/>
  <c r="I111" i="1"/>
  <c r="J103" i="1"/>
  <c r="I103" i="1" s="1"/>
  <c r="L101" i="1"/>
  <c r="I77" i="1"/>
  <c r="I76" i="1" s="1"/>
  <c r="I75" i="1"/>
  <c r="L74" i="1"/>
  <c r="I49" i="1"/>
  <c r="I48" i="1" s="1"/>
  <c r="F23" i="1"/>
  <c r="F20" i="1" s="1"/>
  <c r="M12" i="1"/>
  <c r="L102" i="1"/>
  <c r="L75" i="1"/>
  <c r="G68" i="1"/>
  <c r="J73" i="1"/>
  <c r="F217" i="5"/>
  <c r="F195" i="5"/>
  <c r="F198" i="5"/>
  <c r="G26" i="5"/>
  <c r="H9" i="1" l="1"/>
  <c r="F68" i="1"/>
  <c r="L72" i="1"/>
  <c r="L100" i="1"/>
  <c r="I108" i="1"/>
  <c r="F218" i="5"/>
  <c r="I68" i="1"/>
  <c r="I73" i="1"/>
  <c r="I72" i="1" s="1"/>
  <c r="J72" i="1"/>
  <c r="L70" i="1"/>
  <c r="L68" i="1" s="1"/>
  <c r="M68" i="1"/>
  <c r="I100" i="1"/>
  <c r="G9" i="1"/>
  <c r="F9" i="1" s="1"/>
  <c r="J100" i="1"/>
  <c r="G36" i="5"/>
  <c r="F46" i="5"/>
  <c r="E46" i="5"/>
  <c r="E26" i="5"/>
  <c r="F26" i="5"/>
  <c r="E142" i="5"/>
  <c r="G192" i="5"/>
  <c r="F192" i="5"/>
  <c r="G48" i="5"/>
  <c r="G49" i="5"/>
  <c r="G47" i="5"/>
  <c r="G41" i="5"/>
  <c r="J9" i="1" l="1"/>
  <c r="I9" i="1" s="1"/>
  <c r="L9" i="1"/>
  <c r="L8" i="1" s="1"/>
  <c r="G46" i="5"/>
  <c r="G50" i="5"/>
  <c r="F159" i="5"/>
  <c r="G159" i="5"/>
  <c r="E159" i="5"/>
  <c r="F154" i="5"/>
  <c r="E154" i="5"/>
  <c r="E143" i="5"/>
  <c r="F240" i="5"/>
  <c r="F244" i="5"/>
  <c r="F251" i="5"/>
  <c r="F255" i="5"/>
  <c r="G255" i="5"/>
  <c r="G257" i="5"/>
  <c r="F257" i="5"/>
  <c r="F6" i="5" s="1"/>
  <c r="E6" i="5" l="1"/>
  <c r="G35" i="5"/>
  <c r="E34" i="5"/>
  <c r="F34" i="5"/>
  <c r="G34" i="5"/>
  <c r="E35" i="5"/>
  <c r="F35" i="5"/>
  <c r="F33" i="5"/>
  <c r="G33" i="5"/>
  <c r="E33" i="5"/>
  <c r="F32" i="5"/>
  <c r="G32" i="5"/>
  <c r="E32" i="5"/>
  <c r="F18" i="5" l="1"/>
  <c r="G18" i="5"/>
  <c r="E18" i="5"/>
  <c r="G13" i="5"/>
  <c r="E13" i="5"/>
  <c r="G19" i="5" l="1"/>
  <c r="G14" i="5"/>
  <c r="E163" i="5" l="1"/>
  <c r="E39" i="5"/>
  <c r="I8" i="1" l="1"/>
  <c r="F8" i="1" l="1"/>
</calcChain>
</file>

<file path=xl/sharedStrings.xml><?xml version="1.0" encoding="utf-8"?>
<sst xmlns="http://schemas.openxmlformats.org/spreadsheetml/2006/main" count="784" uniqueCount="363">
  <si>
    <t xml:space="preserve">Назва завдання та заходу </t>
  </si>
  <si>
    <t>КПКВК</t>
  </si>
  <si>
    <t>Джерела фінансування</t>
  </si>
  <si>
    <t>Обсяги фінансування програми, тис грн</t>
  </si>
  <si>
    <t>Усього</t>
  </si>
  <si>
    <t xml:space="preserve">
</t>
  </si>
  <si>
    <t xml:space="preserve">2024 рік (план) </t>
  </si>
  <si>
    <t>Бюджет ТГ</t>
  </si>
  <si>
    <t>Державний бюджет</t>
  </si>
  <si>
    <t>Інші джерела</t>
  </si>
  <si>
    <t xml:space="preserve">2022 рік (план) </t>
  </si>
  <si>
    <t xml:space="preserve">2023 рік (план) </t>
  </si>
  <si>
    <t>тис. грн</t>
  </si>
  <si>
    <t>Назва індикатора, завдання, заходу, відповідального виконавця, головного розпорядника бюджетних коштів*, найменування КПКВК</t>
  </si>
  <si>
    <t>Група результативних показників</t>
  </si>
  <si>
    <t>Назва результативного показника/індикатора програми</t>
  </si>
  <si>
    <t>Одиниця виміру</t>
  </si>
  <si>
    <t xml:space="preserve">2022 рік </t>
  </si>
  <si>
    <t xml:space="preserve">2023 рік </t>
  </si>
  <si>
    <t>2024 рік</t>
  </si>
  <si>
    <t>Всього по програмі:</t>
  </si>
  <si>
    <t>Продукту</t>
  </si>
  <si>
    <t>Якості</t>
  </si>
  <si>
    <t>Витрат</t>
  </si>
  <si>
    <t>Ефективності</t>
  </si>
  <si>
    <t>%</t>
  </si>
  <si>
    <t xml:space="preserve"> грн</t>
  </si>
  <si>
    <t>од</t>
  </si>
  <si>
    <t>од.</t>
  </si>
  <si>
    <t>грн</t>
  </si>
  <si>
    <t>Кількість засобів індивідуального захисту (ЗІЗ) органів дихання для непрацюючого населення міста Суми, яку необхідно придбати, од.</t>
  </si>
  <si>
    <t>Кількість засобів індивідуального захисту (ЗІЗ) органів дихання для непрацюючого населення міста Суми, які планується придбати, од.</t>
  </si>
  <si>
    <t>Витрати на придбання засобів індивідуального захисту (ЗІЗ) органів дихання для непрацюючого населення міста Суми.</t>
  </si>
  <si>
    <t>Відсоток забезпечення непрацюючого населення ЗІЗ органів дихання, %</t>
  </si>
  <si>
    <t>КПКВК 0218110 «Заходи із запобігання та ліквідації НС та наслідків стихійного лиха»</t>
  </si>
  <si>
    <t xml:space="preserve">  Завдання 2. Накопичення засобів індивідуального захисту (ЗІЗ) органів дихання для забезпечення працівників виконавчих органів Сумської міської ради</t>
  </si>
  <si>
    <t>Кількість засобів індивідуального захисту (ЗІЗ) органів дихання для забезпечення працівників виконавчих органів Сумської міської ради, яку необхідно придбати.</t>
  </si>
  <si>
    <t>Кількість засобів індивідуального захисту (ЗІЗ) органів дихання для забезпечення працівників виконавчих органів Сумської міської ради, які планується придбати.</t>
  </si>
  <si>
    <t>Витрати на придбання засобів індивідуального захисту (ЗІЗ) органів дихання для забезпечення працівників виконавчих органів Сумської міської ради</t>
  </si>
  <si>
    <t>Відсоток забезпечення працівників виконавчих органів Сумської міської ради ЗІЗ органів дихання, промислових коробок до протигазів та дозиметричного обладнання.</t>
  </si>
  <si>
    <t>Завдання 3. Забезпечення утилізації небезпечних речовин виявлених на території Сумської МТГ.</t>
  </si>
  <si>
    <t>Середні витрати на утилізацію однієї люмінесцентної лампи.</t>
  </si>
  <si>
    <t>Середні витрати на утилізацію одного термометра.</t>
  </si>
  <si>
    <t>Витрати на утримання міського захищеного пункту управління СМТГ</t>
  </si>
  <si>
    <t>Абонентська плата за зв'язок</t>
  </si>
  <si>
    <t xml:space="preserve">Придбання фільтрів поглиначів ФПУ-200 (15 од.) для заміни у фільтро-вентиляційних установках </t>
  </si>
  <si>
    <t>Витрати на електроенергію по утриманню МЗПУ</t>
  </si>
  <si>
    <t>Завдання 5. Заміна вхідних дверей з коробкою міського захищеного пункту управління Сумської МТГ у кількості 2 штук з виготовленням нових</t>
  </si>
  <si>
    <t>Витрати на матеріальні цінності для створення місцевого матеріального резерву:</t>
  </si>
  <si>
    <t>літри</t>
  </si>
  <si>
    <t>Бензин А-92</t>
  </si>
  <si>
    <t>шт.</t>
  </si>
  <si>
    <t>кг</t>
  </si>
  <si>
    <t>тн</t>
  </si>
  <si>
    <t>Моторна олива напівсинтетична SAE 10W40</t>
  </si>
  <si>
    <t>Мило (господарське)</t>
  </si>
  <si>
    <t>Домкрат гідравлічний (вантажопідйомність 10 тн)</t>
  </si>
  <si>
    <t>Домкрат гідравлічний (вантажопідйомність 20 тн)</t>
  </si>
  <si>
    <t>Лопата совкова</t>
  </si>
  <si>
    <t>Лопата штикова</t>
  </si>
  <si>
    <t>Пилка поперечна</t>
  </si>
  <si>
    <t>Ножиці для дроту</t>
  </si>
  <si>
    <t>Мішки поліпропіленові</t>
  </si>
  <si>
    <t>Пісок</t>
  </si>
  <si>
    <t>Щебінь гранітний</t>
  </si>
  <si>
    <t>Руберойд (у рулонах)</t>
  </si>
  <si>
    <t>Дизельне пальне</t>
  </si>
  <si>
    <t>Портативні радіостанції</t>
  </si>
  <si>
    <t>Генератори дизельні</t>
  </si>
  <si>
    <t>Акумулятори (зовнішні) зарядної станції EcoFlow River Pro</t>
  </si>
  <si>
    <t>Термінали Starlink (для забезпечення функціонування «Пунктів Незламності» СМТГ)</t>
  </si>
  <si>
    <t>Генератори бензинові (2,8 кВт) для забезпечення функціонування «Пунктів Незламності» СМТГ</t>
  </si>
  <si>
    <t>Генератори бензинові (3 кВт) для забезпечення функціонування «Пунктів Незламності» СМТГ</t>
  </si>
  <si>
    <t>Генератори бензинові (8 кВт) для забезпечення функціонування «Пунктів Незламності» СМТГ</t>
  </si>
  <si>
    <t>Генератори (5 – 8 кВт) для забезпечення функціонування «Пунктів Незламності» СМТГ</t>
  </si>
  <si>
    <t>Генератори (загальний фонд)</t>
  </si>
  <si>
    <t>Генератори (спеціальний фонд)</t>
  </si>
  <si>
    <t>Головний розпорядник бюджетних коштів: виконавчий  комітет  Сумської   міської ради</t>
  </si>
  <si>
    <t>Відповідальний виконавець:  управління муніципальної безпеки Сумської міської ради</t>
  </si>
  <si>
    <t>Завдання 8. Проведення експертної оцінки шкоди, спричиненої власникам (користувачам, володільцям тощо) нерухомого майна на території СМТГ внаслідок збройної агресії Російської Федерації проти України</t>
  </si>
  <si>
    <t>Завдання 10.  Накопичення засобів індивідуального захисту (ЗІЗ) органів дихання для забезпечення особового складу добровольчих формувань СМТГ</t>
  </si>
  <si>
    <t>Завдання 12.  Проведення ремонту захисних споруд цивільного захисту Сумської МТГ</t>
  </si>
  <si>
    <t xml:space="preserve">Додаток 2
до цільової Програми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 (зі змінами)                                          </t>
  </si>
  <si>
    <t>В2</t>
  </si>
  <si>
    <t xml:space="preserve">Завдання 14. Придбання матеріальних засобів (цінностей) для забезпечення      життєдіяльності постраждалих від наслідків надзвичайних ситуацій, в тому числі функціонування структурних підрозділів Сумської міської ради, установ, підприємств та організацій комунальної форми власності  </t>
  </si>
  <si>
    <t xml:space="preserve">Завдання 16. Забезпечення безпеки та стійкості об’єктів критичної інфраструктури  </t>
  </si>
  <si>
    <t>Завдання 18. Придбання та монтаж сирен з блоками управління для подачі резервного сигналу з метою інформування населення про загрози виникнення НС</t>
  </si>
  <si>
    <t>Завдання 17. Придбання та виготовлення мап СМТГ</t>
  </si>
  <si>
    <t>Завдання 20. Ремонт та технічне обслуговування бензинових генераторів</t>
  </si>
  <si>
    <t>Відповідальний виконавець:  Департамент інфраструктури міста Сумської міської ради.</t>
  </si>
  <si>
    <t>КПКВК 1218746   «Заходи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</si>
  <si>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КПКВК 1218110 «Заходи із запобігання та ліквідації НС та наслідків стихійного лиха»</t>
  </si>
  <si>
    <t>Відповідальний виконавець:  управління суспільних комунікацій Сумської міської ради</t>
  </si>
  <si>
    <t>Кількість передбачених термометрів виявлених на території СМТГ</t>
  </si>
  <si>
    <t>Кількість передбачених люмінесцентних ламп виявлених на території СМТГ</t>
  </si>
  <si>
    <t>Середньомісячні витрати на оплату за електроенергію для утримання МЗПУ</t>
  </si>
  <si>
    <t>Середні витрати на плату за зв’язок</t>
  </si>
  <si>
    <t>тис.грн.</t>
  </si>
  <si>
    <t>Середня вартість одного фільтру</t>
  </si>
  <si>
    <t>Витрати на проведення заміни вхідних дверей з коробкою міського захищеного пункту управління Сумської МТГ у кількості 2 штук з виготовленням нових</t>
  </si>
  <si>
    <t>Кількість виготовлення та заміни дверей з коробкою</t>
  </si>
  <si>
    <t>Середня вартість 1 генератора по спеціальному фонду</t>
  </si>
  <si>
    <t>Захід 21.1 Придбання та налаштування обладнання системи інформування населення СМТГ «Вуличне радіо»</t>
  </si>
  <si>
    <t>Завдання 21. Створення і забезпечення роботи системи інформування населення СМТГ «Вуличне радіо»</t>
  </si>
  <si>
    <t>Витрати на створення та забезпечення роботи системи інформування населення СМТГ «Вуличне радіо»</t>
  </si>
  <si>
    <t>Кількість комплектів обладнання необхідних для запровадження системи інформування населення СМТГ «Вуличне радіо»</t>
  </si>
  <si>
    <t>Кількість комплектів обладнання «Вуличне радіо», які будуть встановлені на території СМТГ</t>
  </si>
  <si>
    <t>Витрати на придбання та налаштування обладнання системи інформування населення СМТГ «Вуличне радіо»</t>
  </si>
  <si>
    <t>Середні видатки на придбання та налаштування одного комплекту обладнання для запровадження в СМТГ системи інформування населення «Вуличне радіо»</t>
  </si>
  <si>
    <t>Середні видатки на технічну підтримку одного комплекту обладнання системи інформування населення СМТГ «Вуличне радіо» в місяць</t>
  </si>
  <si>
    <t>Відсоток обладнання системи інформування населення СМТГ «Вуличне радіо» яке буде запроваджено у роботу</t>
  </si>
  <si>
    <t xml:space="preserve">Витрати на технічну підтримку системи інформування населення СМТГ «Вуличне радіо», </t>
  </si>
  <si>
    <t>Кількість комплектів обладнання системи «Вуличне радіо», яке підлягає технічній підтримці</t>
  </si>
  <si>
    <t>Захід 21.2 Технічна підтримка системи інформування населення СМТГ «Вуличне радіо»</t>
  </si>
  <si>
    <t xml:space="preserve">од. </t>
  </si>
  <si>
    <t>Витрати на ремонт та технічне обслуговування бензинових генераторів</t>
  </si>
  <si>
    <t>Кількість генераторів які планується відремонтувати</t>
  </si>
  <si>
    <t>Середня вартість ремонту одного генератора</t>
  </si>
  <si>
    <t>Кількість підприємств які надавали послугу з  обслуговування автомобільним транспортом та спеціалізованою технікою для ліквідації НС</t>
  </si>
  <si>
    <t>Середні витрати по одному підприємству</t>
  </si>
  <si>
    <t xml:space="preserve">Витрати на придбання та монтаж сирен з блоками управління </t>
  </si>
  <si>
    <t>Кількість сирен з блоками управління, які планується придбати та змонтувати</t>
  </si>
  <si>
    <t>Середня вартість 1 сирени з блоком управління</t>
  </si>
  <si>
    <t>Витрати на придбання та виготовлення мап СМТГ</t>
  </si>
  <si>
    <t>Кількість мап СМТГ, які планується придбати</t>
  </si>
  <si>
    <t>Середня вартість 1 карти</t>
  </si>
  <si>
    <t>Захід 16.2 Надання послуг  по захисту об’єктів критичної інфраструктури для стабільного їх функціонування та надання послуг Сумській МТГ</t>
  </si>
  <si>
    <t xml:space="preserve">Витрати на забезпечення безпеки та стійкості об’єктів критичної інфраструктури  </t>
  </si>
  <si>
    <t>Витрати на придбання матеріалів для забезпечення безпеки та стійкості об’єктів критичної інфраструктури</t>
  </si>
  <si>
    <t xml:space="preserve">Середня вартість: </t>
  </si>
  <si>
    <t>1 плити перекриття</t>
  </si>
  <si>
    <t>Витрати на надання послуг  по захисту об’єктів критичної інфраструктури</t>
  </si>
  <si>
    <t>Кількість підприємств які надають послуги по захисту об’єктів критичної інфраструктури для стабільного їх функціонування та надання послуг Сумській МТГ</t>
  </si>
  <si>
    <t>Середня вартість послуги  по захисту об’єктів критичної інфраструктури для стабільного їх функціонування та надання послуг Сумській МТГ</t>
  </si>
  <si>
    <t>1 перетворювача частоти векторного по загальному фонду</t>
  </si>
  <si>
    <t>1 перетворювача частоти векторного по спеціальному фонду</t>
  </si>
  <si>
    <t>Перетворювач частоти векторний по загальному фонду</t>
  </si>
  <si>
    <t>Перетворювач частоти векторний по спеціальному фонду</t>
  </si>
  <si>
    <t>Комірка ввідна</t>
  </si>
  <si>
    <t>Автоматичний вимикач</t>
  </si>
  <si>
    <t>Перемикач</t>
  </si>
  <si>
    <t>Бокс металевий</t>
  </si>
  <si>
    <t>Перекидний рубильник</t>
  </si>
  <si>
    <t>Кабель</t>
  </si>
  <si>
    <t>Наконечник мідний</t>
  </si>
  <si>
    <t>Роз’єднувач розривний</t>
  </si>
  <si>
    <t>Шина алюмінієва</t>
  </si>
  <si>
    <t>Муфти, наконечники, ізолятори</t>
  </si>
  <si>
    <t>Плити перекриття</t>
  </si>
  <si>
    <t>Блоки ФБС</t>
  </si>
  <si>
    <t>куб.м.</t>
  </si>
  <si>
    <t>Мішки Біг-Беги</t>
  </si>
  <si>
    <t>м</t>
  </si>
  <si>
    <t>Витрати на проведення експертної оцінки шкоди</t>
  </si>
  <si>
    <t>Кількість об’єктів які підлягають обстеженню</t>
  </si>
  <si>
    <t>Середні витрати на оплату послуг експерта по обстеженню одного об’єкта</t>
  </si>
  <si>
    <t>Кількість залишків будівельних конструкцій після проведення демон-тажу зруйнованих та пошкоджених будівель (споруд) на ділянці по вул. Космічна у м. Суми</t>
  </si>
  <si>
    <t>Завдання 9. Послуги з перевезення та складування залишків будівельних конструкцій після демонтажу зруйнованих та пошкоджених російськими окупантами будівель (споруд) на ділянці по вул. Космічна у м. Суми (з урахуванням погрузки та планування)</t>
  </si>
  <si>
    <t>Середні витрати на послуги з перевезення та складування 1 тони залишків будівельних конструкцій після демонтажу зруйнованих та пошкоджених російськими окупантами будівель (споруд) на ділянці по вул. Космічна у м. Суми (з урахуванням погрузки та планування)</t>
  </si>
  <si>
    <t>Витрати на послуги з перевезення та складування залишків будівельних конструкцій після демонтажу зруйнованих та пошкоджених російськими окупантами будівель (споруд) на ділянці по вул. Космічна у   м. Суми (з урахуванням погрузки та планування)</t>
  </si>
  <si>
    <t>КПКВК 0218240 «Заходи та роботи з територіальної оборони»</t>
  </si>
  <si>
    <t>Витрати на засоби індивідуального захисту (ЗІЗ) органів дихання для забезпечення особового складу добровольчих формувань СМТГ</t>
  </si>
  <si>
    <t>Кількість засобів індивідуального захисту (ЗІЗ) органів дихання для забезпечення особового складу добровольчих формувань СМТГ, які планується придбати</t>
  </si>
  <si>
    <t>Середні витрати на одиницю ЗІЗ</t>
  </si>
  <si>
    <t>Витрати на проведення ремонту захисних споруд цивільного захисту Сумської МТГ</t>
  </si>
  <si>
    <t>Кількість захисних споруд цивільного захисту комунальної форми власності СМТГ, які потребують ремонту, з них:</t>
  </si>
  <si>
    <t>по загальному фонду</t>
  </si>
  <si>
    <t>по спеціальному фонду</t>
  </si>
  <si>
    <t>Середні витрати на ремонт однієї захисної споруди, з них:</t>
  </si>
  <si>
    <t>Витрати на проведення щомісячного обслуговування терміналів Starlink (для забезпечення функціонування «Пунктів Незламності» м. Суми)</t>
  </si>
  <si>
    <t>Середньомісячні витрати на оплату абонентської плати з послуги обслуго-вування терміналів Starlink</t>
  </si>
  <si>
    <t>Абонентська плата за послуги щомісячного обслуговування терміналів Starlink</t>
  </si>
  <si>
    <t xml:space="preserve">Витрати на придбання матеріальних засобів (цінностей) </t>
  </si>
  <si>
    <t>Термінали Starlink</t>
  </si>
  <si>
    <t>Обладнання типу «Булер’ян»</t>
  </si>
  <si>
    <t>Генератори дизельні (30 кВт)</t>
  </si>
  <si>
    <t>Генератори дизельні (50 кВт)</t>
  </si>
  <si>
    <t>Генератори бензинові (7,5 кВт)</t>
  </si>
  <si>
    <t>Генератори</t>
  </si>
  <si>
    <t>Портативна радіостанція DP405</t>
  </si>
  <si>
    <t>Виносна антена «ПАУК» для радіостанції з кабелем (комплект)</t>
  </si>
  <si>
    <t>1 терміналу Starlink</t>
  </si>
  <si>
    <t>1 обладнання типу «Булер’ян»</t>
  </si>
  <si>
    <t>1 генератора дизельного (30 кВт)</t>
  </si>
  <si>
    <t>1 генератора дизельного (50 кВт)</t>
  </si>
  <si>
    <t>1 генератора бензинового (7,5 кВт)</t>
  </si>
  <si>
    <t>1 генератора</t>
  </si>
  <si>
    <t>1 портативної радіостанції DP405</t>
  </si>
  <si>
    <t>1 виносної антени «ПАУК» для радіо-станції з кабелем (комплект)</t>
  </si>
  <si>
    <t>Витрати на будівництво місцевої автоматизованої системи централізованого оповіщення про загрозу або виникнення надзвичайних ситуацій СМТГ</t>
  </si>
  <si>
    <t>Обладнання місцевої   автоматизованої системи централізованого оповіщення</t>
  </si>
  <si>
    <t>Витрати на нове будівництво  місцевої   автоматизованої системи централізованого оповіщення</t>
  </si>
  <si>
    <t>1 етап</t>
  </si>
  <si>
    <t>1 блоку ФБС</t>
  </si>
  <si>
    <t>1 куб.м. піску</t>
  </si>
  <si>
    <t>1 мішку Біг-Бег</t>
  </si>
  <si>
    <t>1 комірки ввідної</t>
  </si>
  <si>
    <t>1 автоматичного вимикача</t>
  </si>
  <si>
    <t>1 перемикача</t>
  </si>
  <si>
    <t>1 перекидного рубильника</t>
  </si>
  <si>
    <t>1 м кабелю</t>
  </si>
  <si>
    <t>1 наконечника мідного</t>
  </si>
  <si>
    <t>1 роз’єднувача розривного</t>
  </si>
  <si>
    <t>1 шини алюмінієвої</t>
  </si>
  <si>
    <t>1 муфти, наконечника, ізолятора</t>
  </si>
  <si>
    <t>Завдання 1. Накопичення засобів індивідуального захисту (ЗІЗ) органів дихання від небезпечних хімічних речовин для забезпечення непрацюючого населення, яке проживає в прогнозованій зоні хімічного забруднення</t>
  </si>
  <si>
    <t>Завдання  4.  Утримання міського захищеного пункту управління СМТГ</t>
  </si>
  <si>
    <t>Послуги з технічного обслуговування кінцевого обладнання МАСЦО</t>
  </si>
  <si>
    <t>Дистанційне спостереження кінцевого обладнання МАСЦО</t>
  </si>
  <si>
    <t xml:space="preserve">Послуга з адміністрування приладів віддаленого керування системами оповіщення повітряної тривоги «Сигнал» П-164СС </t>
  </si>
  <si>
    <t xml:space="preserve">Витрати на утримання нової місцевої автоматизованої системи централізованого оповіщення про загрозу або виникнення НС  </t>
  </si>
  <si>
    <t>Середньомісячні витрати на послуги з технічного обслуговування кінцевого обладнання МАСЦО</t>
  </si>
  <si>
    <t>Середньомісячні витрати на дистанційне спостереження кінцевого обладнання МАСЦО</t>
  </si>
  <si>
    <t xml:space="preserve">Завдання 7. Утворення місцевого матеріального резерву СМТГ для запобігання і ліквідації наслідків надзвичайних  ситуацій </t>
  </si>
  <si>
    <t>тис.тн</t>
  </si>
  <si>
    <t>1 літру дизельного пального, тис.грн.</t>
  </si>
  <si>
    <t xml:space="preserve">1 літру бензину А-92, тис.грн. </t>
  </si>
  <si>
    <t>1 літру бензину А-95 для роботи генераторів, тис.грн.</t>
  </si>
  <si>
    <t>1 літру дизельного пального для роботи генераторів, тис.грн.</t>
  </si>
  <si>
    <t>1 комплекту портативної радіостанції</t>
  </si>
  <si>
    <t>1 генератора по загальному фонду</t>
  </si>
  <si>
    <t>1 генератора дизельного, тис.грн.</t>
  </si>
  <si>
    <t>1 акумулятора (зовнішнього) зарядної станції EcoFlow River Pro, тис.грн.</t>
  </si>
  <si>
    <t>1 терміналу Starlink (для забезпечення функціонування «Пунктів Незламності» СМТГ), тис.грн.</t>
  </si>
  <si>
    <t>1 генератора бензинового (2,8 кВт) для забезпечення функціонування «Пунктів Незламності» СМТГ, тис.грн.</t>
  </si>
  <si>
    <t>1 генератора бензинового (3 кВт) для забезпечення функціонування «Пунктів Незламності» СМТГ, тис.грн.</t>
  </si>
  <si>
    <t>1 генератора бензинового (8 кВт) для забезпечення функціонування «Пунктів Незламності» СМТГ, тис.грн.</t>
  </si>
  <si>
    <t>1 генератора (5 - 8 кВт) для забезпечення функціонування «Пунктів Незламності» СМТГ, тис.грн.</t>
  </si>
  <si>
    <t xml:space="preserve">Середньомісячні витрати на оплату телекомунікаційних послуг, </t>
  </si>
  <si>
    <t>Витрати на проведення утилізації небезпечних речовин виявлених на території Сумської МТГ</t>
  </si>
  <si>
    <t>Управління муніципальної безпеки Сумської міської ради</t>
  </si>
  <si>
    <t>Всього</t>
  </si>
  <si>
    <t>Департамент інфраструктури міста Сумської міської ради</t>
  </si>
  <si>
    <t>Абонентська плата за телекомунікаційні послуги</t>
  </si>
  <si>
    <t>Кількість місяців підтримки обладнання</t>
  </si>
  <si>
    <t>міс.</t>
  </si>
  <si>
    <t>Середньомісячні витрати на обслуговування технічного нагляду системи оповіщення тис.грн.</t>
  </si>
  <si>
    <t>Середньомісячні витрати на послуги з адміністрування приладів віддаленого керування системами оповіщення повітряної тривоги «Сигнал» П-164СС</t>
  </si>
  <si>
    <t>Витрати на водопостачання та водовідведення</t>
  </si>
  <si>
    <t>Середньомісячні витрати на оплату водопостачання та водовідведення</t>
  </si>
  <si>
    <t>Управління суспільних комунікацій безпеки Сумської міської ради</t>
  </si>
  <si>
    <t>Управління суспільних комунікацій  Сумської міської ради</t>
  </si>
  <si>
    <t>Габіон</t>
  </si>
  <si>
    <t>1 габіону</t>
  </si>
  <si>
    <t>Загал. фонд</t>
  </si>
  <si>
    <t>Спец. фонд</t>
  </si>
  <si>
    <t>Управління муніципальної безпеки, Управління суспільних комунікацій, Департамент інфраструктури міста Сумської міської ради</t>
  </si>
  <si>
    <t>№ оператив-ної цілі</t>
  </si>
  <si>
    <t xml:space="preserve">В.2. Безпечна та здорова громада                                                                                                     Завдання В.2.1.
Покращення умов для безпечного життя у громаді 
</t>
  </si>
  <si>
    <t>Завдання  6. Утримання нової місцевої автоматизо-ваної системи централізованого оповіщення про загрозу або виникнення надзвичайних ситуацій на території Сумської МТГ</t>
  </si>
  <si>
    <t>Завдання 15. Нове   будівництво місцевої автоматизо-ваної системи централізованого оповіщення про загрозу або виникнення надзвичайних ситуацій СМТГ</t>
  </si>
  <si>
    <t xml:space="preserve">Завдання 14. Придбання матеріальних засобів (цінностей) для забезпечення життєдіяльності постраждалих від наслідків надзвичайних ситуацій, в тому числі функціонування структурних підрозділів Сумської міської ради, установ, підприємств та організацій комунальної форми власності  </t>
  </si>
  <si>
    <t xml:space="preserve">Виконавець 
ГРБК
</t>
  </si>
  <si>
    <t>муніципальної безпеки</t>
  </si>
  <si>
    <t>Сумської міської ради</t>
  </si>
  <si>
    <t>Кількість надзвичайних ситуацій місцевого рівня</t>
  </si>
  <si>
    <t xml:space="preserve">Кількість постраждалих людей від надзвичайних ситуацій </t>
  </si>
  <si>
    <t>Динаміка кількості постраждалих людей до попереднього періода</t>
  </si>
  <si>
    <t>чол.</t>
  </si>
  <si>
    <t>Динаміка кількості утилізованих термометрів по відношенню до попереднього періода</t>
  </si>
  <si>
    <t>Динаміка витрат на проведення ремонту захисних споруд цивільного захисту Сумської МТГ по відношенню до попереднього періоду</t>
  </si>
  <si>
    <t>Динаміка витрат на утримання нової місцевої автоматизованої системи централізованого оповіщення по відношенню до попереднього періоду</t>
  </si>
  <si>
    <t xml:space="preserve">Захід 22.1 Придбання послуг з підключення та налаштування доступу до мережі Інтернет з використанням пасивної волоконної-оптичної технології (PON) </t>
  </si>
  <si>
    <t>Витрати на здійснення доступу до мережі Інтернет з використанням пасивної волоконної-оптичної технології (PON)</t>
  </si>
  <si>
    <t>Витрати на придбання послуг з абонентського обслуговування доступу до мережі Інтернет з  з використанням пасивної волоконної-оптичної технології (PON)</t>
  </si>
  <si>
    <t>Кількість точок підключення з комплектами обладнання</t>
  </si>
  <si>
    <t>Витрати на придбання послуг з підключення та налаштування доступу до мережі Інтернет з використанням пасивної волоконної-оптичної технології (PON)</t>
  </si>
  <si>
    <t>Відсоток обладнання яке буде запроваджено у роботу</t>
  </si>
  <si>
    <t>Кількість місяців абонентського обслуговування</t>
  </si>
  <si>
    <t>Динаміка витрат на абонентське обслуговування по відношенню до попереднього періоду</t>
  </si>
  <si>
    <t xml:space="preserve">Захід 22.2 Придбання послуг з абонентського обслуговування доступу до мережі Інтернет з використанням пасивної волоконної-оптичної технології (PON) </t>
  </si>
  <si>
    <t>Завдання 22. Здійснення доступу до мережі Інтернет з використанням пасивної волоконної-оптичної технології (PON) (для забезпечення функціонування «Пунктів Незламності» СМТГ та структурних підрозділів Сумської міської ради)</t>
  </si>
  <si>
    <t>Середні видатки на абонентське обслуговування однієї точки в місяць</t>
  </si>
  <si>
    <t xml:space="preserve">Додаток 1
до цільової Програми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 (зі змінами)                                          </t>
  </si>
  <si>
    <t xml:space="preserve">Завдання 22. Здійснення доступу до мережі Інтернет з використанням пасивної волоконної-оптичної технології (PON) (для забезпечення функціонування «Пунктів Незламності» СМТГ та структурних підрозділів Сумської міської ради)  </t>
  </si>
  <si>
    <t xml:space="preserve">Середні видатки на придбання та налаштування одного комплекту обладнання </t>
  </si>
  <si>
    <t xml:space="preserve">Динаміка витрат на проведення діагностики та ремонту блоків по відношенню до попереднього періоду </t>
  </si>
  <si>
    <t>Кількість блоків оповіщення БО-FM-05 щодо яких буде проведено діагностику та ремонт з модернізацією</t>
  </si>
  <si>
    <t>Кількість автоматичних робочих місць оператора АРМ щодо яких буде проведено діагностику та ремонт з модернізацією</t>
  </si>
  <si>
    <t>Середні витрати на один БО-FM-05</t>
  </si>
  <si>
    <t>Середні витрати на один БО-FM-04</t>
  </si>
  <si>
    <t>Середні витрати на один АРМ</t>
  </si>
  <si>
    <t>Завдання 11.  Проведення   діагностики та ремонту з модернізацієюмісцевої автоматизованої системи централізованого оповіщення про загрозу або виникнення надзвичайних ситуацій на території СМТГ</t>
  </si>
  <si>
    <t>Завдання 11.  Проведення   діагностики та ремонту з модернізацією місцевої автоматизованої системи централізованого оповіщення про загрозу або виникнення надзвичайних ситуацій на території СМТГ</t>
  </si>
  <si>
    <t>Кількість блоків оповіщення БО-FM-04 щодо яких буде проведено діагностику та ремонт з модернізацією</t>
  </si>
  <si>
    <t>Стратегічна ціль: В. Громада, яка створює можливості для якісного життя та розвитку творчих здібностей 
Оперативна ціль: В.2 Безпечна та здорова громада</t>
  </si>
  <si>
    <t>Дизельне пальне для роботи генераторів (забезпечення функціонування «Пунктів Незламності» СМТГ, структурних підрозділів Сумської міської ради, установ, підприємств та організацій комунальної форми власності)</t>
  </si>
  <si>
    <t>Завдання 13. Проведення щомісячного обслуговування терміналів Starlink (для забезпечення функціонування «Пунктів Незламності» м. Суми та структурних підрозділів Сумської міської ради)</t>
  </si>
  <si>
    <r>
      <rPr>
        <b/>
        <sz val="16"/>
        <rFont val="Times New Roman"/>
        <family val="1"/>
        <charset val="204"/>
      </rPr>
      <t>Мета Програми</t>
    </r>
    <r>
      <rPr>
        <sz val="16"/>
        <rFont val="Times New Roman"/>
        <family val="1"/>
        <charset val="204"/>
      </rPr>
      <t>: удосконалення функціонування субланки Сумської міської територіальної громади Сумської районної ланки територіальної підсистеми єдиної державної системи цивільного захисту Сумській області, підвищення ефективності сил цивільного захисту для зменшення ризику виникнення надзвичайних ситуацій та досягнення гарантованого рівня захисту населення, добровольчих формувань і території Сумської міської територіальної громади від їх наслідків.</t>
    </r>
  </si>
  <si>
    <t>Витрати на проведення діагностики та ремонту з модернізацією блоків оповіщення та АРМ, з них:</t>
  </si>
  <si>
    <t>Витрати на проведення діагностики та ремонт блоків оповіщення та АРМ, по загальному фонду</t>
  </si>
  <si>
    <t>Витрати на проведення модернізації блоків оповіщення та АРМ, по спеціальному фонду</t>
  </si>
  <si>
    <t>Комірка ввідна (спеціальний фонд)</t>
  </si>
  <si>
    <t>Автоматичний вимикач (спеціальний фонд)</t>
  </si>
  <si>
    <t>1 комірки ввідної (спеціальний фонд)</t>
  </si>
  <si>
    <t>1 автоматичного вимикача (спеціальний фонд)</t>
  </si>
  <si>
    <t>Завдання 19. Надання послуг з обслуговування автомобільним транспортом,  спеціалізованою технікою  для ліквідації наслідків пов’язаних з пошкодженням (руйнуванням), спричине-них збройною агресією російської федерації на території СМТГ  та виконання заходів щодо обмеження доступу до місця виникнення надзвичайної ситуації</t>
  </si>
  <si>
    <t>Загальна площа огорожі</t>
  </si>
  <si>
    <t>м кв.</t>
  </si>
  <si>
    <t>Середня вартість 1 м кв. огорожі</t>
  </si>
  <si>
    <t>тис. грн.</t>
  </si>
  <si>
    <t xml:space="preserve">   Завдання 19. Надання послуг з обслуговування автомобільним транспортом,  спеціалізованою технікою  для ліквідації наслідків пов’язаних з пошкодженням (руйнуванням), спричинених збройною агресією російської федерації на території СМТГ  та виконання заходів щодо обмеження доступу до місця виникнення надзвичайної ситуації</t>
  </si>
  <si>
    <t>Начальник управління</t>
  </si>
  <si>
    <t>Віталій ДЕЙНИЧЕНКО</t>
  </si>
  <si>
    <t>Завдання 15. Нове   будівництво місцевої автоматизованої системи централізованого оповіщення про загрозу або виникнення надзвичайних ситуацій СМТГ</t>
  </si>
  <si>
    <t xml:space="preserve">  Завдання 1. Накопичення засобів індивідуального захисту (ЗІЗ) органів дихання від небезпечних хімічних речовин для забезпечення непрацюючого населення, яке проживає в прогнозованій зоні хімічного забруднення</t>
  </si>
  <si>
    <t xml:space="preserve">  Завдання 3. Забезпечення утилізації небезпечних речовин виявлених на території Сумської МТГ.</t>
  </si>
  <si>
    <t xml:space="preserve">  Завдання  4.  Утримання міського захищеного пункту управління СМТГ</t>
  </si>
  <si>
    <t xml:space="preserve">  Завдання 5. Заміна вхідних дверей з коробкою міського захищеного пункту управління Сумської МТГ у кількості 2 штук з виготовленням нових</t>
  </si>
  <si>
    <t xml:space="preserve">  Завдання  6. Утримання нової місцевої автоматизованої системи централізованого оповіщення про загрозу або виникнення надзвичайних ситуацій на території Сумської МТГ</t>
  </si>
  <si>
    <t>Захід 16.1 Придбання матеріалів для забезпечення безпеки та стійкості об’єктів критичної інфраструктури</t>
  </si>
  <si>
    <t>1 боксу металевого</t>
  </si>
  <si>
    <t>Витрати на послуги автомобільного транспорту, спеціалізованої техніки для  ліквідації наслідків пов’язаних з пошкодженням (руйнуванням), спричинених збройною агресією російської федерації на території СМТГ та заходи щодо обмеження доступу до місця виникнення надзвичайної ситуації</t>
  </si>
  <si>
    <t>Витрати на послуги автомобільного транспорту, спеціалізованої техніки</t>
  </si>
  <si>
    <t>Витрати на  обмеження доступу до місця виникнення надзвичайної ситуації</t>
  </si>
  <si>
    <t xml:space="preserve">Результативні показники/ індикатори 
Цільової  програми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 (зі змінами)
</t>
  </si>
  <si>
    <t>Плита OSB-3 (10х1250х2500)</t>
  </si>
  <si>
    <t>Саморіз гострий з пресшайбою 4,2х51 оцинкований</t>
  </si>
  <si>
    <t xml:space="preserve">Скоби до ручного будівельного степлеру 14 мм </t>
  </si>
  <si>
    <t xml:space="preserve">Степлер будівельний ручний (висота скоби 14 мм) </t>
  </si>
  <si>
    <t xml:space="preserve">Шуруповерт акумуляторний Bosch Professional GSR 18V-50 з набором приладдя </t>
  </si>
  <si>
    <t xml:space="preserve">Рейка 10х30х2000 мм сосна </t>
  </si>
  <si>
    <t xml:space="preserve">Дюбеля з наповнювачем 6 мм універсальні  </t>
  </si>
  <si>
    <t xml:space="preserve">Дюбеля з наповнювачем 8 мм універсальні  </t>
  </si>
  <si>
    <t xml:space="preserve">Дюбеля з наповнювачем 10 мм універсальні </t>
  </si>
  <si>
    <t xml:space="preserve">Акумуляторна кутова шліфувальна машина (діаметр круга 125 мм) </t>
  </si>
  <si>
    <t>Акумуляторна циркулярна пила (діаметр круга 165 мм)</t>
  </si>
  <si>
    <t>Акумуляторний перфоратор</t>
  </si>
  <si>
    <t xml:space="preserve">Круги відрізні 125 мм </t>
  </si>
  <si>
    <t xml:space="preserve">Пильні диски для циркулярної пили по дереву (діаметр круга 165 мм) </t>
  </si>
  <si>
    <t xml:space="preserve">Подовжувачі на котушці 220В довжиною 20 м </t>
  </si>
  <si>
    <t>Набір свердел по бетону для перфоратора 6, 8, 10 мм</t>
  </si>
  <si>
    <t>1 плити OSB-3 (10х1250х2500)</t>
  </si>
  <si>
    <t xml:space="preserve">1 степлера будівельного ручного (висота скоби 14 мм) </t>
  </si>
  <si>
    <t xml:space="preserve">1 шуруповерту акумуляторного Bosch Professional GSR 18V-50 з набором приладдя </t>
  </si>
  <si>
    <t xml:space="preserve">1 рейки 10х30х2000 мм соснової </t>
  </si>
  <si>
    <t xml:space="preserve">1 акумуляторної кутової шліфувальної машини (діаметр круга 125 мм) </t>
  </si>
  <si>
    <t>1 акумуляторної циркулярної пили (діаметр круга 165 мм)</t>
  </si>
  <si>
    <t>1 акумуляторного перфоратору</t>
  </si>
  <si>
    <t xml:space="preserve">1 круга відрізного 125 мм </t>
  </si>
  <si>
    <t xml:space="preserve">1 пильного диску для циркулярної пили по дереву (діаметр круга 165 мм) </t>
  </si>
  <si>
    <t xml:space="preserve">1 подовжувача на котушці 220В довжиною 20 м </t>
  </si>
  <si>
    <t>1 набору свердел по бетону для перфоратора 6, 8, 10 мм</t>
  </si>
  <si>
    <t>1 саморізу гострого з пресшайбою 4,2х51 оцинкованого</t>
  </si>
  <si>
    <t>1 скоби до ручного будівельного степлеру 14 мм</t>
  </si>
  <si>
    <t>1 дюбеля з наповнювачем 6 мм універсального</t>
  </si>
  <si>
    <t>1 дюбеля з наповнювачем 8 мм універсального</t>
  </si>
  <si>
    <t>1 дюбеля з наповнювачем 10 мм універсального</t>
  </si>
  <si>
    <t xml:space="preserve">  Захід 22.2 Придбання послуг з абонентського обслуговування доступу до мережі Інтернет з використанням пасивної волоконної-оптичної технології (PON) </t>
  </si>
  <si>
    <t>1 літру моторної оливи  напівсинтетичної SAE 10W40</t>
  </si>
  <si>
    <t>1 кг мила (господарського)</t>
  </si>
  <si>
    <t>1 домкрата гідравлічного (вантажопідйомністю 10 тн)</t>
  </si>
  <si>
    <t>1 домкрата гідравлічного (вантажопідйомністю 20 тн)</t>
  </si>
  <si>
    <t>1 лопати совкової</t>
  </si>
  <si>
    <t>1 лопати штикової</t>
  </si>
  <si>
    <t>1 пилки поперечної</t>
  </si>
  <si>
    <t>1 ножиць для дроту</t>
  </si>
  <si>
    <t>1 мішка поліпропіленового</t>
  </si>
  <si>
    <t>1 тн піску</t>
  </si>
  <si>
    <t>1 тн щебня гранітного</t>
  </si>
  <si>
    <t>1 рулону руберойду</t>
  </si>
  <si>
    <t>Перелік завдань і заходів 
                        Цільової  програми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 (зі змінами)</t>
  </si>
  <si>
    <t>Бензин А-95 для роботи генераторів (забезпечення функціонування «Пунктів Незламності» СМТГ, структурних підрозділів Сумської міської ради, установ, підприємств та організацій комунальної форми власності)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</si>
</sst>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_(* #,##0.00_);_(* \(#,##0.00\);_(* &quot;-&quot;??_);_(@_)"/>
    <numFmt numFmtId="166" formatCode="0.0"/>
    <numFmt numFmtId="167" formatCode="_-* #,##0_-;\-* #,##0_-;_-* &quot;-&quot;??_-;_-@_-"/>
    <numFmt numFmtId="168" formatCode="_-* #,##0.000_-;\-* #,##0.000_-;_-* &quot;-&quot;??_-;_-@_-"/>
    <numFmt numFmtId="169" formatCode="#,##0.0"/>
    <numFmt numFmtId="170" formatCode="#,##0.000"/>
    <numFmt numFmtId="171" formatCode="#,##0.00_ ;\-#,##0.00\ "/>
    <numFmt numFmtId="172" formatCode="0.00000"/>
    <numFmt numFmtId="173" formatCode="0.000"/>
    <numFmt numFmtId="174" formatCode="0000000"/>
  </numFmts>
  <fonts count="18" x14ac:knownFonts="1">
    <font>
      <sz val="11"/>
      <color theme="1"/>
      <name val="Calibri"/>
      <family val="2"/>
      <scheme val="minor"/>
    </font>
    <font>
      <sz val="10"/>
      <color theme="1"/>
      <name val="Calibri"/>
      <family val="2"/>
      <charset val="204"/>
      <scheme val="minor"/>
    </font>
    <font>
      <sz val="11"/>
      <color theme="1"/>
      <name val="Calibri"/>
      <family val="2"/>
      <scheme val="minor"/>
    </font>
    <font>
      <sz val="10"/>
      <name val="Arial"/>
      <family val="2"/>
      <charset val="204"/>
    </font>
    <font>
      <sz val="10"/>
      <name val="Arial"/>
      <family val="2"/>
      <charset val="204"/>
    </font>
    <font>
      <sz val="14"/>
      <name val="Times New Roman"/>
      <family val="1"/>
      <charset val="204"/>
    </font>
    <font>
      <b/>
      <i/>
      <sz val="14"/>
      <name val="Times New Roman"/>
      <family val="1"/>
      <charset val="204"/>
    </font>
    <font>
      <b/>
      <i/>
      <sz val="18"/>
      <name val="Times New Roman"/>
      <family val="1"/>
      <charset val="204"/>
    </font>
    <font>
      <sz val="16"/>
      <name val="Times New Roman"/>
      <family val="1"/>
      <charset val="204"/>
    </font>
    <font>
      <b/>
      <i/>
      <sz val="16"/>
      <name val="Times New Roman"/>
      <family val="1"/>
      <charset val="204"/>
    </font>
    <font>
      <b/>
      <sz val="18"/>
      <name val="Times New Roman"/>
      <family val="1"/>
      <charset val="204"/>
    </font>
    <font>
      <b/>
      <sz val="14"/>
      <name val="Times New Roman"/>
      <family val="1"/>
      <charset val="204"/>
    </font>
    <font>
      <sz val="20"/>
      <name val="Times New Roman"/>
      <family val="1"/>
      <charset val="204"/>
    </font>
    <font>
      <b/>
      <sz val="14"/>
      <name val="Calibri"/>
      <family val="2"/>
      <charset val="204"/>
      <scheme val="minor"/>
    </font>
    <font>
      <sz val="14"/>
      <name val="Calibri"/>
      <family val="2"/>
      <scheme val="minor"/>
    </font>
    <font>
      <b/>
      <sz val="16"/>
      <name val="Times New Roman"/>
      <family val="1"/>
      <charset val="204"/>
    </font>
    <font>
      <sz val="14"/>
      <name val="Calibri"/>
      <family val="2"/>
      <charset val="204"/>
      <scheme val="minor"/>
    </font>
    <font>
      <sz val="16"/>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8">
    <xf numFmtId="0" fontId="0" fillId="0" borderId="0"/>
    <xf numFmtId="43" fontId="2" fillId="0" borderId="0" applyFont="0" applyFill="0" applyBorder="0" applyAlignment="0" applyProtection="0"/>
    <xf numFmtId="0" fontId="3" fillId="0" borderId="0"/>
    <xf numFmtId="0" fontId="4" fillId="0" borderId="0"/>
    <xf numFmtId="165" fontId="3" fillId="0" borderId="0" applyFont="0" applyFill="0" applyBorder="0" applyAlignment="0" applyProtection="0"/>
    <xf numFmtId="165" fontId="4" fillId="0" borderId="0" applyFont="0" applyFill="0" applyBorder="0" applyAlignment="0" applyProtection="0"/>
    <xf numFmtId="0" fontId="1" fillId="0" borderId="0"/>
    <xf numFmtId="9" fontId="2" fillId="0" borderId="0" applyFont="0" applyFill="0" applyBorder="0" applyAlignment="0" applyProtection="0"/>
  </cellStyleXfs>
  <cellXfs count="242">
    <xf numFmtId="0" fontId="0" fillId="0" borderId="0" xfId="0"/>
    <xf numFmtId="0" fontId="5" fillId="0" borderId="6" xfId="0" applyFont="1" applyFill="1" applyBorder="1" applyAlignment="1" applyProtection="1">
      <alignment horizontal="left" vertical="top" wrapText="1"/>
      <protection locked="0"/>
    </xf>
    <xf numFmtId="0" fontId="6" fillId="0" borderId="6" xfId="0" applyFont="1" applyFill="1" applyBorder="1" applyAlignment="1" applyProtection="1">
      <alignment vertical="top" wrapText="1"/>
      <protection locked="0"/>
    </xf>
    <xf numFmtId="0" fontId="6" fillId="0" borderId="7" xfId="0" applyFont="1" applyFill="1" applyBorder="1" applyAlignment="1" applyProtection="1">
      <alignment vertical="top" wrapText="1"/>
      <protection locked="0"/>
    </xf>
    <xf numFmtId="0" fontId="5" fillId="0" borderId="7" xfId="0" applyFont="1" applyFill="1" applyBorder="1" applyAlignment="1" applyProtection="1">
      <alignment horizontal="left" vertical="top" wrapText="1"/>
      <protection locked="0"/>
    </xf>
    <xf numFmtId="170" fontId="5" fillId="0" borderId="1" xfId="0" applyNumberFormat="1" applyFont="1" applyFill="1" applyBorder="1" applyAlignment="1" applyProtection="1">
      <alignment horizontal="center" vertical="center"/>
      <protection locked="0"/>
    </xf>
    <xf numFmtId="169" fontId="5" fillId="0" borderId="1" xfId="0" applyNumberFormat="1" applyFont="1" applyFill="1" applyBorder="1" applyAlignment="1" applyProtection="1">
      <alignment horizontal="right" vertical="center" indent="1"/>
      <protection locked="0"/>
    </xf>
    <xf numFmtId="0" fontId="5" fillId="0" borderId="1" xfId="0" applyFont="1" applyFill="1" applyBorder="1" applyAlignment="1" applyProtection="1">
      <alignment vertical="top" wrapText="1"/>
      <protection locked="0"/>
    </xf>
    <xf numFmtId="4" fontId="5" fillId="0" borderId="1" xfId="0" applyNumberFormat="1" applyFont="1" applyFill="1" applyBorder="1" applyAlignment="1" applyProtection="1">
      <alignment horizontal="right" vertical="center" wrapText="1" indent="1"/>
      <protection locked="0"/>
    </xf>
    <xf numFmtId="9" fontId="5" fillId="0" borderId="1" xfId="7" applyFont="1" applyFill="1" applyBorder="1" applyAlignment="1" applyProtection="1">
      <alignment horizontal="center" vertical="center"/>
      <protection locked="0"/>
    </xf>
    <xf numFmtId="166" fontId="5" fillId="0" borderId="1" xfId="7" applyNumberFormat="1" applyFont="1" applyFill="1" applyBorder="1" applyAlignment="1" applyProtection="1">
      <alignment horizontal="center" vertical="center"/>
      <protection locked="0"/>
    </xf>
    <xf numFmtId="0" fontId="5" fillId="0" borderId="1" xfId="0" applyFont="1" applyFill="1" applyBorder="1" applyAlignment="1" applyProtection="1">
      <alignment vertical="center" wrapText="1"/>
      <protection locked="0"/>
    </xf>
    <xf numFmtId="43" fontId="5" fillId="0" borderId="1" xfId="1"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9" fillId="0" borderId="5" xfId="0" applyFont="1" applyFill="1" applyBorder="1" applyAlignment="1" applyProtection="1">
      <alignment vertical="top" wrapText="1"/>
      <protection locked="0"/>
    </xf>
    <xf numFmtId="0" fontId="9" fillId="0" borderId="6" xfId="0" applyFont="1" applyFill="1" applyBorder="1" applyAlignment="1" applyProtection="1">
      <alignment vertical="top" wrapText="1"/>
      <protection locked="0"/>
    </xf>
    <xf numFmtId="0" fontId="9" fillId="0" borderId="5"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5" fillId="0" borderId="4"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protection locked="0"/>
    </xf>
    <xf numFmtId="0" fontId="5" fillId="0" borderId="0" xfId="0" applyFont="1" applyFill="1" applyBorder="1" applyProtection="1">
      <protection locked="0"/>
    </xf>
    <xf numFmtId="0" fontId="5" fillId="0" borderId="0" xfId="0" applyFont="1" applyFill="1" applyBorder="1" applyAlignment="1" applyProtection="1">
      <alignment wrapText="1"/>
      <protection locked="0"/>
    </xf>
    <xf numFmtId="0" fontId="5" fillId="0" borderId="1" xfId="0" applyFont="1" applyFill="1" applyBorder="1" applyProtection="1">
      <protection locked="0"/>
    </xf>
    <xf numFmtId="0" fontId="11" fillId="0" borderId="1" xfId="0"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2" fontId="11" fillId="0" borderId="1" xfId="0" applyNumberFormat="1" applyFont="1" applyFill="1" applyBorder="1" applyAlignment="1" applyProtection="1">
      <alignment horizontal="right" vertical="center"/>
      <protection locked="0"/>
    </xf>
    <xf numFmtId="4" fontId="5" fillId="0" borderId="1" xfId="1" applyNumberFormat="1" applyFont="1" applyFill="1" applyBorder="1" applyAlignment="1" applyProtection="1">
      <alignment horizontal="right" vertical="center"/>
      <protection locked="0"/>
    </xf>
    <xf numFmtId="1" fontId="5" fillId="0" borderId="1" xfId="1"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166" fontId="5" fillId="0" borderId="1" xfId="1" applyNumberFormat="1" applyFont="1" applyFill="1" applyBorder="1" applyAlignment="1" applyProtection="1">
      <alignment horizontal="center" vertical="center"/>
      <protection locked="0"/>
    </xf>
    <xf numFmtId="171" fontId="5" fillId="0" borderId="1" xfId="1" applyNumberFormat="1" applyFont="1" applyFill="1" applyBorder="1" applyAlignment="1" applyProtection="1">
      <alignment horizontal="right" vertical="center"/>
      <protection locked="0"/>
    </xf>
    <xf numFmtId="0" fontId="5" fillId="0" borderId="7" xfId="0" applyFont="1" applyFill="1" applyBorder="1" applyProtection="1">
      <protection locked="0"/>
    </xf>
    <xf numFmtId="164" fontId="5" fillId="0" borderId="0" xfId="0" applyNumberFormat="1" applyFont="1" applyFill="1" applyBorder="1" applyProtection="1">
      <protection locked="0"/>
    </xf>
    <xf numFmtId="0" fontId="5" fillId="0" borderId="6" xfId="0" applyFont="1" applyFill="1" applyBorder="1" applyProtection="1">
      <protection locked="0"/>
    </xf>
    <xf numFmtId="0" fontId="5" fillId="0" borderId="1" xfId="0" applyFont="1" applyFill="1" applyBorder="1" applyAlignment="1" applyProtection="1">
      <alignment horizontal="justify" vertical="center" wrapText="1"/>
      <protection locked="0"/>
    </xf>
    <xf numFmtId="167" fontId="5" fillId="0" borderId="1" xfId="1" applyNumberFormat="1" applyFont="1" applyFill="1" applyBorder="1" applyAlignment="1" applyProtection="1">
      <alignment horizontal="center" vertical="center"/>
      <protection locked="0"/>
    </xf>
    <xf numFmtId="0" fontId="5" fillId="0" borderId="1" xfId="0" applyFont="1" applyFill="1" applyBorder="1" applyAlignment="1">
      <alignment vertical="center"/>
    </xf>
    <xf numFmtId="164" fontId="5" fillId="0" borderId="1" xfId="1" applyNumberFormat="1" applyFont="1" applyFill="1" applyBorder="1" applyAlignment="1" applyProtection="1">
      <alignment horizontal="center" vertical="center"/>
      <protection locked="0"/>
    </xf>
    <xf numFmtId="0" fontId="5" fillId="0" borderId="1" xfId="0" applyFont="1" applyFill="1" applyBorder="1" applyAlignment="1">
      <alignment vertical="center" wrapText="1"/>
    </xf>
    <xf numFmtId="0" fontId="5" fillId="0" borderId="5"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5" fillId="0" borderId="7" xfId="0" applyFont="1" applyFill="1" applyBorder="1" applyAlignment="1" applyProtection="1">
      <alignment horizontal="justify" vertical="center" wrapText="1"/>
      <protection locked="0"/>
    </xf>
    <xf numFmtId="172" fontId="5" fillId="0" borderId="1" xfId="1" applyNumberFormat="1" applyFont="1" applyFill="1" applyBorder="1" applyAlignment="1" applyProtection="1">
      <alignment horizontal="center" vertical="center"/>
      <protection locked="0"/>
    </xf>
    <xf numFmtId="173" fontId="5" fillId="0" borderId="1" xfId="1"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locked="0"/>
    </xf>
    <xf numFmtId="43" fontId="5" fillId="0" borderId="1" xfId="1" applyNumberFormat="1" applyFont="1" applyFill="1" applyBorder="1" applyAlignment="1" applyProtection="1">
      <alignment vertical="center"/>
      <protection locked="0"/>
    </xf>
    <xf numFmtId="0" fontId="5" fillId="0" borderId="1" xfId="0" applyFont="1" applyFill="1" applyBorder="1" applyAlignment="1" applyProtection="1">
      <alignment horizontal="right" vertical="center"/>
      <protection locked="0"/>
    </xf>
    <xf numFmtId="169" fontId="5" fillId="0" borderId="1" xfId="1" applyNumberFormat="1" applyFont="1" applyFill="1" applyBorder="1" applyAlignment="1" applyProtection="1">
      <alignment horizontal="center" vertical="center"/>
      <protection locked="0"/>
    </xf>
    <xf numFmtId="4" fontId="5" fillId="0" borderId="1" xfId="0" applyNumberFormat="1" applyFont="1" applyFill="1" applyBorder="1" applyAlignment="1" applyProtection="1">
      <protection locked="0"/>
    </xf>
    <xf numFmtId="0" fontId="5" fillId="0" borderId="1" xfId="0" applyFont="1" applyFill="1" applyBorder="1" applyAlignment="1" applyProtection="1">
      <protection locked="0"/>
    </xf>
    <xf numFmtId="0" fontId="5" fillId="0" borderId="1" xfId="0" applyFont="1" applyFill="1" applyBorder="1" applyAlignment="1">
      <alignment horizontal="center" vertical="center"/>
    </xf>
    <xf numFmtId="0" fontId="5" fillId="0" borderId="7" xfId="0" applyFont="1" applyFill="1" applyBorder="1" applyAlignment="1">
      <alignment horizontal="justify" vertical="center" wrapText="1"/>
    </xf>
    <xf numFmtId="168" fontId="5" fillId="0" borderId="1" xfId="1" applyNumberFormat="1" applyFont="1" applyFill="1" applyBorder="1" applyAlignment="1" applyProtection="1">
      <alignment vertical="center"/>
      <protection locked="0"/>
    </xf>
    <xf numFmtId="0" fontId="5" fillId="0" borderId="1" xfId="0" applyFont="1" applyFill="1" applyBorder="1" applyAlignment="1">
      <alignment horizontal="justify" vertical="center" wrapText="1"/>
    </xf>
    <xf numFmtId="43" fontId="5" fillId="0" borderId="1" xfId="1" applyFont="1" applyFill="1" applyBorder="1" applyAlignment="1" applyProtection="1">
      <alignment horizontal="center" vertical="center"/>
      <protection locked="0"/>
    </xf>
    <xf numFmtId="0" fontId="5" fillId="0" borderId="4"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2" xfId="0" applyFont="1" applyFill="1" applyBorder="1" applyAlignment="1">
      <alignment horizontal="justify" vertical="center" wrapText="1"/>
    </xf>
    <xf numFmtId="2" fontId="5" fillId="0" borderId="0" xfId="0" applyNumberFormat="1" applyFont="1" applyFill="1" applyAlignment="1">
      <alignment horizontal="right" vertical="center"/>
    </xf>
    <xf numFmtId="4" fontId="5" fillId="0" borderId="1" xfId="0" applyNumberFormat="1" applyFont="1" applyFill="1" applyBorder="1" applyAlignment="1" applyProtection="1">
      <alignment vertical="center"/>
      <protection locked="0"/>
    </xf>
    <xf numFmtId="169" fontId="5" fillId="0" borderId="1" xfId="0" applyNumberFormat="1" applyFont="1" applyFill="1" applyBorder="1" applyAlignment="1" applyProtection="1">
      <alignment vertical="center"/>
      <protection locked="0"/>
    </xf>
    <xf numFmtId="0" fontId="6" fillId="0" borderId="6" xfId="0" applyFont="1" applyFill="1" applyBorder="1" applyAlignment="1" applyProtection="1">
      <alignment vertical="center" wrapText="1"/>
      <protection locked="0"/>
    </xf>
    <xf numFmtId="0" fontId="5" fillId="0" borderId="1" xfId="0" applyFont="1" applyFill="1" applyBorder="1" applyAlignment="1" applyProtection="1">
      <alignment vertical="center"/>
      <protection locked="0"/>
    </xf>
    <xf numFmtId="0" fontId="5" fillId="0" borderId="0" xfId="0" applyFont="1" applyFill="1" applyBorder="1" applyAlignment="1" applyProtection="1">
      <protection locked="0"/>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0" fontId="5" fillId="0" borderId="0" xfId="0" applyFont="1" applyFill="1" applyBorder="1"/>
    <xf numFmtId="0" fontId="5" fillId="0" borderId="0" xfId="0" applyFont="1" applyFill="1" applyBorder="1" applyAlignment="1">
      <alignment vertical="center"/>
    </xf>
    <xf numFmtId="0" fontId="8" fillId="0" borderId="0" xfId="0" applyFont="1" applyFill="1" applyBorder="1"/>
    <xf numFmtId="0" fontId="5" fillId="0" borderId="0" xfId="0" applyFont="1" applyFill="1" applyBorder="1" applyAlignment="1">
      <alignment wrapText="1"/>
    </xf>
    <xf numFmtId="0" fontId="13" fillId="0" borderId="0" xfId="0" applyFont="1" applyFill="1" applyBorder="1"/>
    <xf numFmtId="0" fontId="14" fillId="0" borderId="0" xfId="0" applyFont="1" applyFill="1" applyBorder="1"/>
    <xf numFmtId="0" fontId="13" fillId="0" borderId="0" xfId="0" applyFont="1" applyFill="1" applyBorder="1" applyAlignment="1">
      <alignment wrapText="1"/>
    </xf>
    <xf numFmtId="0" fontId="14" fillId="0" borderId="0" xfId="0" applyFont="1" applyFill="1" applyBorder="1" applyAlignment="1">
      <alignment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64" fontId="11" fillId="0" borderId="7" xfId="0" applyNumberFormat="1" applyFont="1" applyFill="1" applyBorder="1" applyAlignment="1">
      <alignment horizontal="center" vertical="center"/>
    </xf>
    <xf numFmtId="43" fontId="11" fillId="0" borderId="7" xfId="1" applyFont="1" applyFill="1" applyBorder="1" applyAlignment="1">
      <alignment horizontal="center" vertical="center"/>
    </xf>
    <xf numFmtId="43" fontId="11" fillId="0" borderId="7" xfId="1" applyFont="1" applyFill="1" applyBorder="1" applyAlignment="1">
      <alignment horizontal="left" vertical="center"/>
    </xf>
    <xf numFmtId="164" fontId="13" fillId="0" borderId="0" xfId="0" applyNumberFormat="1" applyFont="1" applyFill="1" applyBorder="1" applyAlignment="1">
      <alignment horizontal="right"/>
    </xf>
    <xf numFmtId="0" fontId="15" fillId="0" borderId="1" xfId="0" applyFont="1" applyFill="1" applyBorder="1" applyAlignment="1">
      <alignment vertical="center"/>
    </xf>
    <xf numFmtId="43" fontId="11" fillId="0" borderId="1" xfId="1" applyFont="1" applyFill="1" applyBorder="1" applyAlignment="1">
      <alignment horizontal="center" vertical="center"/>
    </xf>
    <xf numFmtId="43" fontId="11"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43" fontId="11" fillId="0" borderId="1" xfId="1" applyFont="1" applyFill="1" applyBorder="1" applyAlignment="1">
      <alignment vertical="center"/>
    </xf>
    <xf numFmtId="164" fontId="16" fillId="0" borderId="0" xfId="0" applyNumberFormat="1" applyFont="1" applyFill="1" applyBorder="1"/>
    <xf numFmtId="0" fontId="8" fillId="0" borderId="1" xfId="0" applyFont="1" applyFill="1" applyBorder="1" applyAlignment="1">
      <alignment vertical="center"/>
    </xf>
    <xf numFmtId="164" fontId="13" fillId="0" borderId="0" xfId="0" applyNumberFormat="1" applyFont="1" applyFill="1" applyBorder="1"/>
    <xf numFmtId="0" fontId="14" fillId="0" borderId="1" xfId="0" applyFont="1" applyFill="1" applyBorder="1"/>
    <xf numFmtId="0" fontId="17" fillId="0" borderId="0" xfId="0" applyFont="1" applyFill="1" applyBorder="1"/>
    <xf numFmtId="0" fontId="14" fillId="0" borderId="0" xfId="0" applyFont="1" applyFill="1" applyBorder="1" applyAlignment="1">
      <alignment vertical="center"/>
    </xf>
    <xf numFmtId="0" fontId="11" fillId="0"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top" wrapText="1"/>
      <protection locked="0"/>
    </xf>
    <xf numFmtId="0" fontId="5" fillId="0" borderId="0" xfId="0" applyFont="1" applyFill="1" applyBorder="1" applyAlignment="1" applyProtection="1">
      <alignment vertical="center" wrapText="1"/>
      <protection locked="0"/>
    </xf>
    <xf numFmtId="43" fontId="5" fillId="0" borderId="1" xfId="1" applyFont="1" applyFill="1" applyBorder="1" applyAlignment="1">
      <alignment vertical="center"/>
    </xf>
    <xf numFmtId="0" fontId="7" fillId="0" borderId="0" xfId="0" applyFont="1" applyFill="1" applyBorder="1" applyAlignment="1" applyProtection="1">
      <alignment horizontal="center" vertical="top" wrapText="1"/>
      <protection locked="0"/>
    </xf>
    <xf numFmtId="0" fontId="15" fillId="0" borderId="1" xfId="0" applyFont="1" applyFill="1" applyBorder="1" applyAlignment="1">
      <alignment horizontal="center" vertical="center"/>
    </xf>
    <xf numFmtId="4" fontId="5" fillId="0" borderId="1" xfId="0" applyNumberFormat="1" applyFont="1" applyFill="1" applyBorder="1" applyAlignment="1" applyProtection="1">
      <alignment horizontal="right" vertical="center"/>
      <protection locked="0"/>
    </xf>
    <xf numFmtId="2" fontId="5" fillId="0" borderId="1" xfId="0" applyNumberFormat="1" applyFont="1" applyFill="1" applyBorder="1" applyAlignment="1" applyProtection="1">
      <alignment horizontal="right" vertical="center" indent="1"/>
      <protection locked="0"/>
    </xf>
    <xf numFmtId="2" fontId="5" fillId="0" borderId="1" xfId="1" applyNumberFormat="1" applyFont="1" applyFill="1" applyBorder="1" applyAlignment="1" applyProtection="1">
      <alignment horizontal="right" vertical="center" indent="1"/>
      <protection locked="0"/>
    </xf>
    <xf numFmtId="43" fontId="5" fillId="0" borderId="1" xfId="1" applyNumberFormat="1" applyFont="1" applyFill="1" applyBorder="1" applyAlignment="1" applyProtection="1">
      <alignment horizontal="right" vertical="center" indent="1"/>
      <protection locked="0"/>
    </xf>
    <xf numFmtId="4" fontId="5" fillId="0" borderId="1" xfId="0" applyNumberFormat="1" applyFont="1" applyFill="1" applyBorder="1" applyAlignment="1" applyProtection="1">
      <alignment horizontal="right" indent="1"/>
      <protection locked="0"/>
    </xf>
    <xf numFmtId="4" fontId="5" fillId="0" borderId="1" xfId="1" applyNumberFormat="1" applyFont="1" applyFill="1" applyBorder="1" applyAlignment="1" applyProtection="1">
      <alignment horizontal="right" vertical="center" indent="1"/>
      <protection locked="0"/>
    </xf>
    <xf numFmtId="168" fontId="5" fillId="0" borderId="1" xfId="1" applyNumberFormat="1" applyFont="1" applyFill="1" applyBorder="1" applyAlignment="1" applyProtection="1">
      <alignment horizontal="right" vertical="center" indent="1"/>
      <protection locked="0"/>
    </xf>
    <xf numFmtId="166" fontId="5" fillId="0" borderId="1" xfId="0" applyNumberFormat="1" applyFont="1" applyFill="1" applyBorder="1" applyAlignment="1" applyProtection="1">
      <alignment horizontal="center" vertical="center"/>
      <protection locked="0"/>
    </xf>
    <xf numFmtId="4" fontId="11" fillId="0" borderId="1" xfId="0" applyNumberFormat="1" applyFont="1" applyFill="1" applyBorder="1" applyAlignment="1" applyProtection="1">
      <alignment horizontal="right" vertical="center" indent="1"/>
      <protection locked="0"/>
    </xf>
    <xf numFmtId="166" fontId="5" fillId="0" borderId="1" xfId="1" applyNumberFormat="1" applyFont="1" applyFill="1" applyBorder="1" applyAlignment="1" applyProtection="1">
      <alignment horizontal="right" vertical="center" indent="1"/>
      <protection locked="0"/>
    </xf>
    <xf numFmtId="0" fontId="9" fillId="0" borderId="5" xfId="0" applyFont="1" applyFill="1" applyBorder="1" applyAlignment="1" applyProtection="1">
      <alignment horizontal="left" vertical="top" wrapText="1"/>
      <protection locked="0"/>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43" fontId="5" fillId="0" borderId="1" xfId="1" applyNumberFormat="1" applyFont="1" applyFill="1" applyBorder="1" applyAlignment="1" applyProtection="1">
      <alignment horizontal="center" vertical="center"/>
      <protection locked="0"/>
    </xf>
    <xf numFmtId="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protection locked="0"/>
    </xf>
    <xf numFmtId="169" fontId="5" fillId="0" borderId="1" xfId="0" applyNumberFormat="1" applyFont="1" applyFill="1" applyBorder="1" applyAlignment="1" applyProtection="1">
      <alignment horizontal="center" vertical="center"/>
      <protection locked="0"/>
    </xf>
    <xf numFmtId="4" fontId="5" fillId="0" borderId="1" xfId="0" applyNumberFormat="1" applyFont="1" applyFill="1" applyBorder="1" applyAlignment="1" applyProtection="1">
      <alignment horizontal="right" vertical="center" indent="1"/>
      <protection locked="0"/>
    </xf>
    <xf numFmtId="0" fontId="5" fillId="0" borderId="1"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14" fillId="0" borderId="5" xfId="0" applyFont="1" applyFill="1" applyBorder="1" applyAlignment="1">
      <alignment horizontal="center"/>
    </xf>
    <xf numFmtId="0" fontId="14" fillId="0" borderId="6" xfId="0" applyFont="1" applyFill="1" applyBorder="1" applyAlignment="1">
      <alignment horizontal="center"/>
    </xf>
    <xf numFmtId="0" fontId="14" fillId="0" borderId="7" xfId="0" applyFont="1" applyFill="1" applyBorder="1" applyAlignment="1">
      <alignment horizontal="center"/>
    </xf>
    <xf numFmtId="0" fontId="5" fillId="0" borderId="0" xfId="0" applyFont="1" applyFill="1" applyBorder="1" applyAlignment="1">
      <alignment horizontal="left" vertical="top"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5"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174" fontId="11" fillId="0" borderId="5" xfId="0" applyNumberFormat="1" applyFont="1" applyFill="1" applyBorder="1" applyAlignment="1">
      <alignment horizontal="center" vertical="center" wrapText="1"/>
    </xf>
    <xf numFmtId="174" fontId="11" fillId="0" borderId="6" xfId="0" applyNumberFormat="1" applyFont="1" applyFill="1" applyBorder="1" applyAlignment="1">
      <alignment horizontal="center" vertical="center" wrapText="1"/>
    </xf>
    <xf numFmtId="174" fontId="11" fillId="0" borderId="7" xfId="0" applyNumberFormat="1" applyFont="1" applyFill="1" applyBorder="1" applyAlignment="1">
      <alignment horizontal="center" vertical="center" wrapText="1"/>
    </xf>
    <xf numFmtId="0" fontId="8" fillId="0" borderId="5"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164" fontId="5" fillId="0" borderId="5" xfId="0" applyNumberFormat="1" applyFont="1" applyFill="1" applyBorder="1" applyAlignment="1">
      <alignment horizontal="center"/>
    </xf>
    <xf numFmtId="164" fontId="5" fillId="0" borderId="6" xfId="0" applyNumberFormat="1" applyFont="1" applyFill="1" applyBorder="1" applyAlignment="1">
      <alignment horizontal="center"/>
    </xf>
    <xf numFmtId="164" fontId="5" fillId="0" borderId="7" xfId="0" applyNumberFormat="1" applyFont="1" applyFill="1" applyBorder="1" applyAlignment="1">
      <alignment horizontal="center"/>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7" fillId="0" borderId="5"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11" fillId="0" borderId="5" xfId="0" applyFont="1" applyFill="1" applyBorder="1" applyAlignment="1">
      <alignment horizontal="center" vertical="top"/>
    </xf>
    <xf numFmtId="0" fontId="11" fillId="0" borderId="6" xfId="0" applyFont="1" applyFill="1" applyBorder="1" applyAlignment="1">
      <alignment horizontal="center" vertical="top"/>
    </xf>
    <xf numFmtId="0" fontId="11" fillId="0" borderId="7" xfId="0" applyFont="1" applyFill="1" applyBorder="1" applyAlignment="1">
      <alignment horizontal="center" vertical="top"/>
    </xf>
    <xf numFmtId="0" fontId="8" fillId="0" borderId="5" xfId="2" applyFont="1" applyFill="1" applyBorder="1" applyAlignment="1">
      <alignment horizontal="center" vertical="top" wrapText="1"/>
    </xf>
    <xf numFmtId="0" fontId="8" fillId="0" borderId="6" xfId="2" applyFont="1" applyFill="1" applyBorder="1" applyAlignment="1">
      <alignment horizontal="center" vertical="top" wrapText="1"/>
    </xf>
    <xf numFmtId="0" fontId="8" fillId="0" borderId="7" xfId="2" applyFont="1" applyFill="1" applyBorder="1" applyAlignment="1">
      <alignment horizontal="center" vertical="top"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174" fontId="11" fillId="0" borderId="5" xfId="0" applyNumberFormat="1" applyFont="1" applyFill="1" applyBorder="1" applyAlignment="1">
      <alignment horizontal="center" vertical="top" wrapText="1"/>
    </xf>
    <xf numFmtId="174" fontId="11" fillId="0" borderId="6" xfId="0" applyNumberFormat="1" applyFont="1" applyFill="1" applyBorder="1" applyAlignment="1">
      <alignment horizontal="center" vertical="top" wrapText="1"/>
    </xf>
    <xf numFmtId="174" fontId="11" fillId="0" borderId="7" xfId="0" applyNumberFormat="1" applyFont="1" applyFill="1" applyBorder="1" applyAlignment="1">
      <alignment horizontal="center" vertical="top" wrapText="1"/>
    </xf>
    <xf numFmtId="0" fontId="8" fillId="0" borderId="5"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8" fillId="0" borderId="7" xfId="0" applyFont="1" applyFill="1" applyBorder="1" applyAlignment="1" applyProtection="1">
      <alignment horizontal="center" vertical="top" wrapText="1"/>
      <protection locked="0"/>
    </xf>
    <xf numFmtId="0" fontId="7" fillId="0" borderId="8"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43" fontId="5" fillId="0" borderId="1" xfId="1"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center" vertical="center"/>
      <protection locked="0"/>
    </xf>
    <xf numFmtId="2" fontId="5" fillId="0" borderId="1" xfId="0" applyNumberFormat="1" applyFont="1" applyFill="1" applyBorder="1" applyAlignment="1" applyProtection="1">
      <alignment horizontal="right" vertical="center" wrapText="1" indent="1"/>
      <protection locked="0"/>
    </xf>
    <xf numFmtId="168" fontId="5" fillId="0" borderId="1" xfId="1"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top"/>
      <protection locked="0"/>
    </xf>
    <xf numFmtId="0" fontId="5" fillId="0" borderId="7" xfId="0" applyFont="1" applyFill="1" applyBorder="1" applyAlignment="1" applyProtection="1">
      <alignment horizontal="center" vertical="top"/>
      <protection locked="0"/>
    </xf>
    <xf numFmtId="0" fontId="5" fillId="0" borderId="5"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protection locked="0"/>
    </xf>
    <xf numFmtId="0" fontId="5" fillId="0" borderId="6"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169" fontId="5" fillId="0" borderId="1" xfId="0" applyNumberFormat="1" applyFont="1" applyFill="1" applyBorder="1" applyAlignment="1" applyProtection="1">
      <alignment horizontal="center" vertical="center"/>
      <protection locked="0"/>
    </xf>
    <xf numFmtId="4" fontId="5" fillId="0" borderId="1" xfId="0" applyNumberFormat="1" applyFont="1" applyFill="1" applyBorder="1" applyAlignment="1" applyProtection="1">
      <alignment horizontal="right" vertical="center" indent="1"/>
      <protection locked="0"/>
    </xf>
    <xf numFmtId="0" fontId="5" fillId="0" borderId="1" xfId="1" applyNumberFormat="1" applyFont="1" applyFill="1" applyBorder="1" applyAlignment="1" applyProtection="1">
      <alignment horizontal="center" vertical="center"/>
      <protection locked="0"/>
    </xf>
    <xf numFmtId="0" fontId="5" fillId="0" borderId="1" xfId="0" applyFont="1" applyFill="1" applyBorder="1" applyAlignment="1">
      <alignment horizontal="left" vertical="center"/>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top"/>
      <protection locked="0"/>
    </xf>
    <xf numFmtId="0" fontId="5" fillId="0" borderId="12"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protection locked="0"/>
    </xf>
    <xf numFmtId="0" fontId="5" fillId="0" borderId="4" xfId="0" applyFont="1" applyFill="1" applyBorder="1" applyAlignment="1" applyProtection="1">
      <alignment horizontal="center" vertical="center"/>
      <protection locked="0"/>
    </xf>
    <xf numFmtId="165" fontId="5" fillId="0" borderId="1" xfId="4"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protection locked="0"/>
    </xf>
    <xf numFmtId="0" fontId="5" fillId="0" borderId="1"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9" fillId="0" borderId="7" xfId="0" applyFont="1" applyFill="1" applyBorder="1" applyAlignment="1" applyProtection="1">
      <alignment horizontal="left" vertical="top" wrapText="1"/>
      <protection locked="0"/>
    </xf>
    <xf numFmtId="0" fontId="5" fillId="0" borderId="5" xfId="0" applyNumberFormat="1" applyFont="1" applyFill="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6" fillId="0" borderId="5" xfId="0" applyFont="1" applyFill="1" applyBorder="1" applyAlignment="1" applyProtection="1">
      <alignment vertical="top" wrapText="1"/>
      <protection locked="0"/>
    </xf>
    <xf numFmtId="0" fontId="5" fillId="0" borderId="11" xfId="0" applyFont="1" applyFill="1" applyBorder="1" applyAlignment="1" applyProtection="1">
      <alignment horizontal="center" vertical="top" wrapText="1"/>
      <protection locked="0"/>
    </xf>
    <xf numFmtId="0" fontId="5" fillId="0" borderId="14" xfId="0" applyFont="1" applyFill="1" applyBorder="1" applyAlignment="1" applyProtection="1">
      <alignment vertical="center" wrapText="1"/>
      <protection locked="0"/>
    </xf>
    <xf numFmtId="3" fontId="5" fillId="0" borderId="1" xfId="1"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cellXfs>
  <cellStyles count="8">
    <cellStyle name="Обычный" xfId="0" builtinId="0"/>
    <cellStyle name="Обычный 2" xfId="2"/>
    <cellStyle name="Обычный 3" xfId="3"/>
    <cellStyle name="Обычный 3 2" xfId="6"/>
    <cellStyle name="Процентный" xfId="7" builtinId="5"/>
    <cellStyle name="Финансовый" xfId="1" builtinId="3"/>
    <cellStyle name="Финансовый 2" xfId="5"/>
    <cellStyle name="Финансовый 3" xfId="4"/>
  </cellStyles>
  <dxfs count="0"/>
  <tableStyles count="0" defaultTableStyle="TableStyleMedium2" defaultPivotStyle="PivotStyleLight16"/>
  <colors>
    <mruColors>
      <color rgb="FF0033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7"/>
  <sheetViews>
    <sheetView view="pageBreakPreview" zoomScale="70" zoomScaleNormal="70" zoomScaleSheetLayoutView="70" workbookViewId="0">
      <selection activeCell="L8" sqref="L8:N9"/>
    </sheetView>
  </sheetViews>
  <sheetFormatPr defaultColWidth="9.140625" defaultRowHeight="21" x14ac:dyDescent="0.35"/>
  <cols>
    <col min="1" max="1" width="14.28515625" style="74" customWidth="1"/>
    <col min="2" max="2" width="85.140625" style="93" customWidth="1"/>
    <col min="3" max="3" width="12.5703125" style="74" customWidth="1"/>
    <col min="4" max="4" width="33.85546875" style="92" customWidth="1"/>
    <col min="5" max="5" width="20.28515625" style="93" customWidth="1"/>
    <col min="6" max="6" width="14.5703125" style="74" bestFit="1" customWidth="1"/>
    <col min="7" max="7" width="14.140625" style="74" customWidth="1"/>
    <col min="8" max="8" width="13.140625" style="74" customWidth="1"/>
    <col min="9" max="9" width="15.28515625" style="74" customWidth="1"/>
    <col min="10" max="10" width="15" style="74" bestFit="1" customWidth="1"/>
    <col min="11" max="11" width="14.7109375" style="74" bestFit="1" customWidth="1"/>
    <col min="12" max="13" width="16" style="74" bestFit="1" customWidth="1"/>
    <col min="14" max="14" width="16.5703125" style="74" customWidth="1"/>
    <col min="15" max="15" width="17.85546875" style="73" bestFit="1" customWidth="1"/>
    <col min="16" max="16" width="11.85546875" style="74" bestFit="1" customWidth="1"/>
    <col min="17" max="16384" width="9.140625" style="74"/>
  </cols>
  <sheetData>
    <row r="1" spans="1:31" ht="137.25" customHeight="1" x14ac:dyDescent="0.3">
      <c r="A1" s="69"/>
      <c r="B1" s="70"/>
      <c r="C1" s="69"/>
      <c r="D1" s="71"/>
      <c r="E1" s="70"/>
      <c r="F1" s="69"/>
      <c r="G1" s="69"/>
      <c r="H1" s="69"/>
      <c r="I1" s="69"/>
      <c r="J1" s="72"/>
      <c r="K1" s="132" t="s">
        <v>273</v>
      </c>
      <c r="L1" s="132"/>
      <c r="M1" s="132"/>
      <c r="N1" s="132"/>
      <c r="X1" s="128" t="s">
        <v>5</v>
      </c>
      <c r="Y1" s="128"/>
      <c r="Z1" s="128"/>
      <c r="AA1" s="128"/>
      <c r="AB1" s="128"/>
      <c r="AC1" s="128"/>
      <c r="AD1" s="128"/>
      <c r="AE1" s="128"/>
    </row>
    <row r="2" spans="1:31" ht="82.5" customHeight="1" x14ac:dyDescent="0.3">
      <c r="A2" s="129" t="s">
        <v>361</v>
      </c>
      <c r="B2" s="130"/>
      <c r="C2" s="130"/>
      <c r="D2" s="130"/>
      <c r="E2" s="130"/>
      <c r="F2" s="130"/>
      <c r="G2" s="130"/>
      <c r="H2" s="130"/>
      <c r="I2" s="130"/>
      <c r="J2" s="130"/>
      <c r="K2" s="130"/>
      <c r="L2" s="130"/>
      <c r="M2" s="130"/>
      <c r="N2" s="131"/>
    </row>
    <row r="3" spans="1:31" ht="56.25" customHeight="1" x14ac:dyDescent="0.3">
      <c r="A3" s="133" t="s">
        <v>247</v>
      </c>
      <c r="B3" s="133" t="s">
        <v>0</v>
      </c>
      <c r="C3" s="133" t="s">
        <v>1</v>
      </c>
      <c r="D3" s="134" t="s">
        <v>252</v>
      </c>
      <c r="E3" s="133" t="s">
        <v>2</v>
      </c>
      <c r="F3" s="133" t="s">
        <v>3</v>
      </c>
      <c r="G3" s="133"/>
      <c r="H3" s="133"/>
      <c r="I3" s="133"/>
      <c r="J3" s="133"/>
      <c r="K3" s="133"/>
      <c r="L3" s="133"/>
      <c r="M3" s="133"/>
      <c r="N3" s="133"/>
      <c r="O3" s="75"/>
      <c r="P3" s="76"/>
      <c r="Q3" s="76"/>
      <c r="R3" s="76"/>
      <c r="S3" s="76"/>
    </row>
    <row r="4" spans="1:31" ht="20.25" x14ac:dyDescent="0.3">
      <c r="A4" s="133"/>
      <c r="B4" s="133"/>
      <c r="C4" s="133"/>
      <c r="D4" s="135"/>
      <c r="E4" s="133"/>
      <c r="F4" s="137" t="s">
        <v>10</v>
      </c>
      <c r="G4" s="137"/>
      <c r="H4" s="137"/>
      <c r="I4" s="137" t="s">
        <v>11</v>
      </c>
      <c r="J4" s="137"/>
      <c r="K4" s="137"/>
      <c r="L4" s="137" t="s">
        <v>6</v>
      </c>
      <c r="M4" s="137"/>
      <c r="N4" s="137"/>
    </row>
    <row r="5" spans="1:31" ht="37.5" x14ac:dyDescent="0.3">
      <c r="A5" s="133"/>
      <c r="B5" s="133"/>
      <c r="C5" s="133"/>
      <c r="D5" s="136"/>
      <c r="E5" s="133"/>
      <c r="F5" s="77" t="s">
        <v>4</v>
      </c>
      <c r="G5" s="77" t="s">
        <v>244</v>
      </c>
      <c r="H5" s="77" t="s">
        <v>245</v>
      </c>
      <c r="I5" s="77" t="s">
        <v>4</v>
      </c>
      <c r="J5" s="77" t="s">
        <v>244</v>
      </c>
      <c r="K5" s="77" t="s">
        <v>245</v>
      </c>
      <c r="L5" s="77" t="s">
        <v>4</v>
      </c>
      <c r="M5" s="77" t="s">
        <v>244</v>
      </c>
      <c r="N5" s="77" t="s">
        <v>245</v>
      </c>
    </row>
    <row r="6" spans="1:31" ht="20.25" x14ac:dyDescent="0.3">
      <c r="A6" s="78">
        <v>1</v>
      </c>
      <c r="B6" s="78">
        <v>2</v>
      </c>
      <c r="C6" s="78">
        <v>3</v>
      </c>
      <c r="D6" s="99">
        <v>4</v>
      </c>
      <c r="E6" s="78">
        <v>5</v>
      </c>
      <c r="F6" s="78">
        <v>6</v>
      </c>
      <c r="G6" s="78">
        <v>7</v>
      </c>
      <c r="H6" s="78">
        <v>8</v>
      </c>
      <c r="I6" s="78">
        <v>9</v>
      </c>
      <c r="J6" s="78">
        <v>10</v>
      </c>
      <c r="K6" s="78">
        <v>11</v>
      </c>
      <c r="L6" s="78">
        <v>12</v>
      </c>
      <c r="M6" s="78">
        <v>13</v>
      </c>
      <c r="N6" s="78">
        <v>14</v>
      </c>
    </row>
    <row r="7" spans="1:31" ht="66" customHeight="1" x14ac:dyDescent="0.3">
      <c r="A7" s="138" t="s">
        <v>288</v>
      </c>
      <c r="B7" s="139"/>
      <c r="C7" s="139"/>
      <c r="D7" s="139"/>
      <c r="E7" s="139"/>
      <c r="F7" s="139"/>
      <c r="G7" s="139"/>
      <c r="H7" s="139"/>
      <c r="I7" s="139"/>
      <c r="J7" s="139"/>
      <c r="K7" s="139"/>
      <c r="L7" s="139"/>
      <c r="M7" s="139"/>
      <c r="N7" s="140"/>
    </row>
    <row r="8" spans="1:31" ht="131.25" customHeight="1" x14ac:dyDescent="0.3">
      <c r="A8" s="125"/>
      <c r="B8" s="153" t="s">
        <v>248</v>
      </c>
      <c r="C8" s="156"/>
      <c r="D8" s="159" t="s">
        <v>246</v>
      </c>
      <c r="E8" s="79" t="s">
        <v>231</v>
      </c>
      <c r="F8" s="80">
        <f>SUM(F9:F11)</f>
        <v>64603.939999999995</v>
      </c>
      <c r="G8" s="79"/>
      <c r="H8" s="79"/>
      <c r="I8" s="80">
        <f>SUM(I9:I11)</f>
        <v>108320.09999999999</v>
      </c>
      <c r="J8" s="81"/>
      <c r="K8" s="80"/>
      <c r="L8" s="80">
        <f>SUM(L9:L11)</f>
        <v>682344.80999999994</v>
      </c>
      <c r="M8" s="80"/>
      <c r="N8" s="80"/>
      <c r="O8" s="82"/>
    </row>
    <row r="9" spans="1:31" ht="20.25" x14ac:dyDescent="0.3">
      <c r="A9" s="126"/>
      <c r="B9" s="154"/>
      <c r="C9" s="157"/>
      <c r="D9" s="160"/>
      <c r="E9" s="83" t="s">
        <v>7</v>
      </c>
      <c r="F9" s="84">
        <f>G9+H9</f>
        <v>64603.939999999995</v>
      </c>
      <c r="G9" s="85">
        <f>G12+G16+G20+G24+G28+G36+G40+G44+G52+G56+G60+G64+G68+G72+G84+G88+G92+G32+G48+G96+G100</f>
        <v>61400.74</v>
      </c>
      <c r="H9" s="85">
        <f>H12+H16+H20+H24+H28+H36+H40+H44+H48+H52+H56+H60+H64+H68+H72+H76+H80+H84+H88+H92+H32</f>
        <v>3203.2</v>
      </c>
      <c r="I9" s="84">
        <f>J9+K9</f>
        <v>108320.09999999999</v>
      </c>
      <c r="J9" s="85">
        <f>J12+J16+J20+J24+J28+J36+J40+J44+J52+J56+J60+J64+J68+J72+J84+J88+J92+J32+J48+J96+J100</f>
        <v>31745.7</v>
      </c>
      <c r="K9" s="85">
        <f>K12+K16+K20+K24+K28+K36+K40+K44+K48+K52+K56+K60+K64+K68+K72+K84+K88+K92+K32+K100</f>
        <v>76574.399999999994</v>
      </c>
      <c r="L9" s="84">
        <f>M9+N9</f>
        <v>682344.80999999994</v>
      </c>
      <c r="M9" s="85">
        <f>M12+M16+M20+M24+M28+M36+M40+M44+M52+M56+M60+M64+M68+M72+M84+M88+M92+M32+M48+M96+M100+M112</f>
        <v>582629.30999999994</v>
      </c>
      <c r="N9" s="85">
        <f>N12+N16+N20+N24+N28+N36+N40+N44+N48+N52+N56+N60+N64+N68+N72+N84+N88+N92+N32+N100</f>
        <v>99715.5</v>
      </c>
      <c r="O9" s="82"/>
    </row>
    <row r="10" spans="1:31" ht="41.25" customHeight="1" x14ac:dyDescent="0.3">
      <c r="A10" s="126"/>
      <c r="B10" s="154"/>
      <c r="C10" s="157"/>
      <c r="D10" s="160"/>
      <c r="E10" s="86" t="s">
        <v>8</v>
      </c>
      <c r="F10" s="84">
        <f>G10+H10</f>
        <v>0</v>
      </c>
      <c r="G10" s="85">
        <v>0</v>
      </c>
      <c r="H10" s="85">
        <v>0</v>
      </c>
      <c r="I10" s="84">
        <f>J10+K10</f>
        <v>0</v>
      </c>
      <c r="J10" s="85">
        <v>0</v>
      </c>
      <c r="K10" s="85">
        <v>0</v>
      </c>
      <c r="L10" s="84">
        <f>M10+N10</f>
        <v>0</v>
      </c>
      <c r="M10" s="85">
        <v>0</v>
      </c>
      <c r="N10" s="85">
        <v>0</v>
      </c>
      <c r="O10" s="82"/>
    </row>
    <row r="11" spans="1:31" ht="20.25" x14ac:dyDescent="0.3">
      <c r="A11" s="127"/>
      <c r="B11" s="155"/>
      <c r="C11" s="158"/>
      <c r="D11" s="161"/>
      <c r="E11" s="83" t="s">
        <v>9</v>
      </c>
      <c r="F11" s="84">
        <f>G11+H11</f>
        <v>0</v>
      </c>
      <c r="G11" s="85">
        <v>0</v>
      </c>
      <c r="H11" s="85">
        <v>0</v>
      </c>
      <c r="I11" s="84">
        <f>J11+K11</f>
        <v>0</v>
      </c>
      <c r="J11" s="85">
        <v>0</v>
      </c>
      <c r="K11" s="85">
        <v>0</v>
      </c>
      <c r="L11" s="84">
        <f>M11+N11</f>
        <v>0</v>
      </c>
      <c r="M11" s="85">
        <v>0</v>
      </c>
      <c r="N11" s="85">
        <v>0</v>
      </c>
      <c r="O11" s="82"/>
    </row>
    <row r="12" spans="1:31" ht="81" customHeight="1" x14ac:dyDescent="0.3">
      <c r="A12" s="141" t="s">
        <v>83</v>
      </c>
      <c r="B12" s="144" t="s">
        <v>205</v>
      </c>
      <c r="C12" s="147">
        <v>218110</v>
      </c>
      <c r="D12" s="150" t="s">
        <v>230</v>
      </c>
      <c r="E12" s="78" t="s">
        <v>231</v>
      </c>
      <c r="F12" s="87">
        <f>F13+F14+F15</f>
        <v>41613</v>
      </c>
      <c r="G12" s="87">
        <f t="shared" ref="G12:N12" si="0">G13+G14+G15</f>
        <v>41613</v>
      </c>
      <c r="H12" s="87">
        <f t="shared" si="0"/>
        <v>0</v>
      </c>
      <c r="I12" s="87">
        <f t="shared" si="0"/>
        <v>0</v>
      </c>
      <c r="J12" s="87">
        <f t="shared" si="0"/>
        <v>0</v>
      </c>
      <c r="K12" s="87">
        <f>K13+K14+K15</f>
        <v>0</v>
      </c>
      <c r="L12" s="87">
        <f t="shared" si="0"/>
        <v>544893.6</v>
      </c>
      <c r="M12" s="87">
        <f t="shared" si="0"/>
        <v>544893.6</v>
      </c>
      <c r="N12" s="87">
        <f t="shared" si="0"/>
        <v>0</v>
      </c>
      <c r="O12" s="82"/>
    </row>
    <row r="13" spans="1:31" ht="30" customHeight="1" x14ac:dyDescent="0.3">
      <c r="A13" s="142"/>
      <c r="B13" s="145"/>
      <c r="C13" s="148"/>
      <c r="D13" s="151"/>
      <c r="E13" s="38" t="s">
        <v>7</v>
      </c>
      <c r="F13" s="12">
        <f>G13+H13</f>
        <v>41613</v>
      </c>
      <c r="G13" s="12">
        <v>41613</v>
      </c>
      <c r="H13" s="12">
        <v>0</v>
      </c>
      <c r="I13" s="12">
        <f>J13+K13</f>
        <v>0</v>
      </c>
      <c r="J13" s="12">
        <v>0</v>
      </c>
      <c r="K13" s="12">
        <v>0</v>
      </c>
      <c r="L13" s="12">
        <f>M13+N13</f>
        <v>544893.6</v>
      </c>
      <c r="M13" s="12">
        <v>544893.6</v>
      </c>
      <c r="N13" s="12">
        <v>0</v>
      </c>
      <c r="O13" s="88"/>
    </row>
    <row r="14" spans="1:31" ht="38.25" customHeight="1" x14ac:dyDescent="0.3">
      <c r="A14" s="142"/>
      <c r="B14" s="145"/>
      <c r="C14" s="148"/>
      <c r="D14" s="151"/>
      <c r="E14" s="40" t="s">
        <v>8</v>
      </c>
      <c r="F14" s="12">
        <f>G14+H14</f>
        <v>0</v>
      </c>
      <c r="G14" s="12">
        <f t="shared" ref="G14:H15" si="1">G18+G22+G26+G30+G34+G38+G42+G46+G50+G54+G58+G62</f>
        <v>0</v>
      </c>
      <c r="H14" s="12">
        <f t="shared" si="1"/>
        <v>0</v>
      </c>
      <c r="I14" s="12">
        <f>J14+K14</f>
        <v>0</v>
      </c>
      <c r="J14" s="12">
        <f t="shared" ref="J14:K15" si="2">J18+J22+J26+J30+J34+J38+J42+J46+J50+J54+J58+J62</f>
        <v>0</v>
      </c>
      <c r="K14" s="12">
        <v>0</v>
      </c>
      <c r="L14" s="12">
        <f>M14+N14</f>
        <v>0</v>
      </c>
      <c r="M14" s="12">
        <f>M18+M22+M26+M30+M34+M38+M42+M46+M50+M54+M58+M62</f>
        <v>0</v>
      </c>
      <c r="N14" s="12">
        <f>N18+N22+N26+N30+N34+N38+N42+N46+N50+N54+N58+N62</f>
        <v>0</v>
      </c>
      <c r="O14" s="88"/>
    </row>
    <row r="15" spans="1:31" ht="24.75" customHeight="1" x14ac:dyDescent="0.3">
      <c r="A15" s="143"/>
      <c r="B15" s="146"/>
      <c r="C15" s="149"/>
      <c r="D15" s="152"/>
      <c r="E15" s="89" t="s">
        <v>9</v>
      </c>
      <c r="F15" s="12">
        <f>G15+H15</f>
        <v>0</v>
      </c>
      <c r="G15" s="12">
        <f t="shared" si="1"/>
        <v>0</v>
      </c>
      <c r="H15" s="12">
        <f t="shared" si="1"/>
        <v>0</v>
      </c>
      <c r="I15" s="12">
        <f>J15+K15</f>
        <v>0</v>
      </c>
      <c r="J15" s="12">
        <f t="shared" si="2"/>
        <v>0</v>
      </c>
      <c r="K15" s="12">
        <f t="shared" si="2"/>
        <v>0</v>
      </c>
      <c r="L15" s="12">
        <f>M15+N15</f>
        <v>0</v>
      </c>
      <c r="M15" s="12">
        <f>M19+M23+M27+M31+M35+M39+M43+M47+M51+M55+M59+M63</f>
        <v>0</v>
      </c>
      <c r="N15" s="12">
        <f>N19+N23+N27+N31+N35+N39+N43+N47+N51+N55+N59+N63</f>
        <v>0</v>
      </c>
      <c r="O15" s="88"/>
    </row>
    <row r="16" spans="1:31" ht="60.75" customHeight="1" x14ac:dyDescent="0.3">
      <c r="A16" s="141" t="s">
        <v>83</v>
      </c>
      <c r="B16" s="144" t="s">
        <v>35</v>
      </c>
      <c r="C16" s="147">
        <v>218110</v>
      </c>
      <c r="D16" s="150" t="s">
        <v>230</v>
      </c>
      <c r="E16" s="78" t="s">
        <v>231</v>
      </c>
      <c r="F16" s="12">
        <f t="shared" ref="F16:N16" si="3">F17+F18+F19</f>
        <v>226.3</v>
      </c>
      <c r="G16" s="12">
        <f t="shared" si="3"/>
        <v>226.3</v>
      </c>
      <c r="H16" s="12">
        <f t="shared" si="3"/>
        <v>0</v>
      </c>
      <c r="I16" s="84">
        <f t="shared" si="3"/>
        <v>932.4</v>
      </c>
      <c r="J16" s="12">
        <f t="shared" si="3"/>
        <v>932.4</v>
      </c>
      <c r="K16" s="12">
        <f t="shared" si="3"/>
        <v>0</v>
      </c>
      <c r="L16" s="84">
        <f t="shared" si="3"/>
        <v>1806.7</v>
      </c>
      <c r="M16" s="12">
        <f t="shared" si="3"/>
        <v>1806.7</v>
      </c>
      <c r="N16" s="12">
        <f t="shared" si="3"/>
        <v>0</v>
      </c>
      <c r="O16" s="90"/>
    </row>
    <row r="17" spans="1:15" ht="24.75" customHeight="1" x14ac:dyDescent="0.3">
      <c r="A17" s="142"/>
      <c r="B17" s="145"/>
      <c r="C17" s="148"/>
      <c r="D17" s="151"/>
      <c r="E17" s="38" t="s">
        <v>7</v>
      </c>
      <c r="F17" s="12">
        <f>G17+H17</f>
        <v>226.3</v>
      </c>
      <c r="G17" s="12">
        <v>226.3</v>
      </c>
      <c r="H17" s="12">
        <v>0</v>
      </c>
      <c r="I17" s="12">
        <f>J17+K17</f>
        <v>932.4</v>
      </c>
      <c r="J17" s="12">
        <v>932.4</v>
      </c>
      <c r="K17" s="12">
        <v>0</v>
      </c>
      <c r="L17" s="12">
        <f>M17+N17</f>
        <v>1806.7</v>
      </c>
      <c r="M17" s="12">
        <v>1806.7</v>
      </c>
      <c r="N17" s="12">
        <v>0</v>
      </c>
      <c r="O17" s="90"/>
    </row>
    <row r="18" spans="1:15" ht="37.5" x14ac:dyDescent="0.3">
      <c r="A18" s="142"/>
      <c r="B18" s="145"/>
      <c r="C18" s="148"/>
      <c r="D18" s="151"/>
      <c r="E18" s="40" t="s">
        <v>8</v>
      </c>
      <c r="F18" s="12">
        <f>G18+H18</f>
        <v>0</v>
      </c>
      <c r="G18" s="12"/>
      <c r="H18" s="12"/>
      <c r="I18" s="12">
        <f>J18+K18</f>
        <v>0</v>
      </c>
      <c r="J18" s="12"/>
      <c r="K18" s="12"/>
      <c r="L18" s="12">
        <f>M18+N18</f>
        <v>0</v>
      </c>
      <c r="M18" s="12"/>
      <c r="N18" s="12"/>
      <c r="O18" s="90"/>
    </row>
    <row r="19" spans="1:15" ht="24.75" customHeight="1" x14ac:dyDescent="0.3">
      <c r="A19" s="143"/>
      <c r="B19" s="146"/>
      <c r="C19" s="149"/>
      <c r="D19" s="152"/>
      <c r="E19" s="38" t="s">
        <v>9</v>
      </c>
      <c r="F19" s="12">
        <f>G19+H19</f>
        <v>0</v>
      </c>
      <c r="G19" s="12"/>
      <c r="H19" s="12"/>
      <c r="I19" s="12">
        <f>J19+K19</f>
        <v>0</v>
      </c>
      <c r="J19" s="12"/>
      <c r="K19" s="12"/>
      <c r="L19" s="12">
        <f>M19+N19</f>
        <v>0</v>
      </c>
      <c r="M19" s="12"/>
      <c r="N19" s="12"/>
      <c r="O19" s="90"/>
    </row>
    <row r="20" spans="1:15" ht="56.25" customHeight="1" x14ac:dyDescent="0.3">
      <c r="A20" s="141" t="s">
        <v>83</v>
      </c>
      <c r="B20" s="144" t="s">
        <v>40</v>
      </c>
      <c r="C20" s="147">
        <v>218110</v>
      </c>
      <c r="D20" s="150" t="s">
        <v>230</v>
      </c>
      <c r="E20" s="78" t="s">
        <v>231</v>
      </c>
      <c r="F20" s="12">
        <f t="shared" ref="F20:N20" si="4">F21+F22+F23</f>
        <v>8.5</v>
      </c>
      <c r="G20" s="12">
        <f t="shared" si="4"/>
        <v>8.5</v>
      </c>
      <c r="H20" s="12">
        <f t="shared" si="4"/>
        <v>0</v>
      </c>
      <c r="I20" s="84">
        <f t="shared" si="4"/>
        <v>36</v>
      </c>
      <c r="J20" s="12">
        <f t="shared" si="4"/>
        <v>36</v>
      </c>
      <c r="K20" s="12">
        <f t="shared" si="4"/>
        <v>0</v>
      </c>
      <c r="L20" s="84">
        <f t="shared" si="4"/>
        <v>36</v>
      </c>
      <c r="M20" s="12">
        <f t="shared" si="4"/>
        <v>36</v>
      </c>
      <c r="N20" s="12">
        <f t="shared" si="4"/>
        <v>0</v>
      </c>
      <c r="O20" s="90"/>
    </row>
    <row r="21" spans="1:15" ht="24.75" customHeight="1" x14ac:dyDescent="0.3">
      <c r="A21" s="142"/>
      <c r="B21" s="145"/>
      <c r="C21" s="148"/>
      <c r="D21" s="151"/>
      <c r="E21" s="38" t="s">
        <v>7</v>
      </c>
      <c r="F21" s="12">
        <f>G21+H21</f>
        <v>8.5</v>
      </c>
      <c r="G21" s="12">
        <v>8.5</v>
      </c>
      <c r="H21" s="12">
        <v>0</v>
      </c>
      <c r="I21" s="12">
        <f>J21+K21</f>
        <v>36</v>
      </c>
      <c r="J21" s="12">
        <v>36</v>
      </c>
      <c r="K21" s="12"/>
      <c r="L21" s="12">
        <f>M21+N21</f>
        <v>36</v>
      </c>
      <c r="M21" s="12">
        <f>12+24</f>
        <v>36</v>
      </c>
      <c r="N21" s="12"/>
      <c r="O21" s="90"/>
    </row>
    <row r="22" spans="1:15" ht="40.5" customHeight="1" x14ac:dyDescent="0.3">
      <c r="A22" s="142"/>
      <c r="B22" s="145"/>
      <c r="C22" s="148"/>
      <c r="D22" s="151"/>
      <c r="E22" s="40" t="s">
        <v>8</v>
      </c>
      <c r="F22" s="12">
        <f>G22+H22</f>
        <v>0</v>
      </c>
      <c r="G22" s="12">
        <v>0</v>
      </c>
      <c r="H22" s="12"/>
      <c r="I22" s="12">
        <f>J22+K22</f>
        <v>0</v>
      </c>
      <c r="J22" s="91"/>
      <c r="K22" s="12">
        <v>0</v>
      </c>
      <c r="L22" s="12">
        <f>M22+N22</f>
        <v>0</v>
      </c>
      <c r="M22" s="12">
        <v>0</v>
      </c>
      <c r="N22" s="12">
        <v>0</v>
      </c>
      <c r="O22" s="90"/>
    </row>
    <row r="23" spans="1:15" ht="24.75" customHeight="1" x14ac:dyDescent="0.3">
      <c r="A23" s="143"/>
      <c r="B23" s="146"/>
      <c r="C23" s="149"/>
      <c r="D23" s="152"/>
      <c r="E23" s="38" t="s">
        <v>9</v>
      </c>
      <c r="F23" s="12">
        <f>G23+H23</f>
        <v>0</v>
      </c>
      <c r="G23" s="12">
        <f>0</f>
        <v>0</v>
      </c>
      <c r="H23" s="12"/>
      <c r="I23" s="12">
        <f>J23+K23</f>
        <v>0</v>
      </c>
      <c r="J23" s="12">
        <v>0</v>
      </c>
      <c r="K23" s="12"/>
      <c r="L23" s="12">
        <f>M23+N23</f>
        <v>0</v>
      </c>
      <c r="M23" s="12">
        <v>0</v>
      </c>
      <c r="N23" s="12"/>
      <c r="O23" s="90"/>
    </row>
    <row r="24" spans="1:15" ht="75.75" customHeight="1" x14ac:dyDescent="0.3">
      <c r="A24" s="141" t="s">
        <v>83</v>
      </c>
      <c r="B24" s="144" t="s">
        <v>206</v>
      </c>
      <c r="C24" s="147">
        <v>218110</v>
      </c>
      <c r="D24" s="150" t="s">
        <v>230</v>
      </c>
      <c r="E24" s="78" t="s">
        <v>231</v>
      </c>
      <c r="F24" s="12">
        <f t="shared" ref="F24:N24" si="5">F25+F26+F27</f>
        <v>33</v>
      </c>
      <c r="G24" s="12">
        <f t="shared" si="5"/>
        <v>33</v>
      </c>
      <c r="H24" s="12">
        <f t="shared" si="5"/>
        <v>0</v>
      </c>
      <c r="I24" s="84">
        <f t="shared" si="5"/>
        <v>48</v>
      </c>
      <c r="J24" s="12">
        <f t="shared" si="5"/>
        <v>48</v>
      </c>
      <c r="K24" s="12">
        <f t="shared" si="5"/>
        <v>0</v>
      </c>
      <c r="L24" s="84">
        <f t="shared" si="5"/>
        <v>941.1</v>
      </c>
      <c r="M24" s="12">
        <f t="shared" si="5"/>
        <v>941.1</v>
      </c>
      <c r="N24" s="12">
        <f t="shared" si="5"/>
        <v>0</v>
      </c>
      <c r="O24" s="90"/>
    </row>
    <row r="25" spans="1:15" ht="24.75" customHeight="1" x14ac:dyDescent="0.3">
      <c r="A25" s="142"/>
      <c r="B25" s="145"/>
      <c r="C25" s="148"/>
      <c r="D25" s="151"/>
      <c r="E25" s="38" t="s">
        <v>7</v>
      </c>
      <c r="F25" s="12">
        <f>G25+H25</f>
        <v>33</v>
      </c>
      <c r="G25" s="12">
        <v>33</v>
      </c>
      <c r="H25" s="12"/>
      <c r="I25" s="12">
        <f>J25+K25</f>
        <v>48</v>
      </c>
      <c r="J25" s="12">
        <v>48</v>
      </c>
      <c r="K25" s="12"/>
      <c r="L25" s="12">
        <f>M25+N25</f>
        <v>941.1</v>
      </c>
      <c r="M25" s="12">
        <v>941.1</v>
      </c>
      <c r="N25" s="12"/>
      <c r="O25" s="90"/>
    </row>
    <row r="26" spans="1:15" ht="35.25" customHeight="1" x14ac:dyDescent="0.3">
      <c r="A26" s="142"/>
      <c r="B26" s="145"/>
      <c r="C26" s="148"/>
      <c r="D26" s="151"/>
      <c r="E26" s="40" t="s">
        <v>8</v>
      </c>
      <c r="F26" s="12">
        <f>G26+H26</f>
        <v>0</v>
      </c>
      <c r="G26" s="12"/>
      <c r="H26" s="12"/>
      <c r="I26" s="12">
        <f>J26+K26</f>
        <v>0</v>
      </c>
      <c r="J26" s="12"/>
      <c r="K26" s="12"/>
      <c r="L26" s="12">
        <f>M26+N26</f>
        <v>0</v>
      </c>
      <c r="M26" s="12"/>
      <c r="N26" s="12"/>
      <c r="O26" s="90"/>
    </row>
    <row r="27" spans="1:15" ht="24.75" customHeight="1" x14ac:dyDescent="0.3">
      <c r="A27" s="143"/>
      <c r="B27" s="146"/>
      <c r="C27" s="149"/>
      <c r="D27" s="152"/>
      <c r="E27" s="38" t="s">
        <v>9</v>
      </c>
      <c r="F27" s="12">
        <f>G27+H27</f>
        <v>0</v>
      </c>
      <c r="G27" s="12"/>
      <c r="H27" s="12"/>
      <c r="I27" s="12">
        <f>J27+K27</f>
        <v>0</v>
      </c>
      <c r="J27" s="12"/>
      <c r="K27" s="12"/>
      <c r="L27" s="12">
        <f>M27+N27</f>
        <v>0</v>
      </c>
      <c r="M27" s="12"/>
      <c r="N27" s="12"/>
      <c r="O27" s="90"/>
    </row>
    <row r="28" spans="1:15" ht="58.5" customHeight="1" x14ac:dyDescent="0.3">
      <c r="A28" s="141" t="s">
        <v>83</v>
      </c>
      <c r="B28" s="144" t="s">
        <v>47</v>
      </c>
      <c r="C28" s="147">
        <v>218110</v>
      </c>
      <c r="D28" s="150" t="s">
        <v>230</v>
      </c>
      <c r="E28" s="78" t="s">
        <v>231</v>
      </c>
      <c r="F28" s="12">
        <f t="shared" ref="F28:N28" si="6">F29+F30+F31</f>
        <v>29</v>
      </c>
      <c r="G28" s="12">
        <f t="shared" si="6"/>
        <v>29</v>
      </c>
      <c r="H28" s="12">
        <f t="shared" si="6"/>
        <v>0</v>
      </c>
      <c r="I28" s="12">
        <f t="shared" si="6"/>
        <v>0</v>
      </c>
      <c r="J28" s="12">
        <f t="shared" si="6"/>
        <v>0</v>
      </c>
      <c r="K28" s="12">
        <f t="shared" si="6"/>
        <v>0</v>
      </c>
      <c r="L28" s="84">
        <f t="shared" si="6"/>
        <v>0</v>
      </c>
      <c r="M28" s="12">
        <f t="shared" si="6"/>
        <v>0</v>
      </c>
      <c r="N28" s="12">
        <f t="shared" si="6"/>
        <v>0</v>
      </c>
      <c r="O28" s="90"/>
    </row>
    <row r="29" spans="1:15" ht="24.75" customHeight="1" x14ac:dyDescent="0.3">
      <c r="A29" s="142"/>
      <c r="B29" s="145"/>
      <c r="C29" s="148"/>
      <c r="D29" s="151"/>
      <c r="E29" s="38" t="s">
        <v>7</v>
      </c>
      <c r="F29" s="12">
        <f>G29+H29</f>
        <v>29</v>
      </c>
      <c r="G29" s="12">
        <v>29</v>
      </c>
      <c r="H29" s="12">
        <v>0</v>
      </c>
      <c r="I29" s="12">
        <f>J29+K29</f>
        <v>0</v>
      </c>
      <c r="J29" s="12">
        <v>0</v>
      </c>
      <c r="K29" s="12"/>
      <c r="L29" s="12">
        <f>M29+N29</f>
        <v>0</v>
      </c>
      <c r="M29" s="12"/>
      <c r="N29" s="12"/>
      <c r="O29" s="90"/>
    </row>
    <row r="30" spans="1:15" ht="40.5" customHeight="1" x14ac:dyDescent="0.3">
      <c r="A30" s="142"/>
      <c r="B30" s="145"/>
      <c r="C30" s="148"/>
      <c r="D30" s="151"/>
      <c r="E30" s="40" t="s">
        <v>8</v>
      </c>
      <c r="F30" s="12">
        <f>G30+H30</f>
        <v>0</v>
      </c>
      <c r="G30" s="12"/>
      <c r="H30" s="12"/>
      <c r="I30" s="12">
        <f>J30+K30</f>
        <v>0</v>
      </c>
      <c r="J30" s="12"/>
      <c r="K30" s="12"/>
      <c r="L30" s="12">
        <f>M30+N30</f>
        <v>0</v>
      </c>
      <c r="M30" s="12"/>
      <c r="N30" s="12"/>
      <c r="O30" s="90"/>
    </row>
    <row r="31" spans="1:15" ht="24.75" customHeight="1" x14ac:dyDescent="0.3">
      <c r="A31" s="143"/>
      <c r="B31" s="146"/>
      <c r="C31" s="149"/>
      <c r="D31" s="152"/>
      <c r="E31" s="38" t="s">
        <v>9</v>
      </c>
      <c r="F31" s="12">
        <f>G31+H31</f>
        <v>0</v>
      </c>
      <c r="G31" s="12"/>
      <c r="H31" s="12"/>
      <c r="I31" s="12">
        <f>J31+K31</f>
        <v>0</v>
      </c>
      <c r="J31" s="12"/>
      <c r="K31" s="12"/>
      <c r="L31" s="12">
        <f>M31+N31</f>
        <v>0</v>
      </c>
      <c r="M31" s="12"/>
      <c r="N31" s="12"/>
      <c r="O31" s="90"/>
    </row>
    <row r="32" spans="1:15" ht="58.5" customHeight="1" x14ac:dyDescent="0.3">
      <c r="A32" s="141" t="s">
        <v>83</v>
      </c>
      <c r="B32" s="144" t="s">
        <v>249</v>
      </c>
      <c r="C32" s="147">
        <v>218110</v>
      </c>
      <c r="D32" s="150" t="s">
        <v>230</v>
      </c>
      <c r="E32" s="78" t="s">
        <v>231</v>
      </c>
      <c r="F32" s="84">
        <f t="shared" ref="F32:N32" si="7">F33+F34+F35</f>
        <v>275</v>
      </c>
      <c r="G32" s="12">
        <f t="shared" si="7"/>
        <v>275</v>
      </c>
      <c r="H32" s="12">
        <f t="shared" si="7"/>
        <v>0</v>
      </c>
      <c r="I32" s="84">
        <f t="shared" si="7"/>
        <v>355.3</v>
      </c>
      <c r="J32" s="12">
        <f t="shared" si="7"/>
        <v>355.3</v>
      </c>
      <c r="K32" s="12">
        <f t="shared" si="7"/>
        <v>0</v>
      </c>
      <c r="L32" s="84">
        <f t="shared" si="7"/>
        <v>450</v>
      </c>
      <c r="M32" s="12">
        <f t="shared" si="7"/>
        <v>450</v>
      </c>
      <c r="N32" s="12">
        <f t="shared" si="7"/>
        <v>0</v>
      </c>
      <c r="O32" s="90"/>
    </row>
    <row r="33" spans="1:15" ht="24.75" customHeight="1" x14ac:dyDescent="0.3">
      <c r="A33" s="142"/>
      <c r="B33" s="145"/>
      <c r="C33" s="148"/>
      <c r="D33" s="151"/>
      <c r="E33" s="38" t="s">
        <v>7</v>
      </c>
      <c r="F33" s="12">
        <f>G33+H33</f>
        <v>275</v>
      </c>
      <c r="G33" s="12">
        <v>275</v>
      </c>
      <c r="H33" s="12">
        <v>0</v>
      </c>
      <c r="I33" s="12">
        <f>J33+K33</f>
        <v>355.3</v>
      </c>
      <c r="J33" s="12">
        <v>355.3</v>
      </c>
      <c r="K33" s="12">
        <v>0</v>
      </c>
      <c r="L33" s="12">
        <f>M33+N33</f>
        <v>450</v>
      </c>
      <c r="M33" s="12">
        <v>450</v>
      </c>
      <c r="N33" s="12">
        <v>0</v>
      </c>
      <c r="O33" s="90"/>
    </row>
    <row r="34" spans="1:15" ht="33.75" customHeight="1" x14ac:dyDescent="0.3">
      <c r="A34" s="142"/>
      <c r="B34" s="145"/>
      <c r="C34" s="148"/>
      <c r="D34" s="151"/>
      <c r="E34" s="40" t="s">
        <v>8</v>
      </c>
      <c r="F34" s="12">
        <f>G34+H34</f>
        <v>0</v>
      </c>
      <c r="G34" s="12"/>
      <c r="H34" s="12"/>
      <c r="I34" s="12">
        <f>J34+K34</f>
        <v>0</v>
      </c>
      <c r="J34" s="12"/>
      <c r="K34" s="12"/>
      <c r="L34" s="12">
        <f>M34+N34</f>
        <v>0</v>
      </c>
      <c r="M34" s="12"/>
      <c r="N34" s="12"/>
      <c r="O34" s="90"/>
    </row>
    <row r="35" spans="1:15" ht="24.75" customHeight="1" x14ac:dyDescent="0.3">
      <c r="A35" s="143"/>
      <c r="B35" s="146"/>
      <c r="C35" s="149"/>
      <c r="D35" s="152"/>
      <c r="E35" s="38" t="s">
        <v>9</v>
      </c>
      <c r="F35" s="12">
        <f>G35+H35</f>
        <v>0</v>
      </c>
      <c r="G35" s="12"/>
      <c r="H35" s="12"/>
      <c r="I35" s="12">
        <f>J35+K35</f>
        <v>0</v>
      </c>
      <c r="J35" s="12"/>
      <c r="K35" s="12"/>
      <c r="L35" s="12">
        <f>M35+N35</f>
        <v>0</v>
      </c>
      <c r="M35" s="12"/>
      <c r="N35" s="12"/>
      <c r="O35" s="90"/>
    </row>
    <row r="36" spans="1:15" ht="51.75" customHeight="1" x14ac:dyDescent="0.3">
      <c r="A36" s="141" t="s">
        <v>83</v>
      </c>
      <c r="B36" s="144" t="s">
        <v>213</v>
      </c>
      <c r="C36" s="147">
        <v>218110</v>
      </c>
      <c r="D36" s="150" t="s">
        <v>230</v>
      </c>
      <c r="E36" s="78" t="s">
        <v>231</v>
      </c>
      <c r="F36" s="12">
        <f t="shared" ref="F36:N36" si="8">F37+F38+F39</f>
        <v>7505.69</v>
      </c>
      <c r="G36" s="12">
        <f t="shared" si="8"/>
        <v>4302.49</v>
      </c>
      <c r="H36" s="12">
        <f t="shared" si="8"/>
        <v>3203.2</v>
      </c>
      <c r="I36" s="84">
        <f t="shared" si="8"/>
        <v>10210.4</v>
      </c>
      <c r="J36" s="12">
        <f t="shared" si="8"/>
        <v>1090</v>
      </c>
      <c r="K36" s="12">
        <f t="shared" si="8"/>
        <v>9120.4</v>
      </c>
      <c r="L36" s="84">
        <f t="shared" si="8"/>
        <v>657.91</v>
      </c>
      <c r="M36" s="12">
        <f t="shared" si="8"/>
        <v>657.91</v>
      </c>
      <c r="N36" s="12">
        <f t="shared" si="8"/>
        <v>0</v>
      </c>
      <c r="O36" s="90"/>
    </row>
    <row r="37" spans="1:15" ht="24.75" customHeight="1" x14ac:dyDescent="0.3">
      <c r="A37" s="142"/>
      <c r="B37" s="145"/>
      <c r="C37" s="148"/>
      <c r="D37" s="151"/>
      <c r="E37" s="38" t="s">
        <v>7</v>
      </c>
      <c r="F37" s="12">
        <f>G37+H37</f>
        <v>7505.69</v>
      </c>
      <c r="G37" s="12">
        <v>4302.49</v>
      </c>
      <c r="H37" s="12">
        <v>3203.2</v>
      </c>
      <c r="I37" s="12">
        <f>J37+K37</f>
        <v>10210.4</v>
      </c>
      <c r="J37" s="12">
        <v>1090</v>
      </c>
      <c r="K37" s="12">
        <v>9120.4</v>
      </c>
      <c r="L37" s="12">
        <f>M37+N37</f>
        <v>657.91</v>
      </c>
      <c r="M37" s="12">
        <v>657.91</v>
      </c>
      <c r="N37" s="12"/>
      <c r="O37" s="90"/>
    </row>
    <row r="38" spans="1:15" ht="38.25" customHeight="1" x14ac:dyDescent="0.3">
      <c r="A38" s="142"/>
      <c r="B38" s="145"/>
      <c r="C38" s="148"/>
      <c r="D38" s="151"/>
      <c r="E38" s="40" t="s">
        <v>8</v>
      </c>
      <c r="F38" s="12">
        <f>G38+H38</f>
        <v>0</v>
      </c>
      <c r="G38" s="12"/>
      <c r="H38" s="12"/>
      <c r="I38" s="12">
        <f>J38+K38</f>
        <v>0</v>
      </c>
      <c r="J38" s="12"/>
      <c r="K38" s="12"/>
      <c r="L38" s="12">
        <f>M38+N38</f>
        <v>0</v>
      </c>
      <c r="M38" s="12"/>
      <c r="N38" s="12"/>
      <c r="O38" s="90"/>
    </row>
    <row r="39" spans="1:15" ht="24.75" customHeight="1" x14ac:dyDescent="0.3">
      <c r="A39" s="143"/>
      <c r="B39" s="146"/>
      <c r="C39" s="149"/>
      <c r="D39" s="152"/>
      <c r="E39" s="38" t="s">
        <v>9</v>
      </c>
      <c r="F39" s="12">
        <f>G39+H39</f>
        <v>0</v>
      </c>
      <c r="G39" s="12"/>
      <c r="H39" s="12"/>
      <c r="I39" s="12">
        <f>J39+K39</f>
        <v>0</v>
      </c>
      <c r="J39" s="12"/>
      <c r="K39" s="12"/>
      <c r="L39" s="12">
        <f>M39+N39</f>
        <v>0</v>
      </c>
      <c r="M39" s="12"/>
      <c r="N39" s="12"/>
      <c r="O39" s="90"/>
    </row>
    <row r="40" spans="1:15" ht="78" customHeight="1" x14ac:dyDescent="0.3">
      <c r="A40" s="141" t="s">
        <v>83</v>
      </c>
      <c r="B40" s="144" t="s">
        <v>79</v>
      </c>
      <c r="C40" s="141">
        <v>1218746</v>
      </c>
      <c r="D40" s="162" t="s">
        <v>232</v>
      </c>
      <c r="E40" s="78" t="s">
        <v>231</v>
      </c>
      <c r="F40" s="12">
        <f t="shared" ref="F40:N40" si="9">F41+F42+F43</f>
        <v>300</v>
      </c>
      <c r="G40" s="12">
        <f t="shared" si="9"/>
        <v>300</v>
      </c>
      <c r="H40" s="12">
        <f t="shared" si="9"/>
        <v>0</v>
      </c>
      <c r="I40" s="12">
        <f t="shared" si="9"/>
        <v>0</v>
      </c>
      <c r="J40" s="12">
        <f t="shared" si="9"/>
        <v>0</v>
      </c>
      <c r="K40" s="12">
        <f t="shared" si="9"/>
        <v>0</v>
      </c>
      <c r="L40" s="12">
        <f t="shared" si="9"/>
        <v>0</v>
      </c>
      <c r="M40" s="12">
        <f t="shared" si="9"/>
        <v>0</v>
      </c>
      <c r="N40" s="12">
        <f t="shared" si="9"/>
        <v>0</v>
      </c>
      <c r="O40" s="90"/>
    </row>
    <row r="41" spans="1:15" ht="30" customHeight="1" x14ac:dyDescent="0.3">
      <c r="A41" s="142"/>
      <c r="B41" s="145"/>
      <c r="C41" s="142"/>
      <c r="D41" s="163"/>
      <c r="E41" s="38" t="s">
        <v>7</v>
      </c>
      <c r="F41" s="12">
        <f>G41+H41</f>
        <v>300</v>
      </c>
      <c r="G41" s="12">
        <v>300</v>
      </c>
      <c r="H41" s="12"/>
      <c r="I41" s="12">
        <f>J41+K41</f>
        <v>0</v>
      </c>
      <c r="J41" s="12">
        <v>0</v>
      </c>
      <c r="K41" s="12"/>
      <c r="L41" s="12">
        <f>M41+N41</f>
        <v>0</v>
      </c>
      <c r="M41" s="12">
        <v>0</v>
      </c>
      <c r="N41" s="12"/>
      <c r="O41" s="90"/>
    </row>
    <row r="42" spans="1:15" ht="38.25" customHeight="1" x14ac:dyDescent="0.3">
      <c r="A42" s="142"/>
      <c r="B42" s="145"/>
      <c r="C42" s="142"/>
      <c r="D42" s="163"/>
      <c r="E42" s="40" t="s">
        <v>8</v>
      </c>
      <c r="F42" s="12">
        <f>G42+H42</f>
        <v>0</v>
      </c>
      <c r="G42" s="12"/>
      <c r="H42" s="12"/>
      <c r="I42" s="12">
        <f>J42+K42</f>
        <v>0</v>
      </c>
      <c r="J42" s="12"/>
      <c r="K42" s="12"/>
      <c r="L42" s="12">
        <f>M42+N42</f>
        <v>0</v>
      </c>
      <c r="M42" s="12"/>
      <c r="N42" s="12"/>
      <c r="O42" s="90"/>
    </row>
    <row r="43" spans="1:15" ht="24.75" customHeight="1" x14ac:dyDescent="0.3">
      <c r="A43" s="143"/>
      <c r="B43" s="146"/>
      <c r="C43" s="143"/>
      <c r="D43" s="164"/>
      <c r="E43" s="38" t="s">
        <v>9</v>
      </c>
      <c r="F43" s="12">
        <f>G43+H43</f>
        <v>0</v>
      </c>
      <c r="G43" s="12"/>
      <c r="H43" s="12"/>
      <c r="I43" s="12">
        <f>J43+K43</f>
        <v>0</v>
      </c>
      <c r="J43" s="12"/>
      <c r="K43" s="12"/>
      <c r="L43" s="12">
        <f>M43+N43</f>
        <v>0</v>
      </c>
      <c r="M43" s="12"/>
      <c r="N43" s="12"/>
      <c r="O43" s="90"/>
    </row>
    <row r="44" spans="1:15" ht="67.5" customHeight="1" x14ac:dyDescent="0.3">
      <c r="A44" s="141" t="s">
        <v>83</v>
      </c>
      <c r="B44" s="144" t="s">
        <v>157</v>
      </c>
      <c r="C44" s="141">
        <v>1218746</v>
      </c>
      <c r="D44" s="162" t="s">
        <v>232</v>
      </c>
      <c r="E44" s="78" t="s">
        <v>231</v>
      </c>
      <c r="F44" s="12">
        <f t="shared" ref="F44:N44" si="10">F45+F46+F47</f>
        <v>500</v>
      </c>
      <c r="G44" s="12">
        <f t="shared" si="10"/>
        <v>500</v>
      </c>
      <c r="H44" s="12">
        <f t="shared" si="10"/>
        <v>0</v>
      </c>
      <c r="I44" s="12">
        <f t="shared" si="10"/>
        <v>0</v>
      </c>
      <c r="J44" s="12">
        <f t="shared" si="10"/>
        <v>0</v>
      </c>
      <c r="K44" s="12">
        <f t="shared" si="10"/>
        <v>0</v>
      </c>
      <c r="L44" s="12">
        <f t="shared" si="10"/>
        <v>0</v>
      </c>
      <c r="M44" s="12">
        <f t="shared" si="10"/>
        <v>0</v>
      </c>
      <c r="N44" s="12">
        <f t="shared" si="10"/>
        <v>0</v>
      </c>
      <c r="O44" s="90"/>
    </row>
    <row r="45" spans="1:15" ht="24.75" customHeight="1" x14ac:dyDescent="0.3">
      <c r="A45" s="142"/>
      <c r="B45" s="145"/>
      <c r="C45" s="142"/>
      <c r="D45" s="163"/>
      <c r="E45" s="38" t="s">
        <v>7</v>
      </c>
      <c r="F45" s="12">
        <f>G45+H45</f>
        <v>500</v>
      </c>
      <c r="G45" s="12">
        <v>500</v>
      </c>
      <c r="H45" s="12">
        <v>0</v>
      </c>
      <c r="I45" s="12">
        <f>J45+K45</f>
        <v>0</v>
      </c>
      <c r="J45" s="12">
        <v>0</v>
      </c>
      <c r="K45" s="12">
        <f>22620-22620</f>
        <v>0</v>
      </c>
      <c r="L45" s="12">
        <f>M45+N45</f>
        <v>0</v>
      </c>
      <c r="M45" s="12">
        <v>0</v>
      </c>
      <c r="N45" s="12">
        <v>0</v>
      </c>
      <c r="O45" s="90"/>
    </row>
    <row r="46" spans="1:15" ht="59.25" customHeight="1" x14ac:dyDescent="0.3">
      <c r="A46" s="142"/>
      <c r="B46" s="145"/>
      <c r="C46" s="142"/>
      <c r="D46" s="163"/>
      <c r="E46" s="40" t="s">
        <v>8</v>
      </c>
      <c r="F46" s="12">
        <f>G46+H46</f>
        <v>0</v>
      </c>
      <c r="G46" s="12"/>
      <c r="H46" s="12"/>
      <c r="I46" s="12">
        <f>J46+K46</f>
        <v>0</v>
      </c>
      <c r="J46" s="12"/>
      <c r="K46" s="12"/>
      <c r="L46" s="12">
        <f>M46+N46</f>
        <v>0</v>
      </c>
      <c r="M46" s="12"/>
      <c r="N46" s="12"/>
      <c r="O46" s="90"/>
    </row>
    <row r="47" spans="1:15" ht="18.75" x14ac:dyDescent="0.3">
      <c r="A47" s="143"/>
      <c r="B47" s="146"/>
      <c r="C47" s="143"/>
      <c r="D47" s="164"/>
      <c r="E47" s="38" t="s">
        <v>9</v>
      </c>
      <c r="F47" s="12">
        <f>G47+H47</f>
        <v>0</v>
      </c>
      <c r="G47" s="12"/>
      <c r="H47" s="12"/>
      <c r="I47" s="12">
        <f>J47+K47</f>
        <v>0</v>
      </c>
      <c r="J47" s="12"/>
      <c r="K47" s="12"/>
      <c r="L47" s="12">
        <f>M47+N47</f>
        <v>0</v>
      </c>
      <c r="M47" s="12"/>
      <c r="N47" s="12"/>
      <c r="O47" s="90"/>
    </row>
    <row r="48" spans="1:15" ht="45.75" customHeight="1" x14ac:dyDescent="0.3">
      <c r="A48" s="141" t="s">
        <v>83</v>
      </c>
      <c r="B48" s="144" t="s">
        <v>80</v>
      </c>
      <c r="C48" s="147">
        <v>218240</v>
      </c>
      <c r="D48" s="150" t="s">
        <v>230</v>
      </c>
      <c r="E48" s="78" t="s">
        <v>231</v>
      </c>
      <c r="F48" s="12">
        <f t="shared" ref="F48:N48" si="11">F49+F50+F51</f>
        <v>166.6</v>
      </c>
      <c r="G48" s="12">
        <f t="shared" si="11"/>
        <v>166.6</v>
      </c>
      <c r="H48" s="12">
        <f t="shared" si="11"/>
        <v>0</v>
      </c>
      <c r="I48" s="12">
        <f t="shared" si="11"/>
        <v>0</v>
      </c>
      <c r="J48" s="12">
        <f t="shared" si="11"/>
        <v>0</v>
      </c>
      <c r="K48" s="12">
        <f t="shared" si="11"/>
        <v>0</v>
      </c>
      <c r="L48" s="12">
        <f t="shared" si="11"/>
        <v>0</v>
      </c>
      <c r="M48" s="12">
        <f t="shared" si="11"/>
        <v>0</v>
      </c>
      <c r="N48" s="12">
        <f t="shared" si="11"/>
        <v>0</v>
      </c>
      <c r="O48" s="90"/>
    </row>
    <row r="49" spans="1:15" ht="44.25" customHeight="1" x14ac:dyDescent="0.3">
      <c r="A49" s="142"/>
      <c r="B49" s="145"/>
      <c r="C49" s="148"/>
      <c r="D49" s="151"/>
      <c r="E49" s="38" t="s">
        <v>7</v>
      </c>
      <c r="F49" s="12">
        <f>G49+H49</f>
        <v>166.6</v>
      </c>
      <c r="G49" s="12">
        <v>166.6</v>
      </c>
      <c r="H49" s="12"/>
      <c r="I49" s="12">
        <f>J49+K49</f>
        <v>0</v>
      </c>
      <c r="J49" s="12">
        <v>0</v>
      </c>
      <c r="K49" s="12">
        <f>2827.6-2827.6</f>
        <v>0</v>
      </c>
      <c r="L49" s="12">
        <f>M49+N49</f>
        <v>0</v>
      </c>
      <c r="M49" s="12">
        <v>0</v>
      </c>
      <c r="N49" s="12">
        <v>0</v>
      </c>
      <c r="O49" s="90"/>
    </row>
    <row r="50" spans="1:15" ht="37.5" x14ac:dyDescent="0.3">
      <c r="A50" s="142"/>
      <c r="B50" s="145"/>
      <c r="C50" s="148"/>
      <c r="D50" s="151"/>
      <c r="E50" s="40" t="s">
        <v>8</v>
      </c>
      <c r="F50" s="12">
        <f>G50+H50</f>
        <v>0</v>
      </c>
      <c r="G50" s="12"/>
      <c r="H50" s="12"/>
      <c r="I50" s="12">
        <f>J50+K50</f>
        <v>0</v>
      </c>
      <c r="J50" s="12"/>
      <c r="K50" s="12"/>
      <c r="L50" s="12">
        <f>M50+N50</f>
        <v>0</v>
      </c>
      <c r="M50" s="12"/>
      <c r="N50" s="12"/>
      <c r="O50" s="90"/>
    </row>
    <row r="51" spans="1:15" ht="18.75" x14ac:dyDescent="0.3">
      <c r="A51" s="143"/>
      <c r="B51" s="146"/>
      <c r="C51" s="149"/>
      <c r="D51" s="152"/>
      <c r="E51" s="38" t="s">
        <v>9</v>
      </c>
      <c r="F51" s="12">
        <f>G51+H51</f>
        <v>0</v>
      </c>
      <c r="G51" s="12"/>
      <c r="H51" s="12"/>
      <c r="I51" s="12">
        <f>J51+K51</f>
        <v>0</v>
      </c>
      <c r="J51" s="12"/>
      <c r="K51" s="12"/>
      <c r="L51" s="12">
        <f>M51+N51</f>
        <v>0</v>
      </c>
      <c r="M51" s="12"/>
      <c r="N51" s="12"/>
      <c r="O51" s="90"/>
    </row>
    <row r="52" spans="1:15" ht="78" customHeight="1" x14ac:dyDescent="0.3">
      <c r="A52" s="141" t="s">
        <v>83</v>
      </c>
      <c r="B52" s="144" t="s">
        <v>282</v>
      </c>
      <c r="C52" s="147">
        <v>218110</v>
      </c>
      <c r="D52" s="150" t="s">
        <v>230</v>
      </c>
      <c r="E52" s="78" t="s">
        <v>231</v>
      </c>
      <c r="F52" s="84">
        <f t="shared" ref="F52:N52" si="12">F53+F54+F55</f>
        <v>96.85</v>
      </c>
      <c r="G52" s="12">
        <f t="shared" si="12"/>
        <v>96.85</v>
      </c>
      <c r="H52" s="12">
        <f t="shared" si="12"/>
        <v>0</v>
      </c>
      <c r="I52" s="84">
        <f t="shared" si="12"/>
        <v>126</v>
      </c>
      <c r="J52" s="12">
        <f t="shared" si="12"/>
        <v>126</v>
      </c>
      <c r="K52" s="12">
        <f t="shared" si="12"/>
        <v>0</v>
      </c>
      <c r="L52" s="84">
        <f t="shared" si="12"/>
        <v>420</v>
      </c>
      <c r="M52" s="12">
        <f t="shared" si="12"/>
        <v>290</v>
      </c>
      <c r="N52" s="12">
        <f t="shared" si="12"/>
        <v>130</v>
      </c>
      <c r="O52" s="90"/>
    </row>
    <row r="53" spans="1:15" ht="24.75" customHeight="1" x14ac:dyDescent="0.3">
      <c r="A53" s="142"/>
      <c r="B53" s="145"/>
      <c r="C53" s="148"/>
      <c r="D53" s="151"/>
      <c r="E53" s="38" t="s">
        <v>7</v>
      </c>
      <c r="F53" s="12">
        <f>G53+H53</f>
        <v>96.85</v>
      </c>
      <c r="G53" s="12">
        <v>96.85</v>
      </c>
      <c r="H53" s="12"/>
      <c r="I53" s="12">
        <f>J53+K53</f>
        <v>126</v>
      </c>
      <c r="J53" s="12">
        <v>126</v>
      </c>
      <c r="K53" s="12">
        <f>21117-21117</f>
        <v>0</v>
      </c>
      <c r="L53" s="12">
        <f>M53+N53</f>
        <v>420</v>
      </c>
      <c r="M53" s="12">
        <v>290</v>
      </c>
      <c r="N53" s="12">
        <v>130</v>
      </c>
      <c r="O53" s="90"/>
    </row>
    <row r="54" spans="1:15" ht="36.75" customHeight="1" x14ac:dyDescent="0.3">
      <c r="A54" s="142"/>
      <c r="B54" s="145"/>
      <c r="C54" s="148"/>
      <c r="D54" s="151"/>
      <c r="E54" s="40" t="s">
        <v>8</v>
      </c>
      <c r="F54" s="12">
        <f>G54+H54</f>
        <v>0</v>
      </c>
      <c r="G54" s="12"/>
      <c r="H54" s="12"/>
      <c r="I54" s="12">
        <f>J54+K54</f>
        <v>0</v>
      </c>
      <c r="J54" s="12"/>
      <c r="K54" s="12"/>
      <c r="L54" s="12">
        <f>M54+N54</f>
        <v>0</v>
      </c>
      <c r="M54" s="12"/>
      <c r="N54" s="12"/>
      <c r="O54" s="90"/>
    </row>
    <row r="55" spans="1:15" ht="24.75" customHeight="1" x14ac:dyDescent="0.3">
      <c r="A55" s="143"/>
      <c r="B55" s="146"/>
      <c r="C55" s="149"/>
      <c r="D55" s="152"/>
      <c r="E55" s="38" t="s">
        <v>9</v>
      </c>
      <c r="F55" s="12">
        <f>G55+H55</f>
        <v>0</v>
      </c>
      <c r="G55" s="12"/>
      <c r="H55" s="12"/>
      <c r="I55" s="12">
        <f>J55+K55</f>
        <v>0</v>
      </c>
      <c r="J55" s="12"/>
      <c r="K55" s="12"/>
      <c r="L55" s="12">
        <f>M55+N55</f>
        <v>0</v>
      </c>
      <c r="M55" s="12"/>
      <c r="N55" s="12"/>
      <c r="O55" s="90"/>
    </row>
    <row r="56" spans="1:15" ht="56.25" customHeight="1" x14ac:dyDescent="0.3">
      <c r="A56" s="141" t="s">
        <v>83</v>
      </c>
      <c r="B56" s="144" t="s">
        <v>81</v>
      </c>
      <c r="C56" s="141">
        <v>1218110</v>
      </c>
      <c r="D56" s="162" t="s">
        <v>232</v>
      </c>
      <c r="E56" s="78" t="s">
        <v>231</v>
      </c>
      <c r="F56" s="84">
        <f t="shared" ref="F56:N56" si="13">F57+F58+F59</f>
        <v>13850</v>
      </c>
      <c r="G56" s="12">
        <f t="shared" si="13"/>
        <v>13850</v>
      </c>
      <c r="H56" s="12">
        <f t="shared" si="13"/>
        <v>0</v>
      </c>
      <c r="I56" s="84">
        <f t="shared" si="13"/>
        <v>64500</v>
      </c>
      <c r="J56" s="12">
        <f t="shared" si="13"/>
        <v>17150</v>
      </c>
      <c r="K56" s="12">
        <f t="shared" si="13"/>
        <v>47350</v>
      </c>
      <c r="L56" s="84">
        <f t="shared" si="13"/>
        <v>115000</v>
      </c>
      <c r="M56" s="12">
        <f t="shared" si="13"/>
        <v>20000</v>
      </c>
      <c r="N56" s="12">
        <f t="shared" si="13"/>
        <v>95000</v>
      </c>
      <c r="O56" s="90"/>
    </row>
    <row r="57" spans="1:15" ht="24.75" customHeight="1" x14ac:dyDescent="0.3">
      <c r="A57" s="142"/>
      <c r="B57" s="145"/>
      <c r="C57" s="142"/>
      <c r="D57" s="163"/>
      <c r="E57" s="38" t="s">
        <v>7</v>
      </c>
      <c r="F57" s="12">
        <f>G57+H57</f>
        <v>13850</v>
      </c>
      <c r="G57" s="12">
        <v>13850</v>
      </c>
      <c r="H57" s="12"/>
      <c r="I57" s="12">
        <f>J57+K57</f>
        <v>64500</v>
      </c>
      <c r="J57" s="12">
        <v>17150</v>
      </c>
      <c r="K57" s="12">
        <v>47350</v>
      </c>
      <c r="L57" s="12">
        <f>M57+N57</f>
        <v>115000</v>
      </c>
      <c r="M57" s="12">
        <v>20000</v>
      </c>
      <c r="N57" s="12">
        <v>95000</v>
      </c>
      <c r="O57" s="90"/>
    </row>
    <row r="58" spans="1:15" ht="34.5" customHeight="1" x14ac:dyDescent="0.3">
      <c r="A58" s="142"/>
      <c r="B58" s="145"/>
      <c r="C58" s="142"/>
      <c r="D58" s="163"/>
      <c r="E58" s="40" t="s">
        <v>8</v>
      </c>
      <c r="F58" s="12">
        <f>G58+H58</f>
        <v>0</v>
      </c>
      <c r="G58" s="12"/>
      <c r="H58" s="12"/>
      <c r="I58" s="12">
        <f>J58+K58</f>
        <v>0</v>
      </c>
      <c r="J58" s="12"/>
      <c r="K58" s="12"/>
      <c r="L58" s="12">
        <f>M58+N58</f>
        <v>0</v>
      </c>
      <c r="M58" s="12"/>
      <c r="N58" s="12"/>
      <c r="O58" s="90"/>
    </row>
    <row r="59" spans="1:15" ht="24.75" customHeight="1" x14ac:dyDescent="0.3">
      <c r="A59" s="143"/>
      <c r="B59" s="146"/>
      <c r="C59" s="143"/>
      <c r="D59" s="164"/>
      <c r="E59" s="38" t="s">
        <v>9</v>
      </c>
      <c r="F59" s="12">
        <f>G59+H59</f>
        <v>0</v>
      </c>
      <c r="G59" s="12"/>
      <c r="H59" s="12"/>
      <c r="I59" s="12">
        <f>J59+K59</f>
        <v>0</v>
      </c>
      <c r="J59" s="12"/>
      <c r="K59" s="12"/>
      <c r="L59" s="12">
        <f>M59+N59</f>
        <v>0</v>
      </c>
      <c r="M59" s="12"/>
      <c r="N59" s="12"/>
      <c r="O59" s="90"/>
    </row>
    <row r="60" spans="1:15" ht="58.5" customHeight="1" x14ac:dyDescent="0.3">
      <c r="A60" s="141" t="s">
        <v>83</v>
      </c>
      <c r="B60" s="144" t="s">
        <v>287</v>
      </c>
      <c r="C60" s="147">
        <v>218110</v>
      </c>
      <c r="D60" s="150" t="s">
        <v>230</v>
      </c>
      <c r="E60" s="78" t="s">
        <v>231</v>
      </c>
      <c r="F60" s="12">
        <f t="shared" ref="F60:N60" si="14">F61+F62+F63</f>
        <v>0</v>
      </c>
      <c r="G60" s="12">
        <f t="shared" si="14"/>
        <v>0</v>
      </c>
      <c r="H60" s="12">
        <f t="shared" si="14"/>
        <v>0</v>
      </c>
      <c r="I60" s="84">
        <f t="shared" si="14"/>
        <v>3000</v>
      </c>
      <c r="J60" s="12">
        <f t="shared" si="14"/>
        <v>3000</v>
      </c>
      <c r="K60" s="12">
        <f t="shared" si="14"/>
        <v>0</v>
      </c>
      <c r="L60" s="84">
        <f t="shared" si="14"/>
        <v>3200</v>
      </c>
      <c r="M60" s="12">
        <f t="shared" si="14"/>
        <v>3200</v>
      </c>
      <c r="N60" s="12">
        <f t="shared" si="14"/>
        <v>0</v>
      </c>
      <c r="O60" s="90"/>
    </row>
    <row r="61" spans="1:15" ht="24.75" customHeight="1" x14ac:dyDescent="0.3">
      <c r="A61" s="142"/>
      <c r="B61" s="145"/>
      <c r="C61" s="148"/>
      <c r="D61" s="151"/>
      <c r="E61" s="38" t="s">
        <v>7</v>
      </c>
      <c r="F61" s="12">
        <f>G61+H61</f>
        <v>0</v>
      </c>
      <c r="G61" s="12">
        <v>0</v>
      </c>
      <c r="H61" s="12"/>
      <c r="I61" s="12">
        <f>J61+K61</f>
        <v>3000</v>
      </c>
      <c r="J61" s="12">
        <v>3000</v>
      </c>
      <c r="K61" s="12"/>
      <c r="L61" s="12">
        <f>M61+N61</f>
        <v>3200</v>
      </c>
      <c r="M61" s="12">
        <v>3200</v>
      </c>
      <c r="N61" s="12"/>
      <c r="O61" s="90"/>
    </row>
    <row r="62" spans="1:15" ht="39" customHeight="1" x14ac:dyDescent="0.3">
      <c r="A62" s="142"/>
      <c r="B62" s="145"/>
      <c r="C62" s="148"/>
      <c r="D62" s="151"/>
      <c r="E62" s="40" t="s">
        <v>8</v>
      </c>
      <c r="F62" s="12">
        <f>G62+H62</f>
        <v>0</v>
      </c>
      <c r="G62" s="12"/>
      <c r="H62" s="12"/>
      <c r="I62" s="12">
        <f>J62+K62</f>
        <v>0</v>
      </c>
      <c r="J62" s="12"/>
      <c r="K62" s="12"/>
      <c r="L62" s="12">
        <f>M62+N62</f>
        <v>0</v>
      </c>
      <c r="M62" s="12"/>
      <c r="N62" s="12"/>
      <c r="O62" s="90"/>
    </row>
    <row r="63" spans="1:15" ht="24.75" customHeight="1" x14ac:dyDescent="0.3">
      <c r="A63" s="143"/>
      <c r="B63" s="146"/>
      <c r="C63" s="149"/>
      <c r="D63" s="152"/>
      <c r="E63" s="38" t="s">
        <v>9</v>
      </c>
      <c r="F63" s="12">
        <f>G63+H63</f>
        <v>0</v>
      </c>
      <c r="G63" s="12"/>
      <c r="H63" s="12"/>
      <c r="I63" s="12">
        <f>J63+K63</f>
        <v>0</v>
      </c>
      <c r="J63" s="12"/>
      <c r="K63" s="12"/>
      <c r="L63" s="12">
        <f>M63+N63</f>
        <v>0</v>
      </c>
      <c r="M63" s="12"/>
      <c r="N63" s="12"/>
      <c r="O63" s="90"/>
    </row>
    <row r="64" spans="1:15" ht="97.5" customHeight="1" x14ac:dyDescent="0.3">
      <c r="A64" s="141" t="s">
        <v>83</v>
      </c>
      <c r="B64" s="144" t="s">
        <v>251</v>
      </c>
      <c r="C64" s="147">
        <v>218110</v>
      </c>
      <c r="D64" s="150" t="s">
        <v>230</v>
      </c>
      <c r="E64" s="78" t="s">
        <v>231</v>
      </c>
      <c r="F64" s="12">
        <f t="shared" ref="F64:N64" si="15">F65+F66+F67</f>
        <v>0</v>
      </c>
      <c r="G64" s="12">
        <f t="shared" si="15"/>
        <v>0</v>
      </c>
      <c r="H64" s="12">
        <f t="shared" si="15"/>
        <v>0</v>
      </c>
      <c r="I64" s="84">
        <f t="shared" si="15"/>
        <v>11748</v>
      </c>
      <c r="J64" s="12">
        <f t="shared" si="15"/>
        <v>179</v>
      </c>
      <c r="K64" s="12">
        <f t="shared" si="15"/>
        <v>11569</v>
      </c>
      <c r="L64" s="12">
        <f t="shared" si="15"/>
        <v>0</v>
      </c>
      <c r="M64" s="12">
        <f t="shared" si="15"/>
        <v>0</v>
      </c>
      <c r="N64" s="12">
        <f t="shared" si="15"/>
        <v>0</v>
      </c>
      <c r="O64" s="90"/>
    </row>
    <row r="65" spans="1:15" ht="24.75" customHeight="1" x14ac:dyDescent="0.3">
      <c r="A65" s="142"/>
      <c r="B65" s="145"/>
      <c r="C65" s="148"/>
      <c r="D65" s="151"/>
      <c r="E65" s="38" t="s">
        <v>7</v>
      </c>
      <c r="F65" s="12">
        <f>G65+H65</f>
        <v>0</v>
      </c>
      <c r="G65" s="12">
        <v>0</v>
      </c>
      <c r="H65" s="12"/>
      <c r="I65" s="12">
        <f>J65+K65</f>
        <v>11748</v>
      </c>
      <c r="J65" s="12">
        <v>179</v>
      </c>
      <c r="K65" s="12">
        <v>11569</v>
      </c>
      <c r="L65" s="12">
        <f>M65+N65</f>
        <v>0</v>
      </c>
      <c r="M65" s="12">
        <v>0</v>
      </c>
      <c r="N65" s="12"/>
      <c r="O65" s="90"/>
    </row>
    <row r="66" spans="1:15" ht="37.5" x14ac:dyDescent="0.3">
      <c r="A66" s="142"/>
      <c r="B66" s="145"/>
      <c r="C66" s="148"/>
      <c r="D66" s="151"/>
      <c r="E66" s="40" t="s">
        <v>8</v>
      </c>
      <c r="F66" s="12">
        <f>G66+H66</f>
        <v>0</v>
      </c>
      <c r="G66" s="12"/>
      <c r="H66" s="12"/>
      <c r="I66" s="12">
        <f>J66+K66</f>
        <v>0</v>
      </c>
      <c r="J66" s="12"/>
      <c r="K66" s="12"/>
      <c r="L66" s="12">
        <f>M66+N66</f>
        <v>0</v>
      </c>
      <c r="M66" s="12"/>
      <c r="N66" s="12"/>
      <c r="O66" s="90"/>
    </row>
    <row r="67" spans="1:15" ht="24.75" customHeight="1" x14ac:dyDescent="0.3">
      <c r="A67" s="143"/>
      <c r="B67" s="146"/>
      <c r="C67" s="149"/>
      <c r="D67" s="152"/>
      <c r="E67" s="38" t="s">
        <v>9</v>
      </c>
      <c r="F67" s="12">
        <f>G67+H67</f>
        <v>0</v>
      </c>
      <c r="G67" s="12"/>
      <c r="H67" s="12"/>
      <c r="I67" s="12">
        <f>J67+K67</f>
        <v>0</v>
      </c>
      <c r="J67" s="12"/>
      <c r="K67" s="12"/>
      <c r="L67" s="12">
        <f>M67+N67</f>
        <v>0</v>
      </c>
      <c r="M67" s="12"/>
      <c r="N67" s="12"/>
      <c r="O67" s="90"/>
    </row>
    <row r="68" spans="1:15" ht="43.5" customHeight="1" x14ac:dyDescent="0.3">
      <c r="A68" s="141" t="s">
        <v>83</v>
      </c>
      <c r="B68" s="144" t="s">
        <v>250</v>
      </c>
      <c r="C68" s="147">
        <v>218110</v>
      </c>
      <c r="D68" s="150" t="s">
        <v>230</v>
      </c>
      <c r="E68" s="78" t="s">
        <v>231</v>
      </c>
      <c r="F68" s="87">
        <f t="shared" ref="F68:N68" si="16">F69+F70+F71</f>
        <v>0</v>
      </c>
      <c r="G68" s="87">
        <f t="shared" si="16"/>
        <v>0</v>
      </c>
      <c r="H68" s="87">
        <f t="shared" si="16"/>
        <v>0</v>
      </c>
      <c r="I68" s="87">
        <f t="shared" si="16"/>
        <v>2810</v>
      </c>
      <c r="J68" s="87">
        <f t="shared" si="16"/>
        <v>0</v>
      </c>
      <c r="K68" s="87">
        <f t="shared" si="16"/>
        <v>2810</v>
      </c>
      <c r="L68" s="87">
        <f t="shared" si="16"/>
        <v>2730.5</v>
      </c>
      <c r="M68" s="87">
        <f t="shared" si="16"/>
        <v>0</v>
      </c>
      <c r="N68" s="87">
        <f t="shared" si="16"/>
        <v>2730.5</v>
      </c>
      <c r="O68" s="90"/>
    </row>
    <row r="69" spans="1:15" ht="35.25" customHeight="1" x14ac:dyDescent="0.3">
      <c r="A69" s="142"/>
      <c r="B69" s="145"/>
      <c r="C69" s="148"/>
      <c r="D69" s="151"/>
      <c r="E69" s="38" t="s">
        <v>7</v>
      </c>
      <c r="F69" s="12">
        <f>G69+H69</f>
        <v>0</v>
      </c>
      <c r="G69" s="12">
        <v>0</v>
      </c>
      <c r="H69" s="12">
        <v>0</v>
      </c>
      <c r="I69" s="12">
        <f>J69+K69</f>
        <v>2810</v>
      </c>
      <c r="J69" s="12">
        <v>0</v>
      </c>
      <c r="K69" s="12">
        <v>2810</v>
      </c>
      <c r="L69" s="12">
        <f>M69+N69</f>
        <v>2730.5</v>
      </c>
      <c r="M69" s="12">
        <v>0</v>
      </c>
      <c r="N69" s="12">
        <v>2730.5</v>
      </c>
      <c r="O69" s="88"/>
    </row>
    <row r="70" spans="1:15" ht="35.25" customHeight="1" x14ac:dyDescent="0.3">
      <c r="A70" s="142"/>
      <c r="B70" s="145"/>
      <c r="C70" s="148"/>
      <c r="D70" s="151"/>
      <c r="E70" s="40" t="s">
        <v>8</v>
      </c>
      <c r="F70" s="12">
        <f>G70+H70</f>
        <v>0</v>
      </c>
      <c r="G70" s="12">
        <f t="shared" ref="G70:H71" si="17">G74+G78</f>
        <v>0</v>
      </c>
      <c r="H70" s="12">
        <f t="shared" si="17"/>
        <v>0</v>
      </c>
      <c r="I70" s="12">
        <f>J70+K70</f>
        <v>0</v>
      </c>
      <c r="J70" s="12">
        <f t="shared" ref="J70:K71" si="18">J74+J78</f>
        <v>0</v>
      </c>
      <c r="K70" s="12">
        <f t="shared" si="18"/>
        <v>0</v>
      </c>
      <c r="L70" s="12">
        <f>M70+N70</f>
        <v>0</v>
      </c>
      <c r="M70" s="12">
        <f t="shared" ref="M70:N71" si="19">M74+M78</f>
        <v>0</v>
      </c>
      <c r="N70" s="12">
        <f t="shared" si="19"/>
        <v>0</v>
      </c>
      <c r="O70" s="88"/>
    </row>
    <row r="71" spans="1:15" ht="35.25" customHeight="1" x14ac:dyDescent="0.3">
      <c r="A71" s="143"/>
      <c r="B71" s="146"/>
      <c r="C71" s="149"/>
      <c r="D71" s="151"/>
      <c r="E71" s="38" t="s">
        <v>9</v>
      </c>
      <c r="F71" s="12">
        <f>G71+H71</f>
        <v>0</v>
      </c>
      <c r="G71" s="12">
        <f t="shared" si="17"/>
        <v>0</v>
      </c>
      <c r="H71" s="12">
        <f t="shared" si="17"/>
        <v>0</v>
      </c>
      <c r="I71" s="12">
        <f>J71+K71</f>
        <v>0</v>
      </c>
      <c r="J71" s="12">
        <f t="shared" si="18"/>
        <v>0</v>
      </c>
      <c r="K71" s="12">
        <f t="shared" si="18"/>
        <v>0</v>
      </c>
      <c r="L71" s="12">
        <f>M71+N71</f>
        <v>0</v>
      </c>
      <c r="M71" s="12">
        <f t="shared" si="19"/>
        <v>0</v>
      </c>
      <c r="N71" s="12">
        <f t="shared" si="19"/>
        <v>0</v>
      </c>
      <c r="O71" s="88"/>
    </row>
    <row r="72" spans="1:15" ht="48" customHeight="1" x14ac:dyDescent="0.3">
      <c r="A72" s="141" t="s">
        <v>83</v>
      </c>
      <c r="B72" s="144" t="s">
        <v>85</v>
      </c>
      <c r="C72" s="141">
        <v>1218110</v>
      </c>
      <c r="D72" s="162" t="s">
        <v>232</v>
      </c>
      <c r="E72" s="78" t="s">
        <v>231</v>
      </c>
      <c r="F72" s="12">
        <f t="shared" ref="F72:N72" si="20">F73+F74+F75</f>
        <v>0</v>
      </c>
      <c r="G72" s="12">
        <f t="shared" si="20"/>
        <v>0</v>
      </c>
      <c r="H72" s="12">
        <f t="shared" si="20"/>
        <v>0</v>
      </c>
      <c r="I72" s="84">
        <f t="shared" si="20"/>
        <v>11466</v>
      </c>
      <c r="J72" s="12">
        <f t="shared" si="20"/>
        <v>7356</v>
      </c>
      <c r="K72" s="12">
        <f t="shared" si="20"/>
        <v>4110</v>
      </c>
      <c r="L72" s="84">
        <f t="shared" si="20"/>
        <v>7000</v>
      </c>
      <c r="M72" s="12">
        <f t="shared" si="20"/>
        <v>7000</v>
      </c>
      <c r="N72" s="12">
        <f t="shared" si="20"/>
        <v>0</v>
      </c>
      <c r="O72" s="90"/>
    </row>
    <row r="73" spans="1:15" ht="35.25" customHeight="1" x14ac:dyDescent="0.3">
      <c r="A73" s="142"/>
      <c r="B73" s="145"/>
      <c r="C73" s="142"/>
      <c r="D73" s="163"/>
      <c r="E73" s="38" t="s">
        <v>7</v>
      </c>
      <c r="F73" s="12">
        <f>G73+H73</f>
        <v>0</v>
      </c>
      <c r="G73" s="12">
        <v>0</v>
      </c>
      <c r="H73" s="12">
        <v>0</v>
      </c>
      <c r="I73" s="12">
        <f>J73+K73</f>
        <v>11466</v>
      </c>
      <c r="J73" s="12">
        <f>J77+J81</f>
        <v>7356</v>
      </c>
      <c r="K73" s="12">
        <f>K77+K81</f>
        <v>4110</v>
      </c>
      <c r="L73" s="12">
        <f>M73+N73</f>
        <v>7000</v>
      </c>
      <c r="M73" s="12">
        <f>M77+M81</f>
        <v>7000</v>
      </c>
      <c r="N73" s="12">
        <f>N77+N81</f>
        <v>0</v>
      </c>
      <c r="O73" s="90"/>
    </row>
    <row r="74" spans="1:15" ht="35.25" customHeight="1" x14ac:dyDescent="0.3">
      <c r="A74" s="142"/>
      <c r="B74" s="145"/>
      <c r="C74" s="142"/>
      <c r="D74" s="163"/>
      <c r="E74" s="40" t="s">
        <v>8</v>
      </c>
      <c r="F74" s="12">
        <f>G74+H74</f>
        <v>0</v>
      </c>
      <c r="G74" s="12"/>
      <c r="H74" s="12"/>
      <c r="I74" s="12">
        <f>J74+K74</f>
        <v>0</v>
      </c>
      <c r="J74" s="12">
        <f t="shared" ref="J74:J75" si="21">J78+J82</f>
        <v>0</v>
      </c>
      <c r="K74" s="12">
        <f t="shared" ref="K74:K75" si="22">K78+K82</f>
        <v>0</v>
      </c>
      <c r="L74" s="12">
        <f>M74+N74</f>
        <v>0</v>
      </c>
      <c r="M74" s="12">
        <f t="shared" ref="M74:N75" si="23">M78+M82</f>
        <v>0</v>
      </c>
      <c r="N74" s="12">
        <f t="shared" si="23"/>
        <v>0</v>
      </c>
      <c r="O74" s="90"/>
    </row>
    <row r="75" spans="1:15" ht="35.25" customHeight="1" x14ac:dyDescent="0.3">
      <c r="A75" s="143"/>
      <c r="B75" s="146"/>
      <c r="C75" s="143"/>
      <c r="D75" s="164"/>
      <c r="E75" s="38" t="s">
        <v>9</v>
      </c>
      <c r="F75" s="12">
        <f>G75+H75</f>
        <v>0</v>
      </c>
      <c r="G75" s="12"/>
      <c r="H75" s="12"/>
      <c r="I75" s="12">
        <f>J75+K75</f>
        <v>0</v>
      </c>
      <c r="J75" s="12">
        <f t="shared" si="21"/>
        <v>0</v>
      </c>
      <c r="K75" s="12">
        <f t="shared" si="22"/>
        <v>0</v>
      </c>
      <c r="L75" s="12">
        <f>M75+N75</f>
        <v>0</v>
      </c>
      <c r="M75" s="12">
        <f t="shared" si="23"/>
        <v>0</v>
      </c>
      <c r="N75" s="12">
        <f t="shared" si="23"/>
        <v>0</v>
      </c>
      <c r="O75" s="90"/>
    </row>
    <row r="76" spans="1:15" ht="35.25" customHeight="1" x14ac:dyDescent="0.3">
      <c r="A76" s="165"/>
      <c r="B76" s="168" t="s">
        <v>310</v>
      </c>
      <c r="C76" s="171">
        <v>1218110</v>
      </c>
      <c r="D76" s="174" t="s">
        <v>232</v>
      </c>
      <c r="E76" s="78" t="s">
        <v>231</v>
      </c>
      <c r="F76" s="12">
        <f t="shared" ref="F76:N76" si="24">F77+F78+F79</f>
        <v>0</v>
      </c>
      <c r="G76" s="12">
        <f t="shared" si="24"/>
        <v>0</v>
      </c>
      <c r="H76" s="12">
        <f t="shared" si="24"/>
        <v>0</v>
      </c>
      <c r="I76" s="84">
        <f t="shared" si="24"/>
        <v>10466</v>
      </c>
      <c r="J76" s="12">
        <f t="shared" si="24"/>
        <v>6356</v>
      </c>
      <c r="K76" s="12">
        <f t="shared" si="24"/>
        <v>4110</v>
      </c>
      <c r="L76" s="84">
        <f t="shared" si="24"/>
        <v>5000</v>
      </c>
      <c r="M76" s="12">
        <f t="shared" si="24"/>
        <v>5000</v>
      </c>
      <c r="N76" s="12">
        <f t="shared" si="24"/>
        <v>0</v>
      </c>
      <c r="O76" s="90"/>
    </row>
    <row r="77" spans="1:15" ht="35.25" customHeight="1" x14ac:dyDescent="0.3">
      <c r="A77" s="166"/>
      <c r="B77" s="169"/>
      <c r="C77" s="172"/>
      <c r="D77" s="175"/>
      <c r="E77" s="38" t="s">
        <v>7</v>
      </c>
      <c r="F77" s="12">
        <f>G77+H77</f>
        <v>0</v>
      </c>
      <c r="G77" s="12">
        <v>0</v>
      </c>
      <c r="H77" s="12">
        <v>0</v>
      </c>
      <c r="I77" s="12">
        <f>J77+K77</f>
        <v>10466</v>
      </c>
      <c r="J77" s="12">
        <f>4370+1986</f>
        <v>6356</v>
      </c>
      <c r="K77" s="12">
        <v>4110</v>
      </c>
      <c r="L77" s="12">
        <f>M77+N77</f>
        <v>5000</v>
      </c>
      <c r="M77" s="12">
        <f>5000</f>
        <v>5000</v>
      </c>
      <c r="N77" s="12"/>
      <c r="O77" s="90"/>
    </row>
    <row r="78" spans="1:15" ht="35.25" customHeight="1" x14ac:dyDescent="0.3">
      <c r="A78" s="166"/>
      <c r="B78" s="169"/>
      <c r="C78" s="172"/>
      <c r="D78" s="175"/>
      <c r="E78" s="40" t="s">
        <v>8</v>
      </c>
      <c r="F78" s="12">
        <f>G78+H78</f>
        <v>0</v>
      </c>
      <c r="G78" s="12"/>
      <c r="H78" s="12"/>
      <c r="I78" s="12">
        <f>J78+K78</f>
        <v>0</v>
      </c>
      <c r="J78" s="12"/>
      <c r="K78" s="12"/>
      <c r="L78" s="12">
        <f>M78+N78</f>
        <v>0</v>
      </c>
      <c r="M78" s="12"/>
      <c r="N78" s="12"/>
      <c r="O78" s="90"/>
    </row>
    <row r="79" spans="1:15" ht="35.25" customHeight="1" x14ac:dyDescent="0.3">
      <c r="A79" s="167"/>
      <c r="B79" s="170"/>
      <c r="C79" s="173"/>
      <c r="D79" s="176"/>
      <c r="E79" s="38" t="s">
        <v>9</v>
      </c>
      <c r="F79" s="12">
        <f>G79+H79</f>
        <v>0</v>
      </c>
      <c r="G79" s="12"/>
      <c r="H79" s="12"/>
      <c r="I79" s="12">
        <f>J79+K79</f>
        <v>0</v>
      </c>
      <c r="J79" s="12"/>
      <c r="K79" s="12"/>
      <c r="L79" s="12">
        <f>M79+N79</f>
        <v>0</v>
      </c>
      <c r="M79" s="12"/>
      <c r="N79" s="12"/>
      <c r="O79" s="90"/>
    </row>
    <row r="80" spans="1:15" ht="35.25" customHeight="1" x14ac:dyDescent="0.3">
      <c r="A80" s="165"/>
      <c r="B80" s="168" t="s">
        <v>126</v>
      </c>
      <c r="C80" s="171">
        <v>1218110</v>
      </c>
      <c r="D80" s="174" t="s">
        <v>232</v>
      </c>
      <c r="E80" s="78" t="s">
        <v>231</v>
      </c>
      <c r="F80" s="87">
        <f t="shared" ref="F80:N80" si="25">F81+F82+F83</f>
        <v>0</v>
      </c>
      <c r="G80" s="87">
        <f t="shared" si="25"/>
        <v>0</v>
      </c>
      <c r="H80" s="87">
        <f t="shared" si="25"/>
        <v>0</v>
      </c>
      <c r="I80" s="87">
        <f t="shared" si="25"/>
        <v>1000</v>
      </c>
      <c r="J80" s="97">
        <f t="shared" si="25"/>
        <v>1000</v>
      </c>
      <c r="K80" s="87">
        <f t="shared" si="25"/>
        <v>0</v>
      </c>
      <c r="L80" s="87">
        <f t="shared" si="25"/>
        <v>2000</v>
      </c>
      <c r="M80" s="97">
        <f t="shared" si="25"/>
        <v>2000</v>
      </c>
      <c r="N80" s="87">
        <f t="shared" si="25"/>
        <v>0</v>
      </c>
      <c r="O80" s="90"/>
    </row>
    <row r="81" spans="1:15" ht="35.25" customHeight="1" x14ac:dyDescent="0.3">
      <c r="A81" s="166"/>
      <c r="B81" s="169"/>
      <c r="C81" s="172"/>
      <c r="D81" s="175"/>
      <c r="E81" s="38" t="s">
        <v>7</v>
      </c>
      <c r="F81" s="12">
        <f>G81+H81</f>
        <v>0</v>
      </c>
      <c r="G81" s="12">
        <v>0</v>
      </c>
      <c r="H81" s="12">
        <v>0</v>
      </c>
      <c r="I81" s="12">
        <f>J81+K81</f>
        <v>1000</v>
      </c>
      <c r="J81" s="12">
        <v>1000</v>
      </c>
      <c r="K81" s="12">
        <v>0</v>
      </c>
      <c r="L81" s="12">
        <f>M81+N81</f>
        <v>2000</v>
      </c>
      <c r="M81" s="12">
        <v>2000</v>
      </c>
      <c r="N81" s="12">
        <v>0</v>
      </c>
      <c r="O81" s="88"/>
    </row>
    <row r="82" spans="1:15" ht="35.25" customHeight="1" x14ac:dyDescent="0.3">
      <c r="A82" s="166"/>
      <c r="B82" s="169"/>
      <c r="C82" s="172"/>
      <c r="D82" s="175"/>
      <c r="E82" s="40" t="s">
        <v>8</v>
      </c>
      <c r="F82" s="12">
        <f>G82+H82</f>
        <v>0</v>
      </c>
      <c r="G82" s="12">
        <v>0</v>
      </c>
      <c r="H82" s="12">
        <v>0</v>
      </c>
      <c r="I82" s="12">
        <f t="shared" ref="I82:I83" si="26">J82+K82</f>
        <v>0</v>
      </c>
      <c r="J82" s="12">
        <v>0</v>
      </c>
      <c r="K82" s="12">
        <v>0</v>
      </c>
      <c r="L82" s="12">
        <f t="shared" ref="L82:L83" si="27">M82+N82</f>
        <v>0</v>
      </c>
      <c r="M82" s="12">
        <v>0</v>
      </c>
      <c r="N82" s="12">
        <v>0</v>
      </c>
      <c r="O82" s="88"/>
    </row>
    <row r="83" spans="1:15" ht="35.25" customHeight="1" x14ac:dyDescent="0.3">
      <c r="A83" s="167"/>
      <c r="B83" s="170"/>
      <c r="C83" s="173"/>
      <c r="D83" s="176"/>
      <c r="E83" s="38" t="s">
        <v>9</v>
      </c>
      <c r="F83" s="12">
        <f>G83+H83</f>
        <v>0</v>
      </c>
      <c r="G83" s="12">
        <v>0</v>
      </c>
      <c r="H83" s="12">
        <v>0</v>
      </c>
      <c r="I83" s="12">
        <f t="shared" si="26"/>
        <v>0</v>
      </c>
      <c r="J83" s="12">
        <v>0</v>
      </c>
      <c r="K83" s="12">
        <v>0</v>
      </c>
      <c r="L83" s="12">
        <f t="shared" si="27"/>
        <v>0</v>
      </c>
      <c r="M83" s="12">
        <v>0</v>
      </c>
      <c r="N83" s="12">
        <v>0</v>
      </c>
      <c r="O83" s="88"/>
    </row>
    <row r="84" spans="1:15" ht="56.25" customHeight="1" x14ac:dyDescent="0.3">
      <c r="A84" s="141" t="s">
        <v>83</v>
      </c>
      <c r="B84" s="144" t="s">
        <v>87</v>
      </c>
      <c r="C84" s="147">
        <v>218110</v>
      </c>
      <c r="D84" s="150" t="s">
        <v>230</v>
      </c>
      <c r="E84" s="78" t="s">
        <v>231</v>
      </c>
      <c r="F84" s="12">
        <f t="shared" ref="F84:N84" si="28">F85+F86+F87</f>
        <v>0</v>
      </c>
      <c r="G84" s="12">
        <f t="shared" si="28"/>
        <v>0</v>
      </c>
      <c r="H84" s="12">
        <f t="shared" si="28"/>
        <v>0</v>
      </c>
      <c r="I84" s="12">
        <f t="shared" si="28"/>
        <v>3</v>
      </c>
      <c r="J84" s="12">
        <f t="shared" si="28"/>
        <v>3</v>
      </c>
      <c r="K84" s="12">
        <f t="shared" si="28"/>
        <v>0</v>
      </c>
      <c r="L84" s="12">
        <f t="shared" si="28"/>
        <v>0</v>
      </c>
      <c r="M84" s="12">
        <f t="shared" si="28"/>
        <v>0</v>
      </c>
      <c r="N84" s="12">
        <f t="shared" si="28"/>
        <v>0</v>
      </c>
      <c r="O84" s="90"/>
    </row>
    <row r="85" spans="1:15" ht="35.25" customHeight="1" x14ac:dyDescent="0.3">
      <c r="A85" s="142"/>
      <c r="B85" s="145"/>
      <c r="C85" s="148"/>
      <c r="D85" s="151"/>
      <c r="E85" s="38" t="s">
        <v>7</v>
      </c>
      <c r="F85" s="12">
        <f>G85+H85</f>
        <v>0</v>
      </c>
      <c r="G85" s="12">
        <v>0</v>
      </c>
      <c r="H85" s="12">
        <v>0</v>
      </c>
      <c r="I85" s="12">
        <f>J85+K85</f>
        <v>3</v>
      </c>
      <c r="J85" s="12">
        <v>3</v>
      </c>
      <c r="K85" s="12">
        <v>0</v>
      </c>
      <c r="L85" s="12">
        <f>M85+N85</f>
        <v>0</v>
      </c>
      <c r="M85" s="12">
        <v>0</v>
      </c>
      <c r="N85" s="12">
        <v>0</v>
      </c>
      <c r="O85" s="90"/>
    </row>
    <row r="86" spans="1:15" ht="35.25" customHeight="1" x14ac:dyDescent="0.3">
      <c r="A86" s="142"/>
      <c r="B86" s="145"/>
      <c r="C86" s="148"/>
      <c r="D86" s="151"/>
      <c r="E86" s="40" t="s">
        <v>8</v>
      </c>
      <c r="F86" s="12">
        <f>G86+H86</f>
        <v>0</v>
      </c>
      <c r="G86" s="12"/>
      <c r="H86" s="12"/>
      <c r="I86" s="12">
        <f>J86+K86</f>
        <v>0</v>
      </c>
      <c r="J86" s="12"/>
      <c r="K86" s="12"/>
      <c r="L86" s="12">
        <f>M86+N86</f>
        <v>0</v>
      </c>
      <c r="M86" s="12"/>
      <c r="N86" s="12"/>
      <c r="O86" s="90"/>
    </row>
    <row r="87" spans="1:15" ht="35.25" customHeight="1" x14ac:dyDescent="0.3">
      <c r="A87" s="143"/>
      <c r="B87" s="146"/>
      <c r="C87" s="149"/>
      <c r="D87" s="152"/>
      <c r="E87" s="38" t="s">
        <v>9</v>
      </c>
      <c r="F87" s="12">
        <f>G87+H87</f>
        <v>0</v>
      </c>
      <c r="G87" s="12"/>
      <c r="H87" s="12"/>
      <c r="I87" s="12">
        <f>J87+K87</f>
        <v>0</v>
      </c>
      <c r="J87" s="12"/>
      <c r="K87" s="12"/>
      <c r="L87" s="12">
        <f>M87+N87</f>
        <v>0</v>
      </c>
      <c r="M87" s="12"/>
      <c r="N87" s="12"/>
      <c r="O87" s="90"/>
    </row>
    <row r="88" spans="1:15" ht="58.5" customHeight="1" x14ac:dyDescent="0.3">
      <c r="A88" s="141" t="s">
        <v>83</v>
      </c>
      <c r="B88" s="144" t="s">
        <v>86</v>
      </c>
      <c r="C88" s="147">
        <v>218110</v>
      </c>
      <c r="D88" s="150" t="s">
        <v>230</v>
      </c>
      <c r="E88" s="78" t="s">
        <v>231</v>
      </c>
      <c r="F88" s="12">
        <f t="shared" ref="F88:N88" si="29">F89+F90+F91</f>
        <v>0</v>
      </c>
      <c r="G88" s="12">
        <f t="shared" si="29"/>
        <v>0</v>
      </c>
      <c r="H88" s="12">
        <f t="shared" si="29"/>
        <v>0</v>
      </c>
      <c r="I88" s="84">
        <f t="shared" si="29"/>
        <v>880</v>
      </c>
      <c r="J88" s="84">
        <f t="shared" si="29"/>
        <v>0</v>
      </c>
      <c r="K88" s="84">
        <f t="shared" si="29"/>
        <v>880</v>
      </c>
      <c r="L88" s="84">
        <f t="shared" si="29"/>
        <v>0</v>
      </c>
      <c r="M88" s="84">
        <f t="shared" si="29"/>
        <v>0</v>
      </c>
      <c r="N88" s="12">
        <f t="shared" si="29"/>
        <v>0</v>
      </c>
      <c r="O88" s="90"/>
    </row>
    <row r="89" spans="1:15" ht="35.25" customHeight="1" x14ac:dyDescent="0.3">
      <c r="A89" s="142"/>
      <c r="B89" s="145"/>
      <c r="C89" s="148"/>
      <c r="D89" s="151"/>
      <c r="E89" s="38" t="s">
        <v>7</v>
      </c>
      <c r="F89" s="12">
        <f>G89+H89</f>
        <v>0</v>
      </c>
      <c r="G89" s="12">
        <v>0</v>
      </c>
      <c r="H89" s="12">
        <v>0</v>
      </c>
      <c r="I89" s="12">
        <f>J89+K89</f>
        <v>880</v>
      </c>
      <c r="J89" s="12">
        <v>0</v>
      </c>
      <c r="K89" s="12">
        <v>880</v>
      </c>
      <c r="L89" s="12">
        <f>M89+N89</f>
        <v>0</v>
      </c>
      <c r="M89" s="12">
        <v>0</v>
      </c>
      <c r="N89" s="12">
        <v>0</v>
      </c>
      <c r="O89" s="90"/>
    </row>
    <row r="90" spans="1:15" ht="35.25" customHeight="1" x14ac:dyDescent="0.3">
      <c r="A90" s="142"/>
      <c r="B90" s="145"/>
      <c r="C90" s="148"/>
      <c r="D90" s="151"/>
      <c r="E90" s="40" t="s">
        <v>8</v>
      </c>
      <c r="F90" s="12">
        <f>G90+H90</f>
        <v>0</v>
      </c>
      <c r="G90" s="12"/>
      <c r="H90" s="12"/>
      <c r="I90" s="12">
        <f>J90+K90</f>
        <v>0</v>
      </c>
      <c r="J90" s="12"/>
      <c r="K90" s="12"/>
      <c r="L90" s="12">
        <f>M90+N90</f>
        <v>0</v>
      </c>
      <c r="M90" s="12"/>
      <c r="N90" s="12"/>
      <c r="O90" s="90"/>
    </row>
    <row r="91" spans="1:15" ht="35.25" customHeight="1" x14ac:dyDescent="0.3">
      <c r="A91" s="143"/>
      <c r="B91" s="146"/>
      <c r="C91" s="149"/>
      <c r="D91" s="152"/>
      <c r="E91" s="38" t="s">
        <v>9</v>
      </c>
      <c r="F91" s="12">
        <f>G91+H91</f>
        <v>0</v>
      </c>
      <c r="G91" s="12"/>
      <c r="H91" s="12"/>
      <c r="I91" s="12">
        <f>J91+K91</f>
        <v>0</v>
      </c>
      <c r="J91" s="12"/>
      <c r="K91" s="12"/>
      <c r="L91" s="12">
        <f>M91+N91</f>
        <v>0</v>
      </c>
      <c r="M91" s="12"/>
      <c r="N91" s="12"/>
      <c r="O91" s="90"/>
    </row>
    <row r="92" spans="1:15" ht="68.25" customHeight="1" x14ac:dyDescent="0.3">
      <c r="A92" s="141" t="s">
        <v>83</v>
      </c>
      <c r="B92" s="177" t="s">
        <v>301</v>
      </c>
      <c r="C92" s="141">
        <v>1218110</v>
      </c>
      <c r="D92" s="162" t="s">
        <v>232</v>
      </c>
      <c r="E92" s="78" t="s">
        <v>231</v>
      </c>
      <c r="F92" s="12">
        <f t="shared" ref="F92:N92" si="30">F93+F94+F95</f>
        <v>0</v>
      </c>
      <c r="G92" s="12">
        <f t="shared" si="30"/>
        <v>0</v>
      </c>
      <c r="H92" s="12">
        <f t="shared" si="30"/>
        <v>0</v>
      </c>
      <c r="I92" s="84">
        <f t="shared" si="30"/>
        <v>1350</v>
      </c>
      <c r="J92" s="84">
        <f t="shared" si="30"/>
        <v>1350</v>
      </c>
      <c r="K92" s="84">
        <f t="shared" si="30"/>
        <v>0</v>
      </c>
      <c r="L92" s="84">
        <f t="shared" si="30"/>
        <v>2268</v>
      </c>
      <c r="M92" s="84">
        <f t="shared" si="30"/>
        <v>2268</v>
      </c>
      <c r="N92" s="12">
        <f t="shared" si="30"/>
        <v>0</v>
      </c>
      <c r="O92" s="90"/>
    </row>
    <row r="93" spans="1:15" ht="35.25" customHeight="1" x14ac:dyDescent="0.3">
      <c r="A93" s="142"/>
      <c r="B93" s="178"/>
      <c r="C93" s="142"/>
      <c r="D93" s="163"/>
      <c r="E93" s="38" t="s">
        <v>7</v>
      </c>
      <c r="F93" s="12">
        <f>G93+H93</f>
        <v>0</v>
      </c>
      <c r="G93" s="12">
        <v>0</v>
      </c>
      <c r="H93" s="12">
        <v>0</v>
      </c>
      <c r="I93" s="12">
        <f>J93+K93</f>
        <v>1350</v>
      </c>
      <c r="J93" s="12">
        <v>1350</v>
      </c>
      <c r="K93" s="12">
        <v>0</v>
      </c>
      <c r="L93" s="12">
        <f>M93+N93</f>
        <v>2268</v>
      </c>
      <c r="M93" s="12">
        <v>2268</v>
      </c>
      <c r="N93" s="12">
        <v>0</v>
      </c>
      <c r="O93" s="90"/>
    </row>
    <row r="94" spans="1:15" ht="35.25" customHeight="1" x14ac:dyDescent="0.3">
      <c r="A94" s="142"/>
      <c r="B94" s="178"/>
      <c r="C94" s="142"/>
      <c r="D94" s="163"/>
      <c r="E94" s="40" t="s">
        <v>8</v>
      </c>
      <c r="F94" s="12">
        <f>G94+H94</f>
        <v>0</v>
      </c>
      <c r="G94" s="12"/>
      <c r="H94" s="12"/>
      <c r="I94" s="12">
        <f>J94+K94</f>
        <v>0</v>
      </c>
      <c r="J94" s="12"/>
      <c r="K94" s="12"/>
      <c r="L94" s="12">
        <f>M94+N94</f>
        <v>0</v>
      </c>
      <c r="M94" s="12"/>
      <c r="N94" s="12"/>
      <c r="O94" s="90"/>
    </row>
    <row r="95" spans="1:15" ht="35.25" customHeight="1" x14ac:dyDescent="0.3">
      <c r="A95" s="143"/>
      <c r="B95" s="179"/>
      <c r="C95" s="143"/>
      <c r="D95" s="164"/>
      <c r="E95" s="38" t="s">
        <v>9</v>
      </c>
      <c r="F95" s="12">
        <f>G95+H95</f>
        <v>0</v>
      </c>
      <c r="G95" s="12"/>
      <c r="H95" s="12"/>
      <c r="I95" s="12">
        <f>J95+K95</f>
        <v>0</v>
      </c>
      <c r="J95" s="12"/>
      <c r="K95" s="12"/>
      <c r="L95" s="12">
        <f>M95+N95</f>
        <v>0</v>
      </c>
      <c r="M95" s="12"/>
      <c r="N95" s="12"/>
      <c r="O95" s="90"/>
    </row>
    <row r="96" spans="1:15" ht="35.25" customHeight="1" x14ac:dyDescent="0.3">
      <c r="A96" s="141" t="s">
        <v>83</v>
      </c>
      <c r="B96" s="144" t="s">
        <v>88</v>
      </c>
      <c r="C96" s="147">
        <v>218110</v>
      </c>
      <c r="D96" s="150" t="s">
        <v>230</v>
      </c>
      <c r="E96" s="78" t="s">
        <v>231</v>
      </c>
      <c r="F96" s="12">
        <f t="shared" ref="F96:N96" si="31">F97+F98+F99</f>
        <v>0</v>
      </c>
      <c r="G96" s="12">
        <f t="shared" si="31"/>
        <v>0</v>
      </c>
      <c r="H96" s="12">
        <f t="shared" si="31"/>
        <v>0</v>
      </c>
      <c r="I96" s="84">
        <f t="shared" si="31"/>
        <v>120</v>
      </c>
      <c r="J96" s="12">
        <f t="shared" si="31"/>
        <v>120</v>
      </c>
      <c r="K96" s="12">
        <f t="shared" si="31"/>
        <v>0</v>
      </c>
      <c r="L96" s="84">
        <f t="shared" si="31"/>
        <v>480</v>
      </c>
      <c r="M96" s="12">
        <f t="shared" si="31"/>
        <v>480</v>
      </c>
      <c r="N96" s="12">
        <f t="shared" si="31"/>
        <v>0</v>
      </c>
      <c r="O96" s="90"/>
    </row>
    <row r="97" spans="1:15" ht="35.25" customHeight="1" x14ac:dyDescent="0.3">
      <c r="A97" s="142"/>
      <c r="B97" s="145"/>
      <c r="C97" s="148"/>
      <c r="D97" s="151"/>
      <c r="E97" s="38" t="s">
        <v>7</v>
      </c>
      <c r="F97" s="12">
        <f>G97+H97</f>
        <v>0</v>
      </c>
      <c r="G97" s="12">
        <v>0</v>
      </c>
      <c r="H97" s="12">
        <v>0</v>
      </c>
      <c r="I97" s="12">
        <f>J97+K97</f>
        <v>120</v>
      </c>
      <c r="J97" s="12">
        <v>120</v>
      </c>
      <c r="K97" s="12">
        <v>0</v>
      </c>
      <c r="L97" s="12">
        <f>M97+N97</f>
        <v>480</v>
      </c>
      <c r="M97" s="12">
        <v>480</v>
      </c>
      <c r="N97" s="12">
        <v>0</v>
      </c>
      <c r="O97" s="90"/>
    </row>
    <row r="98" spans="1:15" ht="35.25" customHeight="1" x14ac:dyDescent="0.3">
      <c r="A98" s="142"/>
      <c r="B98" s="145"/>
      <c r="C98" s="148"/>
      <c r="D98" s="151"/>
      <c r="E98" s="40" t="s">
        <v>8</v>
      </c>
      <c r="F98" s="12">
        <f>G98+H98</f>
        <v>0</v>
      </c>
      <c r="G98" s="12"/>
      <c r="H98" s="12"/>
      <c r="I98" s="12">
        <f>J98+K98</f>
        <v>0</v>
      </c>
      <c r="J98" s="12"/>
      <c r="K98" s="12"/>
      <c r="L98" s="12">
        <f>M98+N98</f>
        <v>0</v>
      </c>
      <c r="M98" s="12"/>
      <c r="N98" s="12"/>
      <c r="O98" s="90"/>
    </row>
    <row r="99" spans="1:15" ht="35.25" customHeight="1" x14ac:dyDescent="0.3">
      <c r="A99" s="143"/>
      <c r="B99" s="146"/>
      <c r="C99" s="149"/>
      <c r="D99" s="152"/>
      <c r="E99" s="38" t="s">
        <v>9</v>
      </c>
      <c r="F99" s="12">
        <f>G99+H99</f>
        <v>0</v>
      </c>
      <c r="G99" s="12"/>
      <c r="H99" s="12"/>
      <c r="I99" s="12">
        <f>J99+K99</f>
        <v>0</v>
      </c>
      <c r="J99" s="12"/>
      <c r="K99" s="12"/>
      <c r="L99" s="12">
        <f>M99+N99</f>
        <v>0</v>
      </c>
      <c r="M99" s="12"/>
      <c r="N99" s="12"/>
      <c r="O99" s="90"/>
    </row>
    <row r="100" spans="1:15" ht="35.25" customHeight="1" x14ac:dyDescent="0.3">
      <c r="A100" s="141" t="s">
        <v>83</v>
      </c>
      <c r="B100" s="144" t="s">
        <v>103</v>
      </c>
      <c r="C100" s="147">
        <v>218110</v>
      </c>
      <c r="D100" s="150" t="s">
        <v>240</v>
      </c>
      <c r="E100" s="78" t="s">
        <v>231</v>
      </c>
      <c r="F100" s="12">
        <f t="shared" ref="F100:N100" si="32">F101+F102+F103</f>
        <v>0</v>
      </c>
      <c r="G100" s="12">
        <f t="shared" si="32"/>
        <v>0</v>
      </c>
      <c r="H100" s="12">
        <f t="shared" si="32"/>
        <v>0</v>
      </c>
      <c r="I100" s="84">
        <f t="shared" si="32"/>
        <v>735</v>
      </c>
      <c r="J100" s="12">
        <f t="shared" si="32"/>
        <v>0</v>
      </c>
      <c r="K100" s="12">
        <f t="shared" si="32"/>
        <v>735</v>
      </c>
      <c r="L100" s="84">
        <f t="shared" si="32"/>
        <v>1915</v>
      </c>
      <c r="M100" s="12">
        <f t="shared" si="32"/>
        <v>60</v>
      </c>
      <c r="N100" s="12">
        <f t="shared" si="32"/>
        <v>1855</v>
      </c>
      <c r="O100" s="90"/>
    </row>
    <row r="101" spans="1:15" ht="35.25" customHeight="1" x14ac:dyDescent="0.3">
      <c r="A101" s="142"/>
      <c r="B101" s="145"/>
      <c r="C101" s="148"/>
      <c r="D101" s="151"/>
      <c r="E101" s="38" t="s">
        <v>7</v>
      </c>
      <c r="F101" s="12">
        <f>G101+H101</f>
        <v>0</v>
      </c>
      <c r="G101" s="12">
        <v>0</v>
      </c>
      <c r="H101" s="12">
        <v>0</v>
      </c>
      <c r="I101" s="12">
        <f>J101+K101</f>
        <v>735</v>
      </c>
      <c r="J101" s="12">
        <f>J105+J109</f>
        <v>0</v>
      </c>
      <c r="K101" s="12">
        <f>K105+K109</f>
        <v>735</v>
      </c>
      <c r="L101" s="12">
        <f>M101+N101</f>
        <v>1915</v>
      </c>
      <c r="M101" s="12">
        <f>M105+M109</f>
        <v>60</v>
      </c>
      <c r="N101" s="12">
        <f>N105+N109</f>
        <v>1855</v>
      </c>
      <c r="O101" s="90"/>
    </row>
    <row r="102" spans="1:15" ht="35.25" customHeight="1" x14ac:dyDescent="0.3">
      <c r="A102" s="142"/>
      <c r="B102" s="145"/>
      <c r="C102" s="148"/>
      <c r="D102" s="151"/>
      <c r="E102" s="40" t="s">
        <v>8</v>
      </c>
      <c r="F102" s="12">
        <f>G102+H102</f>
        <v>0</v>
      </c>
      <c r="G102" s="12"/>
      <c r="H102" s="12"/>
      <c r="I102" s="12">
        <f>J102+K102</f>
        <v>0</v>
      </c>
      <c r="J102" s="12">
        <f t="shared" ref="J102:J103" si="33">J106+J110</f>
        <v>0</v>
      </c>
      <c r="K102" s="12">
        <f t="shared" ref="K102:K103" si="34">K106+K110</f>
        <v>0</v>
      </c>
      <c r="L102" s="12">
        <f>M102+N102</f>
        <v>0</v>
      </c>
      <c r="M102" s="12">
        <f t="shared" ref="M102:N103" si="35">M106+M110</f>
        <v>0</v>
      </c>
      <c r="N102" s="12">
        <f t="shared" si="35"/>
        <v>0</v>
      </c>
      <c r="O102" s="90"/>
    </row>
    <row r="103" spans="1:15" ht="35.25" customHeight="1" x14ac:dyDescent="0.3">
      <c r="A103" s="143"/>
      <c r="B103" s="146"/>
      <c r="C103" s="149"/>
      <c r="D103" s="151"/>
      <c r="E103" s="38" t="s">
        <v>9</v>
      </c>
      <c r="F103" s="12">
        <f>G103+H103</f>
        <v>0</v>
      </c>
      <c r="G103" s="12"/>
      <c r="H103" s="12"/>
      <c r="I103" s="12">
        <f>J103+K103</f>
        <v>0</v>
      </c>
      <c r="J103" s="12">
        <f t="shared" si="33"/>
        <v>0</v>
      </c>
      <c r="K103" s="12">
        <f t="shared" si="34"/>
        <v>0</v>
      </c>
      <c r="L103" s="12">
        <f>M103+N103</f>
        <v>0</v>
      </c>
      <c r="M103" s="12">
        <f t="shared" si="35"/>
        <v>0</v>
      </c>
      <c r="N103" s="12">
        <f t="shared" si="35"/>
        <v>0</v>
      </c>
      <c r="O103" s="90"/>
    </row>
    <row r="104" spans="1:15" ht="35.25" customHeight="1" x14ac:dyDescent="0.3">
      <c r="A104" s="165"/>
      <c r="B104" s="186" t="s">
        <v>102</v>
      </c>
      <c r="C104" s="180">
        <v>218110</v>
      </c>
      <c r="D104" s="183" t="s">
        <v>241</v>
      </c>
      <c r="E104" s="78" t="s">
        <v>231</v>
      </c>
      <c r="F104" s="12">
        <f t="shared" ref="F104:N104" si="36">F105+F106+F107</f>
        <v>0</v>
      </c>
      <c r="G104" s="12">
        <f t="shared" si="36"/>
        <v>0</v>
      </c>
      <c r="H104" s="12">
        <f t="shared" si="36"/>
        <v>0</v>
      </c>
      <c r="I104" s="12">
        <f t="shared" si="36"/>
        <v>735</v>
      </c>
      <c r="J104" s="12">
        <f t="shared" si="36"/>
        <v>0</v>
      </c>
      <c r="K104" s="12">
        <f t="shared" si="36"/>
        <v>735</v>
      </c>
      <c r="L104" s="12">
        <f t="shared" si="36"/>
        <v>1855</v>
      </c>
      <c r="M104" s="12">
        <f t="shared" si="36"/>
        <v>0</v>
      </c>
      <c r="N104" s="12">
        <f t="shared" si="36"/>
        <v>1855</v>
      </c>
      <c r="O104" s="90"/>
    </row>
    <row r="105" spans="1:15" ht="35.25" customHeight="1" x14ac:dyDescent="0.3">
      <c r="A105" s="166"/>
      <c r="B105" s="187"/>
      <c r="C105" s="181"/>
      <c r="D105" s="184"/>
      <c r="E105" s="38" t="s">
        <v>7</v>
      </c>
      <c r="F105" s="12">
        <f>G105+H105</f>
        <v>0</v>
      </c>
      <c r="G105" s="12">
        <v>0</v>
      </c>
      <c r="H105" s="12">
        <v>0</v>
      </c>
      <c r="I105" s="12">
        <f>J105+K105</f>
        <v>735</v>
      </c>
      <c r="J105" s="12">
        <v>0</v>
      </c>
      <c r="K105" s="12">
        <v>735</v>
      </c>
      <c r="L105" s="12">
        <f>M105+N105</f>
        <v>1855</v>
      </c>
      <c r="M105" s="12">
        <v>0</v>
      </c>
      <c r="N105" s="12">
        <v>1855</v>
      </c>
      <c r="O105" s="90"/>
    </row>
    <row r="106" spans="1:15" ht="35.25" customHeight="1" x14ac:dyDescent="0.3">
      <c r="A106" s="166"/>
      <c r="B106" s="187"/>
      <c r="C106" s="181"/>
      <c r="D106" s="184"/>
      <c r="E106" s="40" t="s">
        <v>8</v>
      </c>
      <c r="F106" s="12">
        <f>G106+H106</f>
        <v>0</v>
      </c>
      <c r="G106" s="12"/>
      <c r="H106" s="12"/>
      <c r="I106" s="12">
        <f>J106+K106</f>
        <v>0</v>
      </c>
      <c r="J106" s="12"/>
      <c r="K106" s="12"/>
      <c r="L106" s="12">
        <f>M106+N106</f>
        <v>0</v>
      </c>
      <c r="M106" s="12"/>
      <c r="N106" s="12"/>
      <c r="O106" s="90"/>
    </row>
    <row r="107" spans="1:15" ht="35.25" customHeight="1" x14ac:dyDescent="0.3">
      <c r="A107" s="167"/>
      <c r="B107" s="188"/>
      <c r="C107" s="182"/>
      <c r="D107" s="185"/>
      <c r="E107" s="38" t="s">
        <v>9</v>
      </c>
      <c r="F107" s="12">
        <f>G107+H107</f>
        <v>0</v>
      </c>
      <c r="G107" s="12"/>
      <c r="H107" s="12"/>
      <c r="I107" s="12">
        <f>J107+K107</f>
        <v>0</v>
      </c>
      <c r="J107" s="12"/>
      <c r="K107" s="12"/>
      <c r="L107" s="12">
        <f>M107+N107</f>
        <v>0</v>
      </c>
      <c r="M107" s="12"/>
      <c r="N107" s="12"/>
      <c r="O107" s="90"/>
    </row>
    <row r="108" spans="1:15" ht="56.25" customHeight="1" x14ac:dyDescent="0.3">
      <c r="A108" s="165"/>
      <c r="B108" s="168" t="s">
        <v>113</v>
      </c>
      <c r="C108" s="180">
        <v>218110</v>
      </c>
      <c r="D108" s="183" t="s">
        <v>241</v>
      </c>
      <c r="E108" s="78" t="s">
        <v>231</v>
      </c>
      <c r="F108" s="12">
        <f t="shared" ref="F108:N108" si="37">F109+F110+F111</f>
        <v>0</v>
      </c>
      <c r="G108" s="12">
        <f t="shared" si="37"/>
        <v>0</v>
      </c>
      <c r="H108" s="12">
        <f t="shared" si="37"/>
        <v>0</v>
      </c>
      <c r="I108" s="12">
        <f t="shared" si="37"/>
        <v>0</v>
      </c>
      <c r="J108" s="12">
        <f t="shared" si="37"/>
        <v>0</v>
      </c>
      <c r="K108" s="12">
        <f t="shared" si="37"/>
        <v>0</v>
      </c>
      <c r="L108" s="12">
        <f t="shared" si="37"/>
        <v>60</v>
      </c>
      <c r="M108" s="12">
        <f t="shared" si="37"/>
        <v>60</v>
      </c>
      <c r="N108" s="12">
        <f t="shared" si="37"/>
        <v>0</v>
      </c>
      <c r="O108" s="90"/>
    </row>
    <row r="109" spans="1:15" ht="35.25" customHeight="1" x14ac:dyDescent="0.3">
      <c r="A109" s="166"/>
      <c r="B109" s="169"/>
      <c r="C109" s="181"/>
      <c r="D109" s="184"/>
      <c r="E109" s="38" t="s">
        <v>7</v>
      </c>
      <c r="F109" s="12">
        <f>G109+H109</f>
        <v>0</v>
      </c>
      <c r="G109" s="12">
        <v>0</v>
      </c>
      <c r="H109" s="12">
        <v>0</v>
      </c>
      <c r="I109" s="12">
        <f>J109+K109</f>
        <v>0</v>
      </c>
      <c r="J109" s="12">
        <f>200-200</f>
        <v>0</v>
      </c>
      <c r="K109" s="12">
        <v>0</v>
      </c>
      <c r="L109" s="12">
        <f>M109+N109</f>
        <v>60</v>
      </c>
      <c r="M109" s="12">
        <v>60</v>
      </c>
      <c r="N109" s="12">
        <v>0</v>
      </c>
      <c r="O109" s="90"/>
    </row>
    <row r="110" spans="1:15" ht="35.25" customHeight="1" x14ac:dyDescent="0.3">
      <c r="A110" s="166"/>
      <c r="B110" s="169"/>
      <c r="C110" s="181"/>
      <c r="D110" s="184"/>
      <c r="E110" s="40" t="s">
        <v>8</v>
      </c>
      <c r="F110" s="12">
        <f>G110+H110</f>
        <v>0</v>
      </c>
      <c r="G110" s="12"/>
      <c r="H110" s="12"/>
      <c r="I110" s="12">
        <f>J110+K110</f>
        <v>0</v>
      </c>
      <c r="J110" s="12"/>
      <c r="K110" s="12"/>
      <c r="L110" s="12">
        <f>M110+N110</f>
        <v>0</v>
      </c>
      <c r="M110" s="12"/>
      <c r="N110" s="12"/>
      <c r="O110" s="90"/>
    </row>
    <row r="111" spans="1:15" ht="35.25" customHeight="1" x14ac:dyDescent="0.3">
      <c r="A111" s="167"/>
      <c r="B111" s="170"/>
      <c r="C111" s="182"/>
      <c r="D111" s="185"/>
      <c r="E111" s="38" t="s">
        <v>9</v>
      </c>
      <c r="F111" s="12">
        <f>G111+H111</f>
        <v>0</v>
      </c>
      <c r="G111" s="12">
        <v>0</v>
      </c>
      <c r="H111" s="12"/>
      <c r="I111" s="12">
        <f>J111+K111</f>
        <v>0</v>
      </c>
      <c r="J111" s="12">
        <f>200-200</f>
        <v>0</v>
      </c>
      <c r="K111" s="12"/>
      <c r="L111" s="12">
        <f>M111+N111</f>
        <v>0</v>
      </c>
      <c r="M111" s="12">
        <v>0</v>
      </c>
      <c r="N111" s="12"/>
      <c r="O111" s="90"/>
    </row>
    <row r="112" spans="1:15" ht="35.25" customHeight="1" x14ac:dyDescent="0.3">
      <c r="A112" s="141" t="s">
        <v>83</v>
      </c>
      <c r="B112" s="144" t="s">
        <v>274</v>
      </c>
      <c r="C112" s="147">
        <v>218110</v>
      </c>
      <c r="D112" s="150" t="s">
        <v>230</v>
      </c>
      <c r="E112" s="78" t="s">
        <v>231</v>
      </c>
      <c r="F112" s="12">
        <f t="shared" ref="F112:N112" si="38">F113+F114+F115</f>
        <v>0</v>
      </c>
      <c r="G112" s="12">
        <f t="shared" si="38"/>
        <v>0</v>
      </c>
      <c r="H112" s="12">
        <f t="shared" si="38"/>
        <v>0</v>
      </c>
      <c r="I112" s="84">
        <f t="shared" si="38"/>
        <v>0</v>
      </c>
      <c r="J112" s="12">
        <f t="shared" si="38"/>
        <v>0</v>
      </c>
      <c r="K112" s="12">
        <f t="shared" si="38"/>
        <v>0</v>
      </c>
      <c r="L112" s="84">
        <f t="shared" si="38"/>
        <v>546</v>
      </c>
      <c r="M112" s="12">
        <f t="shared" si="38"/>
        <v>546</v>
      </c>
      <c r="N112" s="12">
        <f t="shared" si="38"/>
        <v>0</v>
      </c>
      <c r="O112" s="90"/>
    </row>
    <row r="113" spans="1:15" ht="35.25" customHeight="1" x14ac:dyDescent="0.3">
      <c r="A113" s="142"/>
      <c r="B113" s="145"/>
      <c r="C113" s="148"/>
      <c r="D113" s="151"/>
      <c r="E113" s="38" t="s">
        <v>7</v>
      </c>
      <c r="F113" s="12">
        <f>G113+H113</f>
        <v>0</v>
      </c>
      <c r="G113" s="12">
        <v>0</v>
      </c>
      <c r="H113" s="12">
        <v>0</v>
      </c>
      <c r="I113" s="12">
        <f>J113+K113</f>
        <v>0</v>
      </c>
      <c r="J113" s="12">
        <f>J117+J121</f>
        <v>0</v>
      </c>
      <c r="K113" s="12">
        <f>K117+K121</f>
        <v>0</v>
      </c>
      <c r="L113" s="12">
        <f>M113+N113</f>
        <v>546</v>
      </c>
      <c r="M113" s="12">
        <f>M117+M121</f>
        <v>546</v>
      </c>
      <c r="N113" s="12">
        <f>N117+N121</f>
        <v>0</v>
      </c>
      <c r="O113" s="90"/>
    </row>
    <row r="114" spans="1:15" ht="37.5" x14ac:dyDescent="0.3">
      <c r="A114" s="142"/>
      <c r="B114" s="145"/>
      <c r="C114" s="148"/>
      <c r="D114" s="151"/>
      <c r="E114" s="40" t="s">
        <v>8</v>
      </c>
      <c r="F114" s="12">
        <f>G114+H114</f>
        <v>0</v>
      </c>
      <c r="G114" s="12"/>
      <c r="H114" s="12"/>
      <c r="I114" s="12">
        <f>J114+K114</f>
        <v>0</v>
      </c>
      <c r="J114" s="12">
        <f t="shared" ref="J114:K115" si="39">J118+J122</f>
        <v>0</v>
      </c>
      <c r="K114" s="12">
        <f t="shared" si="39"/>
        <v>0</v>
      </c>
      <c r="L114" s="12">
        <f>M114+N114</f>
        <v>0</v>
      </c>
      <c r="M114" s="12">
        <f t="shared" ref="M114:N114" si="40">M118+M122</f>
        <v>0</v>
      </c>
      <c r="N114" s="12">
        <f t="shared" si="40"/>
        <v>0</v>
      </c>
    </row>
    <row r="115" spans="1:15" ht="35.25" customHeight="1" x14ac:dyDescent="0.3">
      <c r="A115" s="143"/>
      <c r="B115" s="146"/>
      <c r="C115" s="149"/>
      <c r="D115" s="152"/>
      <c r="E115" s="38" t="s">
        <v>9</v>
      </c>
      <c r="F115" s="12">
        <f>G115+H115</f>
        <v>0</v>
      </c>
      <c r="G115" s="12"/>
      <c r="H115" s="12"/>
      <c r="I115" s="12">
        <f>J115+K115</f>
        <v>0</v>
      </c>
      <c r="J115" s="12">
        <f t="shared" si="39"/>
        <v>0</v>
      </c>
      <c r="K115" s="12">
        <f t="shared" si="39"/>
        <v>0</v>
      </c>
      <c r="L115" s="12">
        <f>M115+N115</f>
        <v>0</v>
      </c>
      <c r="M115" s="12">
        <f t="shared" ref="M115:N115" si="41">M119+M123</f>
        <v>0</v>
      </c>
      <c r="N115" s="12">
        <f t="shared" si="41"/>
        <v>0</v>
      </c>
    </row>
    <row r="116" spans="1:15" ht="35.25" customHeight="1" x14ac:dyDescent="0.3">
      <c r="A116" s="125"/>
      <c r="B116" s="168" t="s">
        <v>262</v>
      </c>
      <c r="C116" s="180">
        <v>218110</v>
      </c>
      <c r="D116" s="183" t="s">
        <v>230</v>
      </c>
      <c r="E116" s="78" t="s">
        <v>231</v>
      </c>
      <c r="F116" s="12">
        <f t="shared" ref="F116:N116" si="42">F117+F118+F119</f>
        <v>0</v>
      </c>
      <c r="G116" s="12">
        <f t="shared" si="42"/>
        <v>0</v>
      </c>
      <c r="H116" s="12">
        <f t="shared" si="42"/>
        <v>0</v>
      </c>
      <c r="I116" s="12">
        <f t="shared" si="42"/>
        <v>0</v>
      </c>
      <c r="J116" s="12">
        <f t="shared" si="42"/>
        <v>0</v>
      </c>
      <c r="K116" s="12">
        <f t="shared" si="42"/>
        <v>0</v>
      </c>
      <c r="L116" s="12">
        <f t="shared" si="42"/>
        <v>390</v>
      </c>
      <c r="M116" s="12">
        <f t="shared" si="42"/>
        <v>390</v>
      </c>
      <c r="N116" s="12">
        <f t="shared" si="42"/>
        <v>0</v>
      </c>
    </row>
    <row r="117" spans="1:15" ht="35.25" customHeight="1" x14ac:dyDescent="0.3">
      <c r="A117" s="126"/>
      <c r="B117" s="169"/>
      <c r="C117" s="181"/>
      <c r="D117" s="184"/>
      <c r="E117" s="38" t="s">
        <v>7</v>
      </c>
      <c r="F117" s="12">
        <f>G117+H117</f>
        <v>0</v>
      </c>
      <c r="G117" s="12">
        <v>0</v>
      </c>
      <c r="H117" s="12">
        <v>0</v>
      </c>
      <c r="I117" s="12">
        <f>J117+K117</f>
        <v>0</v>
      </c>
      <c r="J117" s="12">
        <v>0</v>
      </c>
      <c r="K117" s="12">
        <v>0</v>
      </c>
      <c r="L117" s="12">
        <f>M117+N117</f>
        <v>390</v>
      </c>
      <c r="M117" s="12">
        <v>390</v>
      </c>
      <c r="N117" s="12">
        <v>0</v>
      </c>
    </row>
    <row r="118" spans="1:15" ht="35.25" customHeight="1" x14ac:dyDescent="0.3">
      <c r="A118" s="126"/>
      <c r="B118" s="169"/>
      <c r="C118" s="181"/>
      <c r="D118" s="184"/>
      <c r="E118" s="40" t="s">
        <v>8</v>
      </c>
      <c r="F118" s="12">
        <f>G118+H118</f>
        <v>0</v>
      </c>
      <c r="G118" s="12"/>
      <c r="H118" s="12"/>
      <c r="I118" s="12">
        <f>J118+K118</f>
        <v>0</v>
      </c>
      <c r="J118" s="12"/>
      <c r="K118" s="12"/>
      <c r="L118" s="12">
        <f>M118+N118</f>
        <v>0</v>
      </c>
      <c r="M118" s="12"/>
      <c r="N118" s="12"/>
    </row>
    <row r="119" spans="1:15" ht="35.25" customHeight="1" x14ac:dyDescent="0.3">
      <c r="A119" s="127"/>
      <c r="B119" s="170"/>
      <c r="C119" s="182"/>
      <c r="D119" s="185"/>
      <c r="E119" s="38" t="s">
        <v>9</v>
      </c>
      <c r="F119" s="12">
        <f>G119+H119</f>
        <v>0</v>
      </c>
      <c r="G119" s="12"/>
      <c r="H119" s="12"/>
      <c r="I119" s="12">
        <f>J119+K119</f>
        <v>0</v>
      </c>
      <c r="J119" s="12"/>
      <c r="K119" s="12"/>
      <c r="L119" s="12">
        <f>M119+N119</f>
        <v>0</v>
      </c>
      <c r="M119" s="12"/>
      <c r="N119" s="12"/>
    </row>
    <row r="120" spans="1:15" ht="35.25" customHeight="1" x14ac:dyDescent="0.3">
      <c r="A120" s="125"/>
      <c r="B120" s="168" t="s">
        <v>270</v>
      </c>
      <c r="C120" s="180">
        <v>218110</v>
      </c>
      <c r="D120" s="183" t="s">
        <v>230</v>
      </c>
      <c r="E120" s="78" t="s">
        <v>231</v>
      </c>
      <c r="F120" s="12">
        <f t="shared" ref="F120:N120" si="43">F121+F122+F123</f>
        <v>0</v>
      </c>
      <c r="G120" s="12">
        <f t="shared" si="43"/>
        <v>0</v>
      </c>
      <c r="H120" s="12">
        <f t="shared" si="43"/>
        <v>0</v>
      </c>
      <c r="I120" s="12">
        <f t="shared" si="43"/>
        <v>0</v>
      </c>
      <c r="J120" s="12">
        <f t="shared" si="43"/>
        <v>0</v>
      </c>
      <c r="K120" s="12">
        <f t="shared" si="43"/>
        <v>0</v>
      </c>
      <c r="L120" s="12">
        <f t="shared" si="43"/>
        <v>156</v>
      </c>
      <c r="M120" s="12">
        <f t="shared" si="43"/>
        <v>156</v>
      </c>
      <c r="N120" s="12">
        <f t="shared" si="43"/>
        <v>0</v>
      </c>
    </row>
    <row r="121" spans="1:15" ht="35.25" customHeight="1" x14ac:dyDescent="0.3">
      <c r="A121" s="126"/>
      <c r="B121" s="169"/>
      <c r="C121" s="181"/>
      <c r="D121" s="184"/>
      <c r="E121" s="38" t="s">
        <v>7</v>
      </c>
      <c r="F121" s="12">
        <f>G121+H121</f>
        <v>0</v>
      </c>
      <c r="G121" s="12">
        <v>0</v>
      </c>
      <c r="H121" s="12">
        <v>0</v>
      </c>
      <c r="I121" s="12">
        <f>J121+K121</f>
        <v>0</v>
      </c>
      <c r="J121" s="12">
        <f>200-200</f>
        <v>0</v>
      </c>
      <c r="K121" s="12">
        <v>0</v>
      </c>
      <c r="L121" s="12">
        <f>M121+N121</f>
        <v>156</v>
      </c>
      <c r="M121" s="12">
        <v>156</v>
      </c>
      <c r="N121" s="12">
        <v>0</v>
      </c>
    </row>
    <row r="122" spans="1:15" ht="35.25" customHeight="1" x14ac:dyDescent="0.3">
      <c r="A122" s="126"/>
      <c r="B122" s="169"/>
      <c r="C122" s="181"/>
      <c r="D122" s="184"/>
      <c r="E122" s="40" t="s">
        <v>8</v>
      </c>
      <c r="F122" s="12">
        <f>G122+H122</f>
        <v>0</v>
      </c>
      <c r="G122" s="12"/>
      <c r="H122" s="12"/>
      <c r="I122" s="12">
        <f>J122+K122</f>
        <v>0</v>
      </c>
      <c r="J122" s="12"/>
      <c r="K122" s="12"/>
      <c r="L122" s="12">
        <f>M122+N122</f>
        <v>0</v>
      </c>
      <c r="M122" s="12"/>
      <c r="N122" s="12"/>
    </row>
    <row r="123" spans="1:15" ht="35.25" customHeight="1" x14ac:dyDescent="0.3">
      <c r="A123" s="127"/>
      <c r="B123" s="170"/>
      <c r="C123" s="182"/>
      <c r="D123" s="185"/>
      <c r="E123" s="38" t="s">
        <v>9</v>
      </c>
      <c r="F123" s="12">
        <f>G123+H123</f>
        <v>0</v>
      </c>
      <c r="G123" s="12">
        <v>0</v>
      </c>
      <c r="H123" s="12"/>
      <c r="I123" s="12">
        <f>J123+K123</f>
        <v>0</v>
      </c>
      <c r="J123" s="12">
        <f>200-200</f>
        <v>0</v>
      </c>
      <c r="K123" s="12"/>
      <c r="L123" s="12">
        <f>M123+N123</f>
        <v>0</v>
      </c>
      <c r="M123" s="12"/>
      <c r="N123" s="12"/>
    </row>
    <row r="124" spans="1:15" ht="23.25" x14ac:dyDescent="0.35">
      <c r="B124" s="98"/>
    </row>
    <row r="125" spans="1:15" ht="26.25" x14ac:dyDescent="0.4">
      <c r="B125" s="67" t="s">
        <v>302</v>
      </c>
      <c r="C125" s="20"/>
      <c r="D125" s="21"/>
      <c r="E125" s="20"/>
      <c r="F125" s="66"/>
    </row>
    <row r="126" spans="1:15" ht="26.25" x14ac:dyDescent="0.4">
      <c r="B126" s="67" t="s">
        <v>253</v>
      </c>
      <c r="C126" s="20"/>
      <c r="D126" s="21"/>
      <c r="E126" s="20"/>
      <c r="F126" s="66"/>
    </row>
    <row r="127" spans="1:15" ht="26.25" x14ac:dyDescent="0.4">
      <c r="B127" s="67" t="s">
        <v>254</v>
      </c>
      <c r="C127" s="20"/>
      <c r="D127" s="21"/>
      <c r="E127" s="20"/>
      <c r="I127" s="68" t="s">
        <v>303</v>
      </c>
    </row>
  </sheetData>
  <mergeCells count="129">
    <mergeCell ref="A112:A115"/>
    <mergeCell ref="A116:A119"/>
    <mergeCell ref="A120:A123"/>
    <mergeCell ref="A108:A111"/>
    <mergeCell ref="B108:B111"/>
    <mergeCell ref="C108:C111"/>
    <mergeCell ref="D108:D111"/>
    <mergeCell ref="A100:A103"/>
    <mergeCell ref="B100:B103"/>
    <mergeCell ref="C100:C103"/>
    <mergeCell ref="D100:D103"/>
    <mergeCell ref="A104:A107"/>
    <mergeCell ref="B104:B107"/>
    <mergeCell ref="C104:C107"/>
    <mergeCell ref="D104:D107"/>
    <mergeCell ref="B112:B115"/>
    <mergeCell ref="B116:B119"/>
    <mergeCell ref="B120:B123"/>
    <mergeCell ref="C112:C115"/>
    <mergeCell ref="D112:D115"/>
    <mergeCell ref="C116:C119"/>
    <mergeCell ref="D116:D119"/>
    <mergeCell ref="C120:C123"/>
    <mergeCell ref="D120:D123"/>
    <mergeCell ref="A92:A95"/>
    <mergeCell ref="B92:B95"/>
    <mergeCell ref="C92:C95"/>
    <mergeCell ref="D92:D95"/>
    <mergeCell ref="A96:A99"/>
    <mergeCell ref="B96:B99"/>
    <mergeCell ref="C96:C99"/>
    <mergeCell ref="D96:D99"/>
    <mergeCell ref="A84:A87"/>
    <mergeCell ref="B84:B87"/>
    <mergeCell ref="C84:C87"/>
    <mergeCell ref="D84:D87"/>
    <mergeCell ref="A88:A91"/>
    <mergeCell ref="B88:B91"/>
    <mergeCell ref="C88:C91"/>
    <mergeCell ref="D88:D91"/>
    <mergeCell ref="A76:A79"/>
    <mergeCell ref="B76:B79"/>
    <mergeCell ref="C76:C79"/>
    <mergeCell ref="D76:D79"/>
    <mergeCell ref="A80:A83"/>
    <mergeCell ref="B80:B83"/>
    <mergeCell ref="C80:C83"/>
    <mergeCell ref="D80:D83"/>
    <mergeCell ref="A68:A71"/>
    <mergeCell ref="B68:B71"/>
    <mergeCell ref="C68:C71"/>
    <mergeCell ref="D68:D71"/>
    <mergeCell ref="A72:A75"/>
    <mergeCell ref="B72:B75"/>
    <mergeCell ref="C72:C75"/>
    <mergeCell ref="D72:D75"/>
    <mergeCell ref="A60:A63"/>
    <mergeCell ref="B60:B63"/>
    <mergeCell ref="C60:C63"/>
    <mergeCell ref="D60:D63"/>
    <mergeCell ref="A64:A67"/>
    <mergeCell ref="B64:B67"/>
    <mergeCell ref="C64:C67"/>
    <mergeCell ref="D64:D67"/>
    <mergeCell ref="A52:A55"/>
    <mergeCell ref="B52:B55"/>
    <mergeCell ref="C52:C55"/>
    <mergeCell ref="D52:D55"/>
    <mergeCell ref="A56:A59"/>
    <mergeCell ref="B56:B59"/>
    <mergeCell ref="C56:C59"/>
    <mergeCell ref="D56:D59"/>
    <mergeCell ref="A48:A51"/>
    <mergeCell ref="B48:B51"/>
    <mergeCell ref="C48:C51"/>
    <mergeCell ref="D48:D51"/>
    <mergeCell ref="D32:D35"/>
    <mergeCell ref="C36:C39"/>
    <mergeCell ref="D36:D39"/>
    <mergeCell ref="B40:B43"/>
    <mergeCell ref="A40:A43"/>
    <mergeCell ref="C40:C43"/>
    <mergeCell ref="D40:D43"/>
    <mergeCell ref="A32:A35"/>
    <mergeCell ref="B32:B35"/>
    <mergeCell ref="A36:A39"/>
    <mergeCell ref="B36:B39"/>
    <mergeCell ref="C32:C35"/>
    <mergeCell ref="B12:B15"/>
    <mergeCell ref="C12:C15"/>
    <mergeCell ref="D12:D15"/>
    <mergeCell ref="A12:A15"/>
    <mergeCell ref="B8:B11"/>
    <mergeCell ref="C8:C11"/>
    <mergeCell ref="D8:D11"/>
    <mergeCell ref="A44:A47"/>
    <mergeCell ref="B44:B47"/>
    <mergeCell ref="C44:C47"/>
    <mergeCell ref="D44:D47"/>
    <mergeCell ref="A24:A27"/>
    <mergeCell ref="B24:B27"/>
    <mergeCell ref="C24:C27"/>
    <mergeCell ref="D24:D27"/>
    <mergeCell ref="A28:A31"/>
    <mergeCell ref="B28:B31"/>
    <mergeCell ref="C28:C31"/>
    <mergeCell ref="D28:D31"/>
    <mergeCell ref="A16:A19"/>
    <mergeCell ref="B16:B19"/>
    <mergeCell ref="C16:C19"/>
    <mergeCell ref="D16:D19"/>
    <mergeCell ref="A20:A23"/>
    <mergeCell ref="B20:B23"/>
    <mergeCell ref="C20:C23"/>
    <mergeCell ref="D20:D23"/>
    <mergeCell ref="A8:A11"/>
    <mergeCell ref="X1:AE1"/>
    <mergeCell ref="A2:N2"/>
    <mergeCell ref="K1:N1"/>
    <mergeCell ref="A3:A5"/>
    <mergeCell ref="B3:B5"/>
    <mergeCell ref="C3:C5"/>
    <mergeCell ref="D3:D5"/>
    <mergeCell ref="E3:E5"/>
    <mergeCell ref="F4:H4"/>
    <mergeCell ref="I4:K4"/>
    <mergeCell ref="L4:N4"/>
    <mergeCell ref="F3:N3"/>
    <mergeCell ref="A7:N7"/>
  </mergeCells>
  <printOptions horizontalCentered="1"/>
  <pageMargins left="0.31496062992125984" right="0.31496062992125984" top="0.55118110236220474" bottom="0.74803149606299213" header="0.51181102362204722" footer="0.51181102362204722"/>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4"/>
  <sheetViews>
    <sheetView tabSelected="1" view="pageBreakPreview" topLeftCell="A206" zoomScale="73" zoomScaleNormal="84" zoomScaleSheetLayoutView="73" workbookViewId="0">
      <selection activeCell="J225" sqref="J225"/>
    </sheetView>
  </sheetViews>
  <sheetFormatPr defaultColWidth="9.140625" defaultRowHeight="18.75" x14ac:dyDescent="0.3"/>
  <cols>
    <col min="1" max="1" width="92.7109375" style="20" customWidth="1"/>
    <col min="2" max="2" width="21" style="20" customWidth="1"/>
    <col min="3" max="3" width="90.85546875" style="21" customWidth="1"/>
    <col min="4" max="4" width="13.42578125" style="20" customWidth="1"/>
    <col min="5" max="5" width="19" style="66" customWidth="1"/>
    <col min="6" max="7" width="19.28515625" style="66" customWidth="1"/>
    <col min="8" max="8" width="11.5703125" style="20" bestFit="1" customWidth="1"/>
    <col min="9" max="9" width="16.28515625" style="20" bestFit="1" customWidth="1"/>
    <col min="10" max="10" width="9.140625" style="20"/>
    <col min="11" max="11" width="13.7109375" style="20" bestFit="1" customWidth="1"/>
    <col min="12" max="12" width="10.7109375" style="20" bestFit="1" customWidth="1"/>
    <col min="13" max="13" width="12" style="20" customWidth="1"/>
    <col min="14" max="16384" width="9.140625" style="20"/>
  </cols>
  <sheetData>
    <row r="1" spans="1:8" ht="116.25" customHeight="1" x14ac:dyDescent="0.3">
      <c r="D1" s="222" t="s">
        <v>82</v>
      </c>
      <c r="E1" s="222"/>
      <c r="F1" s="222"/>
      <c r="G1" s="222"/>
    </row>
    <row r="2" spans="1:8" ht="97.5" customHeight="1" x14ac:dyDescent="0.3">
      <c r="A2" s="223" t="s">
        <v>315</v>
      </c>
      <c r="B2" s="223"/>
      <c r="C2" s="223"/>
      <c r="D2" s="223"/>
      <c r="E2" s="223"/>
      <c r="F2" s="223"/>
      <c r="G2" s="223"/>
    </row>
    <row r="3" spans="1:8" ht="56.25" customHeight="1" x14ac:dyDescent="0.3">
      <c r="A3" s="224" t="s">
        <v>13</v>
      </c>
      <c r="B3" s="224" t="s">
        <v>14</v>
      </c>
      <c r="C3" s="224" t="s">
        <v>15</v>
      </c>
      <c r="D3" s="224" t="s">
        <v>16</v>
      </c>
      <c r="E3" s="190" t="s">
        <v>3</v>
      </c>
      <c r="F3" s="190"/>
      <c r="G3" s="190"/>
    </row>
    <row r="4" spans="1:8" x14ac:dyDescent="0.3">
      <c r="A4" s="224"/>
      <c r="B4" s="224"/>
      <c r="C4" s="224"/>
      <c r="D4" s="224"/>
      <c r="E4" s="113" t="s">
        <v>17</v>
      </c>
      <c r="F4" s="113" t="s">
        <v>18</v>
      </c>
      <c r="G4" s="113" t="s">
        <v>19</v>
      </c>
    </row>
    <row r="5" spans="1:8" x14ac:dyDescent="0.3">
      <c r="A5" s="113">
        <v>1</v>
      </c>
      <c r="B5" s="113">
        <v>2</v>
      </c>
      <c r="C5" s="112">
        <v>3</v>
      </c>
      <c r="D5" s="113">
        <v>4</v>
      </c>
      <c r="E5" s="113">
        <v>5</v>
      </c>
      <c r="F5" s="113">
        <v>6</v>
      </c>
      <c r="G5" s="113">
        <v>7</v>
      </c>
    </row>
    <row r="6" spans="1:8" ht="32.25" customHeight="1" x14ac:dyDescent="0.3">
      <c r="A6" s="22"/>
      <c r="B6" s="113"/>
      <c r="C6" s="23" t="s">
        <v>20</v>
      </c>
      <c r="D6" s="24" t="s">
        <v>12</v>
      </c>
      <c r="E6" s="108">
        <f>E10+E15+E20+E26+E37+E51+E137+E140+E143+E147+E158+E166+E170+E192+E238+E242+E246+E253+E257+E41+E188</f>
        <v>64603.94</v>
      </c>
      <c r="F6" s="108">
        <f>F10+F15+F20+F26+F37+F51+F137+F140+F143+F147+F158+F166+F170+F192+F238+F242+F246+F253+F257+F41+F188</f>
        <v>108320.1</v>
      </c>
      <c r="G6" s="108">
        <f>G10+G15+G20+G26+G37+G51+G137+G140+G143+G147+G158+G166+G170+G192+G238+G242+G246+G253+G257+G41+G188+G269</f>
        <v>682344.80999999994</v>
      </c>
      <c r="H6" s="25"/>
    </row>
    <row r="7" spans="1:8" ht="68.25" customHeight="1" x14ac:dyDescent="0.3">
      <c r="A7" s="13" t="s">
        <v>285</v>
      </c>
      <c r="B7" s="113" t="s">
        <v>21</v>
      </c>
      <c r="C7" s="117" t="s">
        <v>255</v>
      </c>
      <c r="D7" s="24" t="s">
        <v>28</v>
      </c>
      <c r="E7" s="26"/>
      <c r="F7" s="121">
        <v>3</v>
      </c>
      <c r="G7" s="94">
        <v>0</v>
      </c>
      <c r="H7" s="25"/>
    </row>
    <row r="8" spans="1:8" ht="30" customHeight="1" x14ac:dyDescent="0.3">
      <c r="A8" s="122"/>
      <c r="B8" s="113" t="s">
        <v>24</v>
      </c>
      <c r="C8" s="117" t="s">
        <v>256</v>
      </c>
      <c r="D8" s="24" t="s">
        <v>258</v>
      </c>
      <c r="E8" s="26"/>
      <c r="F8" s="121">
        <v>54</v>
      </c>
      <c r="G8" s="94">
        <v>0</v>
      </c>
      <c r="H8" s="25"/>
    </row>
    <row r="9" spans="1:8" ht="29.25" customHeight="1" x14ac:dyDescent="0.3">
      <c r="A9" s="122"/>
      <c r="B9" s="113" t="s">
        <v>22</v>
      </c>
      <c r="C9" s="117" t="s">
        <v>257</v>
      </c>
      <c r="D9" s="24" t="s">
        <v>25</v>
      </c>
      <c r="E9" s="26"/>
      <c r="F9" s="26"/>
      <c r="G9" s="26"/>
      <c r="H9" s="25"/>
    </row>
    <row r="10" spans="1:8" ht="37.5" x14ac:dyDescent="0.3">
      <c r="A10" s="225" t="s">
        <v>305</v>
      </c>
      <c r="B10" s="113" t="s">
        <v>23</v>
      </c>
      <c r="C10" s="11" t="s">
        <v>32</v>
      </c>
      <c r="D10" s="113" t="s">
        <v>12</v>
      </c>
      <c r="E10" s="105">
        <v>41613</v>
      </c>
      <c r="F10" s="105"/>
      <c r="G10" s="105">
        <v>544893.6</v>
      </c>
    </row>
    <row r="11" spans="1:8" ht="50.25" customHeight="1" x14ac:dyDescent="0.3">
      <c r="A11" s="226"/>
      <c r="B11" s="224" t="s">
        <v>21</v>
      </c>
      <c r="C11" s="11" t="s">
        <v>30</v>
      </c>
      <c r="D11" s="190" t="s">
        <v>28</v>
      </c>
      <c r="E11" s="28">
        <v>40816</v>
      </c>
      <c r="F11" s="28">
        <v>0</v>
      </c>
      <c r="G11" s="28">
        <v>122448</v>
      </c>
    </row>
    <row r="12" spans="1:8" ht="42.75" customHeight="1" x14ac:dyDescent="0.3">
      <c r="A12" s="29" t="s">
        <v>78</v>
      </c>
      <c r="B12" s="224"/>
      <c r="C12" s="117" t="s">
        <v>31</v>
      </c>
      <c r="D12" s="190"/>
      <c r="E12" s="28">
        <v>40816</v>
      </c>
      <c r="F12" s="28">
        <v>0</v>
      </c>
      <c r="G12" s="28">
        <v>122448</v>
      </c>
    </row>
    <row r="13" spans="1:8" ht="37.5" x14ac:dyDescent="0.3">
      <c r="A13" s="1" t="s">
        <v>77</v>
      </c>
      <c r="B13" s="113" t="s">
        <v>24</v>
      </c>
      <c r="C13" s="117" t="s">
        <v>163</v>
      </c>
      <c r="D13" s="113" t="s">
        <v>29</v>
      </c>
      <c r="E13" s="102">
        <f>E10/E12*1000</f>
        <v>1019.5266562132497</v>
      </c>
      <c r="F13" s="102"/>
      <c r="G13" s="102">
        <f>G10/G12*1000</f>
        <v>4450</v>
      </c>
    </row>
    <row r="14" spans="1:8" ht="45.75" customHeight="1" x14ac:dyDescent="0.3">
      <c r="A14" s="30" t="s">
        <v>34</v>
      </c>
      <c r="B14" s="113" t="s">
        <v>22</v>
      </c>
      <c r="C14" s="117" t="s">
        <v>33</v>
      </c>
      <c r="D14" s="113" t="s">
        <v>25</v>
      </c>
      <c r="E14" s="31">
        <v>33.299999999999997</v>
      </c>
      <c r="F14" s="31"/>
      <c r="G14" s="31">
        <f>G12/G11*100</f>
        <v>100</v>
      </c>
    </row>
    <row r="15" spans="1:8" ht="66.75" customHeight="1" x14ac:dyDescent="0.3">
      <c r="A15" s="110" t="s">
        <v>35</v>
      </c>
      <c r="B15" s="113" t="s">
        <v>23</v>
      </c>
      <c r="C15" s="11" t="s">
        <v>38</v>
      </c>
      <c r="D15" s="113" t="s">
        <v>12</v>
      </c>
      <c r="E15" s="32">
        <v>226.3</v>
      </c>
      <c r="F15" s="32">
        <v>932.4</v>
      </c>
      <c r="G15" s="32">
        <v>1806.7</v>
      </c>
    </row>
    <row r="16" spans="1:8" ht="56.25" x14ac:dyDescent="0.3">
      <c r="A16" s="29" t="s">
        <v>78</v>
      </c>
      <c r="B16" s="224" t="s">
        <v>21</v>
      </c>
      <c r="C16" s="11" t="s">
        <v>36</v>
      </c>
      <c r="D16" s="190" t="s">
        <v>28</v>
      </c>
      <c r="E16" s="123">
        <v>222</v>
      </c>
      <c r="F16" s="123">
        <v>628</v>
      </c>
      <c r="G16" s="123">
        <v>406</v>
      </c>
    </row>
    <row r="17" spans="1:8" ht="56.25" x14ac:dyDescent="0.3">
      <c r="A17" s="1" t="s">
        <v>77</v>
      </c>
      <c r="B17" s="224"/>
      <c r="C17" s="117" t="s">
        <v>37</v>
      </c>
      <c r="D17" s="190"/>
      <c r="E17" s="123">
        <v>222</v>
      </c>
      <c r="F17" s="123">
        <v>222</v>
      </c>
      <c r="G17" s="123">
        <v>406</v>
      </c>
    </row>
    <row r="18" spans="1:8" ht="37.5" x14ac:dyDescent="0.3">
      <c r="A18" s="29" t="s">
        <v>34</v>
      </c>
      <c r="B18" s="113" t="s">
        <v>24</v>
      </c>
      <c r="C18" s="117" t="s">
        <v>163</v>
      </c>
      <c r="D18" s="113" t="s">
        <v>29</v>
      </c>
      <c r="E18" s="101">
        <f>E15/E17*1000</f>
        <v>1019.3693693693695</v>
      </c>
      <c r="F18" s="101">
        <f>F15/F17*1000</f>
        <v>4200</v>
      </c>
      <c r="G18" s="101">
        <f>G15/G17*1000</f>
        <v>4450</v>
      </c>
    </row>
    <row r="19" spans="1:8" ht="69.75" customHeight="1" x14ac:dyDescent="0.3">
      <c r="A19" s="33"/>
      <c r="B19" s="113" t="s">
        <v>22</v>
      </c>
      <c r="C19" s="117" t="s">
        <v>39</v>
      </c>
      <c r="D19" s="113" t="s">
        <v>25</v>
      </c>
      <c r="E19" s="109">
        <v>33.299999999999997</v>
      </c>
      <c r="F19" s="109">
        <v>50</v>
      </c>
      <c r="G19" s="109">
        <f>G17/G16*100</f>
        <v>100</v>
      </c>
    </row>
    <row r="20" spans="1:8" ht="51" customHeight="1" x14ac:dyDescent="0.3">
      <c r="A20" s="110" t="s">
        <v>306</v>
      </c>
      <c r="B20" s="113" t="s">
        <v>23</v>
      </c>
      <c r="C20" s="11" t="s">
        <v>229</v>
      </c>
      <c r="D20" s="113" t="s">
        <v>12</v>
      </c>
      <c r="E20" s="32">
        <v>8.5</v>
      </c>
      <c r="F20" s="32">
        <v>36</v>
      </c>
      <c r="G20" s="32">
        <v>36</v>
      </c>
    </row>
    <row r="21" spans="1:8" ht="37.5" x14ac:dyDescent="0.3">
      <c r="A21" s="29" t="s">
        <v>78</v>
      </c>
      <c r="B21" s="224" t="s">
        <v>21</v>
      </c>
      <c r="C21" s="11" t="s">
        <v>93</v>
      </c>
      <c r="D21" s="190" t="s">
        <v>28</v>
      </c>
      <c r="E21" s="123">
        <v>200</v>
      </c>
      <c r="F21" s="123">
        <v>525</v>
      </c>
      <c r="G21" s="123">
        <v>600</v>
      </c>
    </row>
    <row r="22" spans="1:8" ht="37.5" x14ac:dyDescent="0.3">
      <c r="A22" s="1" t="s">
        <v>77</v>
      </c>
      <c r="B22" s="224"/>
      <c r="C22" s="117" t="s">
        <v>94</v>
      </c>
      <c r="D22" s="190"/>
      <c r="E22" s="121"/>
      <c r="F22" s="123">
        <v>270</v>
      </c>
      <c r="G22" s="123"/>
    </row>
    <row r="23" spans="1:8" ht="37.5" x14ac:dyDescent="0.3">
      <c r="A23" s="29" t="s">
        <v>34</v>
      </c>
      <c r="B23" s="190" t="s">
        <v>24</v>
      </c>
      <c r="C23" s="117" t="s">
        <v>42</v>
      </c>
      <c r="D23" s="113" t="s">
        <v>26</v>
      </c>
      <c r="E23" s="120">
        <v>42.6</v>
      </c>
      <c r="F23" s="120">
        <v>60</v>
      </c>
      <c r="G23" s="120">
        <v>60</v>
      </c>
    </row>
    <row r="24" spans="1:8" ht="35.25" customHeight="1" x14ac:dyDescent="0.3">
      <c r="A24" s="33"/>
      <c r="B24" s="190"/>
      <c r="C24" s="117" t="s">
        <v>41</v>
      </c>
      <c r="D24" s="113" t="s">
        <v>26</v>
      </c>
      <c r="E24" s="100"/>
      <c r="F24" s="100">
        <v>16.66</v>
      </c>
      <c r="G24" s="100"/>
      <c r="H24" s="34"/>
    </row>
    <row r="25" spans="1:8" ht="35.25" customHeight="1" x14ac:dyDescent="0.3">
      <c r="A25" s="35"/>
      <c r="B25" s="113" t="s">
        <v>22</v>
      </c>
      <c r="C25" s="117" t="s">
        <v>259</v>
      </c>
      <c r="D25" s="113" t="s">
        <v>25</v>
      </c>
      <c r="E25" s="100"/>
      <c r="F25" s="9">
        <f>F21/E21</f>
        <v>2.625</v>
      </c>
      <c r="G25" s="9">
        <f>G21/F21</f>
        <v>1.1428571428571428</v>
      </c>
      <c r="H25" s="34"/>
    </row>
    <row r="26" spans="1:8" ht="44.25" customHeight="1" x14ac:dyDescent="0.3">
      <c r="A26" s="110" t="s">
        <v>307</v>
      </c>
      <c r="B26" s="113" t="s">
        <v>23</v>
      </c>
      <c r="C26" s="11" t="s">
        <v>43</v>
      </c>
      <c r="D26" s="113" t="s">
        <v>12</v>
      </c>
      <c r="E26" s="32">
        <f>SUM(E27:E30)</f>
        <v>33</v>
      </c>
      <c r="F26" s="32">
        <f>SUM(F27:F31)</f>
        <v>48</v>
      </c>
      <c r="G26" s="32">
        <f>SUM(G27:G31)</f>
        <v>941.1</v>
      </c>
    </row>
    <row r="27" spans="1:8" ht="39" customHeight="1" x14ac:dyDescent="0.3">
      <c r="A27" s="29" t="s">
        <v>78</v>
      </c>
      <c r="B27" s="208" t="s">
        <v>21</v>
      </c>
      <c r="C27" s="11" t="s">
        <v>46</v>
      </c>
      <c r="D27" s="201" t="s">
        <v>12</v>
      </c>
      <c r="E27" s="32">
        <v>19</v>
      </c>
      <c r="F27" s="32">
        <v>30</v>
      </c>
      <c r="G27" s="32">
        <f>28.5+24</f>
        <v>52.5</v>
      </c>
    </row>
    <row r="28" spans="1:8" ht="39" customHeight="1" x14ac:dyDescent="0.3">
      <c r="A28" s="1" t="s">
        <v>77</v>
      </c>
      <c r="B28" s="209"/>
      <c r="C28" s="11" t="s">
        <v>44</v>
      </c>
      <c r="D28" s="202"/>
      <c r="E28" s="32">
        <v>14</v>
      </c>
      <c r="F28" s="32"/>
      <c r="G28" s="32"/>
    </row>
    <row r="29" spans="1:8" ht="39" customHeight="1" x14ac:dyDescent="0.3">
      <c r="A29" s="29" t="s">
        <v>34</v>
      </c>
      <c r="B29" s="209"/>
      <c r="C29" s="11" t="s">
        <v>233</v>
      </c>
      <c r="D29" s="202"/>
      <c r="E29" s="32"/>
      <c r="F29" s="32">
        <v>18</v>
      </c>
      <c r="G29" s="32">
        <v>18</v>
      </c>
    </row>
    <row r="30" spans="1:8" ht="39" customHeight="1" x14ac:dyDescent="0.3">
      <c r="A30" s="2"/>
      <c r="B30" s="209"/>
      <c r="C30" s="11" t="s">
        <v>45</v>
      </c>
      <c r="D30" s="202"/>
      <c r="E30" s="32"/>
      <c r="F30" s="32"/>
      <c r="G30" s="32">
        <v>825</v>
      </c>
    </row>
    <row r="31" spans="1:8" ht="30.75" customHeight="1" x14ac:dyDescent="0.3">
      <c r="A31" s="2"/>
      <c r="B31" s="210"/>
      <c r="C31" s="11" t="s">
        <v>238</v>
      </c>
      <c r="D31" s="202"/>
      <c r="E31" s="32"/>
      <c r="F31" s="32"/>
      <c r="G31" s="32">
        <v>45.6</v>
      </c>
    </row>
    <row r="32" spans="1:8" ht="27" customHeight="1" x14ac:dyDescent="0.3">
      <c r="A32" s="2"/>
      <c r="B32" s="201" t="s">
        <v>24</v>
      </c>
      <c r="C32" s="36" t="s">
        <v>95</v>
      </c>
      <c r="D32" s="201" t="s">
        <v>97</v>
      </c>
      <c r="E32" s="32">
        <f t="shared" ref="E32:G34" si="0">E27/12</f>
        <v>1.5833333333333333</v>
      </c>
      <c r="F32" s="32">
        <f t="shared" si="0"/>
        <v>2.5</v>
      </c>
      <c r="G32" s="32">
        <f t="shared" si="0"/>
        <v>4.375</v>
      </c>
    </row>
    <row r="33" spans="1:7" ht="26.25" customHeight="1" x14ac:dyDescent="0.3">
      <c r="A33" s="2"/>
      <c r="B33" s="202"/>
      <c r="C33" s="36" t="s">
        <v>96</v>
      </c>
      <c r="D33" s="202"/>
      <c r="E33" s="32">
        <f t="shared" si="0"/>
        <v>1.1666666666666667</v>
      </c>
      <c r="F33" s="32">
        <f t="shared" si="0"/>
        <v>0</v>
      </c>
      <c r="G33" s="32">
        <f t="shared" si="0"/>
        <v>0</v>
      </c>
    </row>
    <row r="34" spans="1:7" ht="28.5" customHeight="1" x14ac:dyDescent="0.3">
      <c r="A34" s="2"/>
      <c r="B34" s="202"/>
      <c r="C34" s="36" t="s">
        <v>228</v>
      </c>
      <c r="D34" s="202"/>
      <c r="E34" s="32">
        <f t="shared" si="0"/>
        <v>0</v>
      </c>
      <c r="F34" s="32">
        <f t="shared" si="0"/>
        <v>1.5</v>
      </c>
      <c r="G34" s="32">
        <f t="shared" si="0"/>
        <v>1.5</v>
      </c>
    </row>
    <row r="35" spans="1:7" ht="29.25" customHeight="1" x14ac:dyDescent="0.3">
      <c r="A35" s="2"/>
      <c r="B35" s="202"/>
      <c r="C35" s="36" t="s">
        <v>98</v>
      </c>
      <c r="D35" s="202"/>
      <c r="E35" s="32">
        <f>E30/12</f>
        <v>0</v>
      </c>
      <c r="F35" s="32">
        <f>F30/12</f>
        <v>0</v>
      </c>
      <c r="G35" s="32">
        <f>G30/15</f>
        <v>55</v>
      </c>
    </row>
    <row r="36" spans="1:7" ht="29.25" customHeight="1" x14ac:dyDescent="0.3">
      <c r="A36" s="2"/>
      <c r="B36" s="203"/>
      <c r="C36" s="36" t="s">
        <v>239</v>
      </c>
      <c r="D36" s="202"/>
      <c r="E36" s="32"/>
      <c r="F36" s="32"/>
      <c r="G36" s="32">
        <f>G31/12</f>
        <v>3.8000000000000003</v>
      </c>
    </row>
    <row r="37" spans="1:7" ht="60.75" x14ac:dyDescent="0.3">
      <c r="A37" s="14" t="s">
        <v>308</v>
      </c>
      <c r="B37" s="113" t="s">
        <v>23</v>
      </c>
      <c r="C37" s="11" t="s">
        <v>99</v>
      </c>
      <c r="D37" s="113" t="s">
        <v>12</v>
      </c>
      <c r="E37" s="115">
        <v>29</v>
      </c>
      <c r="F37" s="115"/>
      <c r="G37" s="115"/>
    </row>
    <row r="38" spans="1:7" ht="37.5" x14ac:dyDescent="0.3">
      <c r="A38" s="29" t="s">
        <v>78</v>
      </c>
      <c r="B38" s="112" t="s">
        <v>21</v>
      </c>
      <c r="C38" s="11" t="s">
        <v>100</v>
      </c>
      <c r="D38" s="113" t="s">
        <v>27</v>
      </c>
      <c r="E38" s="123">
        <v>2</v>
      </c>
      <c r="F38" s="37"/>
      <c r="G38" s="37"/>
    </row>
    <row r="39" spans="1:7" ht="37.5" x14ac:dyDescent="0.3">
      <c r="A39" s="1" t="s">
        <v>77</v>
      </c>
      <c r="B39" s="190" t="s">
        <v>24</v>
      </c>
      <c r="C39" s="191" t="s">
        <v>100</v>
      </c>
      <c r="D39" s="190" t="s">
        <v>12</v>
      </c>
      <c r="E39" s="215">
        <f>E37/E38</f>
        <v>14.5</v>
      </c>
      <c r="F39" s="192"/>
      <c r="G39" s="192"/>
    </row>
    <row r="40" spans="1:7" ht="37.5" x14ac:dyDescent="0.3">
      <c r="A40" s="30" t="s">
        <v>34</v>
      </c>
      <c r="B40" s="190"/>
      <c r="C40" s="191"/>
      <c r="D40" s="190"/>
      <c r="E40" s="215"/>
      <c r="F40" s="192"/>
      <c r="G40" s="192"/>
    </row>
    <row r="41" spans="1:7" ht="66" customHeight="1" x14ac:dyDescent="0.3">
      <c r="A41" s="14" t="s">
        <v>309</v>
      </c>
      <c r="B41" s="114" t="s">
        <v>23</v>
      </c>
      <c r="C41" s="11" t="s">
        <v>210</v>
      </c>
      <c r="D41" s="113" t="s">
        <v>12</v>
      </c>
      <c r="E41" s="115">
        <v>275</v>
      </c>
      <c r="F41" s="115">
        <v>355.3</v>
      </c>
      <c r="G41" s="115">
        <f>SUM(G42:G44)</f>
        <v>450</v>
      </c>
    </row>
    <row r="42" spans="1:7" ht="37.5" x14ac:dyDescent="0.3">
      <c r="A42" s="29" t="s">
        <v>78</v>
      </c>
      <c r="B42" s="216" t="s">
        <v>21</v>
      </c>
      <c r="C42" s="11" t="s">
        <v>207</v>
      </c>
      <c r="D42" s="190" t="s">
        <v>12</v>
      </c>
      <c r="E42" s="37"/>
      <c r="F42" s="37"/>
      <c r="G42" s="115">
        <v>156</v>
      </c>
    </row>
    <row r="43" spans="1:7" ht="37.5" x14ac:dyDescent="0.3">
      <c r="A43" s="1" t="s">
        <v>77</v>
      </c>
      <c r="B43" s="217"/>
      <c r="C43" s="38" t="s">
        <v>208</v>
      </c>
      <c r="D43" s="190"/>
      <c r="E43" s="115"/>
      <c r="F43" s="115"/>
      <c r="G43" s="115">
        <v>264</v>
      </c>
    </row>
    <row r="44" spans="1:7" ht="37.5" x14ac:dyDescent="0.3">
      <c r="A44" s="29" t="s">
        <v>34</v>
      </c>
      <c r="B44" s="217"/>
      <c r="C44" s="117" t="s">
        <v>209</v>
      </c>
      <c r="D44" s="190"/>
      <c r="E44" s="115"/>
      <c r="F44" s="115"/>
      <c r="G44" s="115">
        <v>30</v>
      </c>
    </row>
    <row r="45" spans="1:7" ht="27" customHeight="1" x14ac:dyDescent="0.3">
      <c r="A45" s="30"/>
      <c r="B45" s="218"/>
      <c r="C45" s="117" t="s">
        <v>234</v>
      </c>
      <c r="D45" s="113" t="s">
        <v>235</v>
      </c>
      <c r="E45" s="123">
        <v>12</v>
      </c>
      <c r="F45" s="123">
        <v>12</v>
      </c>
      <c r="G45" s="123">
        <v>12</v>
      </c>
    </row>
    <row r="46" spans="1:7" ht="37.5" x14ac:dyDescent="0.3">
      <c r="A46" s="29"/>
      <c r="B46" s="219" t="s">
        <v>24</v>
      </c>
      <c r="C46" s="117" t="s">
        <v>236</v>
      </c>
      <c r="D46" s="201" t="s">
        <v>12</v>
      </c>
      <c r="E46" s="39">
        <f>E41/E45</f>
        <v>22.916666666666668</v>
      </c>
      <c r="F46" s="39">
        <f>F41/F45</f>
        <v>29.608333333333334</v>
      </c>
      <c r="G46" s="39">
        <f>G41/G45</f>
        <v>37.5</v>
      </c>
    </row>
    <row r="47" spans="1:7" ht="37.5" x14ac:dyDescent="0.3">
      <c r="A47" s="35"/>
      <c r="B47" s="220"/>
      <c r="C47" s="7" t="s">
        <v>211</v>
      </c>
      <c r="D47" s="202"/>
      <c r="E47" s="116"/>
      <c r="F47" s="116"/>
      <c r="G47" s="8">
        <f>G42/12</f>
        <v>13</v>
      </c>
    </row>
    <row r="48" spans="1:7" ht="37.5" x14ac:dyDescent="0.3">
      <c r="A48" s="35"/>
      <c r="B48" s="220"/>
      <c r="C48" s="40" t="s">
        <v>212</v>
      </c>
      <c r="D48" s="202"/>
      <c r="E48" s="116"/>
      <c r="F48" s="116"/>
      <c r="G48" s="8">
        <f t="shared" ref="G48:G49" si="1">G43/12</f>
        <v>22</v>
      </c>
    </row>
    <row r="49" spans="1:7" ht="38.25" customHeight="1" x14ac:dyDescent="0.3">
      <c r="A49" s="29"/>
      <c r="B49" s="221"/>
      <c r="C49" s="117" t="s">
        <v>237</v>
      </c>
      <c r="D49" s="203"/>
      <c r="E49" s="116"/>
      <c r="F49" s="116"/>
      <c r="G49" s="8">
        <f t="shared" si="1"/>
        <v>2.5</v>
      </c>
    </row>
    <row r="50" spans="1:7" ht="38.25" customHeight="1" x14ac:dyDescent="0.3">
      <c r="A50" s="30"/>
      <c r="B50" s="124" t="s">
        <v>22</v>
      </c>
      <c r="C50" s="117" t="s">
        <v>261</v>
      </c>
      <c r="D50" s="111" t="s">
        <v>25</v>
      </c>
      <c r="E50" s="116"/>
      <c r="F50" s="10">
        <f>F41/E41*100</f>
        <v>129.20000000000002</v>
      </c>
      <c r="G50" s="10">
        <f>G41/F41*100</f>
        <v>126.65353222628764</v>
      </c>
    </row>
    <row r="51" spans="1:7" ht="40.5" x14ac:dyDescent="0.3">
      <c r="A51" s="14" t="s">
        <v>213</v>
      </c>
      <c r="B51" s="113" t="s">
        <v>23</v>
      </c>
      <c r="C51" s="11" t="s">
        <v>48</v>
      </c>
      <c r="D51" s="113" t="s">
        <v>12</v>
      </c>
      <c r="E51" s="115">
        <v>7505.69</v>
      </c>
      <c r="F51" s="115">
        <v>10210.4</v>
      </c>
      <c r="G51" s="115">
        <v>657.91</v>
      </c>
    </row>
    <row r="52" spans="1:7" ht="39" customHeight="1" x14ac:dyDescent="0.3">
      <c r="A52" s="29" t="s">
        <v>78</v>
      </c>
      <c r="B52" s="197" t="s">
        <v>21</v>
      </c>
      <c r="C52" s="36" t="s">
        <v>50</v>
      </c>
      <c r="D52" s="190" t="s">
        <v>49</v>
      </c>
      <c r="E52" s="123">
        <v>5000</v>
      </c>
      <c r="F52" s="123"/>
      <c r="G52" s="123">
        <f>5000-2933</f>
        <v>2067</v>
      </c>
    </row>
    <row r="53" spans="1:7" ht="39" customHeight="1" x14ac:dyDescent="0.3">
      <c r="A53" s="1" t="s">
        <v>77</v>
      </c>
      <c r="B53" s="200"/>
      <c r="C53" s="36" t="s">
        <v>66</v>
      </c>
      <c r="D53" s="190"/>
      <c r="E53" s="123">
        <v>5000</v>
      </c>
      <c r="F53" s="123"/>
      <c r="G53" s="123">
        <f>5000-2862</f>
        <v>2138</v>
      </c>
    </row>
    <row r="54" spans="1:7" ht="56.25" x14ac:dyDescent="0.3">
      <c r="A54" s="29" t="s">
        <v>34</v>
      </c>
      <c r="B54" s="200"/>
      <c r="C54" s="36" t="s">
        <v>362</v>
      </c>
      <c r="D54" s="190"/>
      <c r="E54" s="123">
        <v>45000</v>
      </c>
      <c r="F54" s="123"/>
      <c r="G54" s="123"/>
    </row>
    <row r="55" spans="1:7" ht="56.25" x14ac:dyDescent="0.3">
      <c r="A55" s="2"/>
      <c r="B55" s="200"/>
      <c r="C55" s="36" t="s">
        <v>286</v>
      </c>
      <c r="D55" s="190"/>
      <c r="E55" s="123">
        <v>20000</v>
      </c>
      <c r="F55" s="123"/>
      <c r="G55" s="123"/>
    </row>
    <row r="56" spans="1:7" ht="24.95" customHeight="1" x14ac:dyDescent="0.3">
      <c r="A56" s="2"/>
      <c r="B56" s="200"/>
      <c r="C56" s="36" t="s">
        <v>67</v>
      </c>
      <c r="D56" s="190" t="s">
        <v>51</v>
      </c>
      <c r="E56" s="123">
        <v>20</v>
      </c>
      <c r="F56" s="123"/>
      <c r="G56" s="123"/>
    </row>
    <row r="57" spans="1:7" ht="24.95" customHeight="1" x14ac:dyDescent="0.3">
      <c r="A57" s="2"/>
      <c r="B57" s="200"/>
      <c r="C57" s="36" t="s">
        <v>75</v>
      </c>
      <c r="D57" s="190"/>
      <c r="E57" s="123">
        <v>11</v>
      </c>
      <c r="F57" s="123"/>
      <c r="G57" s="123"/>
    </row>
    <row r="58" spans="1:7" ht="24.95" customHeight="1" x14ac:dyDescent="0.3">
      <c r="A58" s="2"/>
      <c r="B58" s="200"/>
      <c r="C58" s="36" t="s">
        <v>76</v>
      </c>
      <c r="D58" s="190"/>
      <c r="E58" s="123">
        <v>1</v>
      </c>
      <c r="F58" s="123"/>
      <c r="G58" s="123"/>
    </row>
    <row r="59" spans="1:7" ht="24.95" customHeight="1" x14ac:dyDescent="0.3">
      <c r="A59" s="2"/>
      <c r="B59" s="200"/>
      <c r="C59" s="36" t="s">
        <v>68</v>
      </c>
      <c r="D59" s="190"/>
      <c r="E59" s="123">
        <v>3</v>
      </c>
      <c r="F59" s="123"/>
      <c r="G59" s="123"/>
    </row>
    <row r="60" spans="1:7" ht="19.5" x14ac:dyDescent="0.3">
      <c r="A60" s="2"/>
      <c r="B60" s="200"/>
      <c r="C60" s="36" t="s">
        <v>69</v>
      </c>
      <c r="D60" s="190"/>
      <c r="E60" s="123">
        <v>3</v>
      </c>
      <c r="F60" s="123"/>
      <c r="G60" s="123"/>
    </row>
    <row r="61" spans="1:7" ht="39" customHeight="1" x14ac:dyDescent="0.3">
      <c r="A61" s="2"/>
      <c r="B61" s="200"/>
      <c r="C61" s="36" t="s">
        <v>70</v>
      </c>
      <c r="D61" s="190"/>
      <c r="E61" s="123">
        <v>60</v>
      </c>
      <c r="F61" s="123">
        <v>54</v>
      </c>
      <c r="G61" s="123"/>
    </row>
    <row r="62" spans="1:7" ht="39" customHeight="1" x14ac:dyDescent="0.3">
      <c r="A62" s="2"/>
      <c r="B62" s="200"/>
      <c r="C62" s="36" t="s">
        <v>71</v>
      </c>
      <c r="D62" s="190"/>
      <c r="E62" s="123"/>
      <c r="F62" s="123">
        <v>50</v>
      </c>
      <c r="G62" s="123"/>
    </row>
    <row r="63" spans="1:7" ht="39" customHeight="1" x14ac:dyDescent="0.3">
      <c r="A63" s="2"/>
      <c r="B63" s="200"/>
      <c r="C63" s="36" t="s">
        <v>72</v>
      </c>
      <c r="D63" s="190"/>
      <c r="E63" s="123"/>
      <c r="F63" s="123">
        <v>8</v>
      </c>
      <c r="G63" s="123"/>
    </row>
    <row r="64" spans="1:7" ht="39" customHeight="1" x14ac:dyDescent="0.3">
      <c r="A64" s="2"/>
      <c r="B64" s="200"/>
      <c r="C64" s="36" t="s">
        <v>73</v>
      </c>
      <c r="D64" s="190"/>
      <c r="E64" s="123"/>
      <c r="F64" s="123">
        <v>18</v>
      </c>
      <c r="G64" s="123"/>
    </row>
    <row r="65" spans="1:7" ht="39" customHeight="1" x14ac:dyDescent="0.3">
      <c r="A65" s="2"/>
      <c r="B65" s="200"/>
      <c r="C65" s="11" t="s">
        <v>74</v>
      </c>
      <c r="D65" s="190"/>
      <c r="E65" s="123"/>
      <c r="F65" s="123">
        <v>32</v>
      </c>
      <c r="G65" s="123"/>
    </row>
    <row r="66" spans="1:7" ht="19.5" x14ac:dyDescent="0.3">
      <c r="A66" s="2"/>
      <c r="B66" s="200"/>
      <c r="C66" s="11" t="s">
        <v>54</v>
      </c>
      <c r="D66" s="113" t="s">
        <v>49</v>
      </c>
      <c r="E66" s="123"/>
      <c r="F66" s="123">
        <v>192</v>
      </c>
      <c r="G66" s="123">
        <v>200</v>
      </c>
    </row>
    <row r="67" spans="1:7" ht="19.5" x14ac:dyDescent="0.3">
      <c r="A67" s="2"/>
      <c r="B67" s="200"/>
      <c r="C67" s="11" t="s">
        <v>55</v>
      </c>
      <c r="D67" s="113" t="s">
        <v>52</v>
      </c>
      <c r="E67" s="123"/>
      <c r="F67" s="123"/>
      <c r="G67" s="123">
        <v>100</v>
      </c>
    </row>
    <row r="68" spans="1:7" ht="19.5" x14ac:dyDescent="0.3">
      <c r="A68" s="2"/>
      <c r="B68" s="200"/>
      <c r="C68" s="11" t="s">
        <v>56</v>
      </c>
      <c r="D68" s="190" t="s">
        <v>51</v>
      </c>
      <c r="E68" s="123"/>
      <c r="F68" s="123"/>
      <c r="G68" s="123">
        <v>1</v>
      </c>
    </row>
    <row r="69" spans="1:7" ht="19.5" x14ac:dyDescent="0.3">
      <c r="A69" s="2"/>
      <c r="B69" s="200"/>
      <c r="C69" s="11" t="s">
        <v>57</v>
      </c>
      <c r="D69" s="190"/>
      <c r="E69" s="123"/>
      <c r="F69" s="123"/>
      <c r="G69" s="123">
        <v>1</v>
      </c>
    </row>
    <row r="70" spans="1:7" ht="19.5" x14ac:dyDescent="0.3">
      <c r="A70" s="2"/>
      <c r="B70" s="200"/>
      <c r="C70" s="11" t="s">
        <v>58</v>
      </c>
      <c r="D70" s="190"/>
      <c r="E70" s="123"/>
      <c r="F70" s="123"/>
      <c r="G70" s="123">
        <v>15</v>
      </c>
    </row>
    <row r="71" spans="1:7" ht="19.5" x14ac:dyDescent="0.3">
      <c r="A71" s="2"/>
      <c r="B71" s="200"/>
      <c r="C71" s="11" t="s">
        <v>59</v>
      </c>
      <c r="D71" s="190"/>
      <c r="E71" s="123"/>
      <c r="F71" s="123"/>
      <c r="G71" s="123">
        <v>20</v>
      </c>
    </row>
    <row r="72" spans="1:7" ht="19.5" x14ac:dyDescent="0.3">
      <c r="A72" s="2"/>
      <c r="B72" s="200"/>
      <c r="C72" s="11" t="s">
        <v>60</v>
      </c>
      <c r="D72" s="190"/>
      <c r="E72" s="123"/>
      <c r="F72" s="123"/>
      <c r="G72" s="123">
        <v>8</v>
      </c>
    </row>
    <row r="73" spans="1:7" ht="19.5" x14ac:dyDescent="0.3">
      <c r="A73" s="2"/>
      <c r="B73" s="200"/>
      <c r="C73" s="11" t="s">
        <v>61</v>
      </c>
      <c r="D73" s="190"/>
      <c r="E73" s="123"/>
      <c r="F73" s="123"/>
      <c r="G73" s="123">
        <v>5</v>
      </c>
    </row>
    <row r="74" spans="1:7" ht="19.5" x14ac:dyDescent="0.3">
      <c r="A74" s="2"/>
      <c r="B74" s="200"/>
      <c r="C74" s="11" t="s">
        <v>62</v>
      </c>
      <c r="D74" s="190"/>
      <c r="E74" s="123"/>
      <c r="F74" s="123"/>
      <c r="G74" s="123">
        <v>1000</v>
      </c>
    </row>
    <row r="75" spans="1:7" ht="19.5" x14ac:dyDescent="0.3">
      <c r="A75" s="2"/>
      <c r="B75" s="200"/>
      <c r="C75" s="11" t="s">
        <v>63</v>
      </c>
      <c r="D75" s="190" t="s">
        <v>53</v>
      </c>
      <c r="E75" s="123"/>
      <c r="F75" s="123"/>
      <c r="G75" s="123">
        <v>5</v>
      </c>
    </row>
    <row r="76" spans="1:7" ht="19.5" x14ac:dyDescent="0.3">
      <c r="A76" s="2"/>
      <c r="B76" s="200"/>
      <c r="C76" s="11" t="s">
        <v>64</v>
      </c>
      <c r="D76" s="190"/>
      <c r="E76" s="123"/>
      <c r="F76" s="123"/>
      <c r="G76" s="123">
        <v>8</v>
      </c>
    </row>
    <row r="77" spans="1:7" ht="19.5" x14ac:dyDescent="0.3">
      <c r="A77" s="2"/>
      <c r="B77" s="200"/>
      <c r="C77" s="41" t="s">
        <v>65</v>
      </c>
      <c r="D77" s="201" t="s">
        <v>51</v>
      </c>
      <c r="E77" s="123"/>
      <c r="F77" s="123"/>
      <c r="G77" s="123">
        <v>100</v>
      </c>
    </row>
    <row r="78" spans="1:7" ht="19.5" x14ac:dyDescent="0.3">
      <c r="A78" s="3"/>
      <c r="B78" s="198"/>
      <c r="C78" s="11" t="s">
        <v>316</v>
      </c>
      <c r="D78" s="203"/>
      <c r="E78" s="123"/>
      <c r="F78" s="123"/>
      <c r="G78" s="123">
        <v>270</v>
      </c>
    </row>
    <row r="79" spans="1:7" ht="19.5" x14ac:dyDescent="0.3">
      <c r="A79" s="236"/>
      <c r="B79" s="237" t="s">
        <v>21</v>
      </c>
      <c r="C79" s="238" t="s">
        <v>317</v>
      </c>
      <c r="D79" s="195" t="s">
        <v>51</v>
      </c>
      <c r="E79" s="123"/>
      <c r="F79" s="123"/>
      <c r="G79" s="239">
        <v>30000</v>
      </c>
    </row>
    <row r="80" spans="1:7" ht="19.5" x14ac:dyDescent="0.3">
      <c r="A80" s="2"/>
      <c r="B80" s="240"/>
      <c r="C80" s="238" t="s">
        <v>318</v>
      </c>
      <c r="D80" s="199"/>
      <c r="E80" s="123"/>
      <c r="F80" s="123"/>
      <c r="G80" s="239">
        <v>100000</v>
      </c>
    </row>
    <row r="81" spans="1:8" ht="19.5" x14ac:dyDescent="0.3">
      <c r="A81" s="2"/>
      <c r="B81" s="240"/>
      <c r="C81" s="238" t="s">
        <v>319</v>
      </c>
      <c r="D81" s="199"/>
      <c r="E81" s="123"/>
      <c r="F81" s="123"/>
      <c r="G81" s="123">
        <v>10</v>
      </c>
    </row>
    <row r="82" spans="1:8" ht="37.5" x14ac:dyDescent="0.3">
      <c r="A82" s="2"/>
      <c r="B82" s="240"/>
      <c r="C82" s="238" t="s">
        <v>320</v>
      </c>
      <c r="D82" s="199"/>
      <c r="E82" s="123"/>
      <c r="F82" s="123"/>
      <c r="G82" s="123">
        <v>5</v>
      </c>
    </row>
    <row r="83" spans="1:8" ht="19.5" x14ac:dyDescent="0.3">
      <c r="A83" s="2"/>
      <c r="B83" s="240"/>
      <c r="C83" s="238" t="s">
        <v>321</v>
      </c>
      <c r="D83" s="199"/>
      <c r="E83" s="123"/>
      <c r="F83" s="123"/>
      <c r="G83" s="123">
        <v>1000</v>
      </c>
    </row>
    <row r="84" spans="1:8" ht="19.5" x14ac:dyDescent="0.3">
      <c r="A84" s="2"/>
      <c r="B84" s="240"/>
      <c r="C84" s="238" t="s">
        <v>322</v>
      </c>
      <c r="D84" s="199"/>
      <c r="E84" s="123"/>
      <c r="F84" s="123"/>
      <c r="G84" s="123">
        <v>500</v>
      </c>
    </row>
    <row r="85" spans="1:8" ht="19.5" x14ac:dyDescent="0.3">
      <c r="A85" s="2"/>
      <c r="B85" s="240"/>
      <c r="C85" s="238" t="s">
        <v>323</v>
      </c>
      <c r="D85" s="199"/>
      <c r="E85" s="123"/>
      <c r="F85" s="123"/>
      <c r="G85" s="123">
        <v>500</v>
      </c>
    </row>
    <row r="86" spans="1:8" ht="19.5" x14ac:dyDescent="0.3">
      <c r="A86" s="2"/>
      <c r="B86" s="240"/>
      <c r="C86" s="238" t="s">
        <v>324</v>
      </c>
      <c r="D86" s="199"/>
      <c r="E86" s="123"/>
      <c r="F86" s="123"/>
      <c r="G86" s="123">
        <v>500</v>
      </c>
    </row>
    <row r="87" spans="1:8" ht="19.5" x14ac:dyDescent="0.3">
      <c r="A87" s="2"/>
      <c r="B87" s="240"/>
      <c r="C87" s="238" t="s">
        <v>325</v>
      </c>
      <c r="D87" s="199"/>
      <c r="E87" s="123"/>
      <c r="F87" s="123"/>
      <c r="G87" s="123">
        <v>5</v>
      </c>
    </row>
    <row r="88" spans="1:8" ht="19.5" x14ac:dyDescent="0.3">
      <c r="A88" s="2"/>
      <c r="B88" s="240"/>
      <c r="C88" s="238" t="s">
        <v>326</v>
      </c>
      <c r="D88" s="199"/>
      <c r="E88" s="123"/>
      <c r="F88" s="123"/>
      <c r="G88" s="123">
        <v>5</v>
      </c>
    </row>
    <row r="89" spans="1:8" ht="19.5" x14ac:dyDescent="0.3">
      <c r="A89" s="2"/>
      <c r="B89" s="240"/>
      <c r="C89" s="238" t="s">
        <v>327</v>
      </c>
      <c r="D89" s="199"/>
      <c r="E89" s="123"/>
      <c r="F89" s="123"/>
      <c r="G89" s="123">
        <v>3</v>
      </c>
    </row>
    <row r="90" spans="1:8" ht="19.5" x14ac:dyDescent="0.3">
      <c r="A90" s="2"/>
      <c r="B90" s="240"/>
      <c r="C90" s="238" t="s">
        <v>328</v>
      </c>
      <c r="D90" s="199"/>
      <c r="E90" s="123"/>
      <c r="F90" s="123"/>
      <c r="G90" s="123">
        <v>200</v>
      </c>
    </row>
    <row r="91" spans="1:8" ht="19.5" x14ac:dyDescent="0.3">
      <c r="A91" s="2"/>
      <c r="B91" s="240"/>
      <c r="C91" s="238" t="s">
        <v>329</v>
      </c>
      <c r="D91" s="199"/>
      <c r="E91" s="123"/>
      <c r="F91" s="123"/>
      <c r="G91" s="123">
        <v>10</v>
      </c>
    </row>
    <row r="92" spans="1:8" ht="19.5" x14ac:dyDescent="0.3">
      <c r="A92" s="2"/>
      <c r="B92" s="240"/>
      <c r="C92" s="238" t="s">
        <v>330</v>
      </c>
      <c r="D92" s="199"/>
      <c r="E92" s="123"/>
      <c r="F92" s="123"/>
      <c r="G92" s="123">
        <v>5</v>
      </c>
    </row>
    <row r="93" spans="1:8" ht="19.5" x14ac:dyDescent="0.3">
      <c r="A93" s="2"/>
      <c r="B93" s="241"/>
      <c r="C93" s="238" t="s">
        <v>331</v>
      </c>
      <c r="D93" s="196"/>
      <c r="E93" s="123"/>
      <c r="F93" s="123"/>
      <c r="G93" s="123">
        <v>6</v>
      </c>
    </row>
    <row r="94" spans="1:8" ht="19.5" x14ac:dyDescent="0.3">
      <c r="A94" s="2"/>
      <c r="B94" s="211" t="s">
        <v>24</v>
      </c>
      <c r="C94" s="42" t="s">
        <v>129</v>
      </c>
      <c r="D94" s="214"/>
      <c r="E94" s="190"/>
      <c r="F94" s="190"/>
      <c r="G94" s="190"/>
      <c r="H94" s="43"/>
    </row>
    <row r="95" spans="1:8" ht="19.5" x14ac:dyDescent="0.3">
      <c r="A95" s="2"/>
      <c r="B95" s="212"/>
      <c r="C95" s="44" t="s">
        <v>216</v>
      </c>
      <c r="D95" s="113"/>
      <c r="E95" s="123">
        <v>3.6749999999999998E-2</v>
      </c>
      <c r="F95" s="123"/>
      <c r="G95" s="123">
        <v>5.3629999999999997E-2</v>
      </c>
    </row>
    <row r="96" spans="1:8" ht="19.5" x14ac:dyDescent="0.3">
      <c r="A96" s="2"/>
      <c r="B96" s="212"/>
      <c r="C96" s="36" t="s">
        <v>215</v>
      </c>
      <c r="D96" s="113"/>
      <c r="E96" s="45">
        <v>5.7000000000000002E-2</v>
      </c>
      <c r="F96" s="123"/>
      <c r="G96" s="123">
        <v>5.5390000000000002E-2</v>
      </c>
    </row>
    <row r="97" spans="1:7" ht="19.5" x14ac:dyDescent="0.3">
      <c r="A97" s="2"/>
      <c r="B97" s="212"/>
      <c r="C97" s="36" t="s">
        <v>217</v>
      </c>
      <c r="D97" s="113"/>
      <c r="E97" s="46">
        <v>5.1999999999999998E-2</v>
      </c>
      <c r="F97" s="123"/>
      <c r="G97" s="123"/>
    </row>
    <row r="98" spans="1:7" ht="19.5" x14ac:dyDescent="0.3">
      <c r="A98" s="2"/>
      <c r="B98" s="212"/>
      <c r="C98" s="36" t="s">
        <v>218</v>
      </c>
      <c r="D98" s="113"/>
      <c r="E98" s="123">
        <v>5.7000000000000002E-2</v>
      </c>
      <c r="F98" s="123"/>
      <c r="G98" s="123"/>
    </row>
    <row r="99" spans="1:7" ht="19.5" x14ac:dyDescent="0.3">
      <c r="A99" s="2"/>
      <c r="B99" s="212"/>
      <c r="C99" s="36" t="s">
        <v>219</v>
      </c>
      <c r="D99" s="113"/>
      <c r="E99" s="123">
        <v>4.5</v>
      </c>
      <c r="F99" s="123"/>
      <c r="G99" s="123"/>
    </row>
    <row r="100" spans="1:7" ht="19.5" x14ac:dyDescent="0.3">
      <c r="A100" s="2"/>
      <c r="B100" s="212"/>
      <c r="C100" s="36" t="s">
        <v>220</v>
      </c>
      <c r="D100" s="113"/>
      <c r="E100" s="123">
        <v>23.975999999999999</v>
      </c>
      <c r="F100" s="123"/>
      <c r="G100" s="123"/>
    </row>
    <row r="101" spans="1:7" ht="19.5" x14ac:dyDescent="0.3">
      <c r="A101" s="2"/>
      <c r="B101" s="212"/>
      <c r="C101" s="36" t="s">
        <v>101</v>
      </c>
      <c r="D101" s="113"/>
      <c r="E101" s="123">
        <v>26.5</v>
      </c>
      <c r="F101" s="123"/>
      <c r="G101" s="123"/>
    </row>
    <row r="102" spans="1:7" ht="19.5" x14ac:dyDescent="0.3">
      <c r="A102" s="2"/>
      <c r="B102" s="212"/>
      <c r="C102" s="36" t="s">
        <v>221</v>
      </c>
      <c r="D102" s="113"/>
      <c r="E102" s="123">
        <v>333.3</v>
      </c>
      <c r="F102" s="123"/>
      <c r="G102" s="123"/>
    </row>
    <row r="103" spans="1:7" ht="19.5" x14ac:dyDescent="0.3">
      <c r="A103" s="2"/>
      <c r="B103" s="212"/>
      <c r="C103" s="36" t="s">
        <v>222</v>
      </c>
      <c r="D103" s="113"/>
      <c r="E103" s="123">
        <v>58.9</v>
      </c>
      <c r="F103" s="123"/>
      <c r="G103" s="123"/>
    </row>
    <row r="104" spans="1:7" ht="39" customHeight="1" x14ac:dyDescent="0.3">
      <c r="A104" s="2"/>
      <c r="B104" s="212"/>
      <c r="C104" s="36" t="s">
        <v>223</v>
      </c>
      <c r="D104" s="113"/>
      <c r="E104" s="123">
        <v>33.33</v>
      </c>
      <c r="F104" s="123">
        <v>33.33</v>
      </c>
      <c r="G104" s="123"/>
    </row>
    <row r="105" spans="1:7" ht="39" customHeight="1" x14ac:dyDescent="0.3">
      <c r="A105" s="2"/>
      <c r="B105" s="212"/>
      <c r="C105" s="36" t="s">
        <v>224</v>
      </c>
      <c r="D105" s="113"/>
      <c r="E105" s="123"/>
      <c r="F105" s="123">
        <v>18</v>
      </c>
      <c r="G105" s="123"/>
    </row>
    <row r="106" spans="1:7" ht="39" customHeight="1" x14ac:dyDescent="0.3">
      <c r="A106" s="2"/>
      <c r="B106" s="212"/>
      <c r="C106" s="36" t="s">
        <v>225</v>
      </c>
      <c r="D106" s="113"/>
      <c r="E106" s="123"/>
      <c r="F106" s="123">
        <v>20</v>
      </c>
      <c r="G106" s="123"/>
    </row>
    <row r="107" spans="1:7" ht="39" customHeight="1" x14ac:dyDescent="0.3">
      <c r="A107" s="2"/>
      <c r="B107" s="212"/>
      <c r="C107" s="36" t="s">
        <v>226</v>
      </c>
      <c r="D107" s="113"/>
      <c r="E107" s="123"/>
      <c r="F107" s="123">
        <v>78</v>
      </c>
      <c r="G107" s="123"/>
    </row>
    <row r="108" spans="1:7" ht="39" customHeight="1" x14ac:dyDescent="0.3">
      <c r="A108" s="2"/>
      <c r="B108" s="212"/>
      <c r="C108" s="36" t="s">
        <v>227</v>
      </c>
      <c r="D108" s="113"/>
      <c r="E108" s="123"/>
      <c r="F108" s="123">
        <v>184.89</v>
      </c>
      <c r="G108" s="123"/>
    </row>
    <row r="109" spans="1:7" ht="19.5" x14ac:dyDescent="0.3">
      <c r="A109" s="2"/>
      <c r="B109" s="212"/>
      <c r="C109" s="36" t="s">
        <v>349</v>
      </c>
      <c r="D109" s="195" t="s">
        <v>300</v>
      </c>
      <c r="E109" s="123"/>
      <c r="F109" s="123">
        <v>0.156</v>
      </c>
      <c r="G109" s="123">
        <v>0.16</v>
      </c>
    </row>
    <row r="110" spans="1:7" ht="19.5" x14ac:dyDescent="0.3">
      <c r="A110" s="2"/>
      <c r="B110" s="212"/>
      <c r="C110" s="11" t="s">
        <v>350</v>
      </c>
      <c r="D110" s="199"/>
      <c r="E110" s="123"/>
      <c r="F110" s="123"/>
      <c r="G110" s="123">
        <v>0.1</v>
      </c>
    </row>
    <row r="111" spans="1:7" ht="19.5" x14ac:dyDescent="0.3">
      <c r="A111" s="2"/>
      <c r="B111" s="212"/>
      <c r="C111" s="11" t="s">
        <v>351</v>
      </c>
      <c r="D111" s="199"/>
      <c r="E111" s="123"/>
      <c r="F111" s="123"/>
      <c r="G111" s="31">
        <v>4</v>
      </c>
    </row>
    <row r="112" spans="1:7" ht="19.5" x14ac:dyDescent="0.3">
      <c r="A112" s="2"/>
      <c r="B112" s="212"/>
      <c r="C112" s="11" t="s">
        <v>352</v>
      </c>
      <c r="D112" s="199"/>
      <c r="E112" s="123"/>
      <c r="F112" s="123"/>
      <c r="G112" s="123">
        <v>5.9</v>
      </c>
    </row>
    <row r="113" spans="1:7" ht="19.5" x14ac:dyDescent="0.3">
      <c r="A113" s="2"/>
      <c r="B113" s="212"/>
      <c r="C113" s="11" t="s">
        <v>353</v>
      </c>
      <c r="D113" s="199"/>
      <c r="E113" s="123"/>
      <c r="F113" s="123"/>
      <c r="G113" s="123">
        <v>0.22</v>
      </c>
    </row>
    <row r="114" spans="1:7" ht="19.5" x14ac:dyDescent="0.3">
      <c r="A114" s="2"/>
      <c r="B114" s="212"/>
      <c r="C114" s="11" t="s">
        <v>354</v>
      </c>
      <c r="D114" s="199"/>
      <c r="E114" s="123"/>
      <c r="F114" s="123"/>
      <c r="G114" s="123">
        <v>0.22</v>
      </c>
    </row>
    <row r="115" spans="1:7" ht="19.5" x14ac:dyDescent="0.3">
      <c r="A115" s="2"/>
      <c r="B115" s="212"/>
      <c r="C115" s="11" t="s">
        <v>355</v>
      </c>
      <c r="D115" s="199"/>
      <c r="E115" s="123"/>
      <c r="F115" s="123"/>
      <c r="G115" s="123">
        <v>0.37</v>
      </c>
    </row>
    <row r="116" spans="1:7" ht="19.5" x14ac:dyDescent="0.3">
      <c r="A116" s="2"/>
      <c r="B116" s="212"/>
      <c r="C116" s="11" t="s">
        <v>356</v>
      </c>
      <c r="D116" s="199"/>
      <c r="E116" s="123"/>
      <c r="F116" s="123"/>
      <c r="G116" s="123">
        <v>0.43</v>
      </c>
    </row>
    <row r="117" spans="1:7" ht="19.5" x14ac:dyDescent="0.3">
      <c r="A117" s="2"/>
      <c r="B117" s="212"/>
      <c r="C117" s="11" t="s">
        <v>357</v>
      </c>
      <c r="D117" s="199"/>
      <c r="E117" s="123"/>
      <c r="F117" s="123"/>
      <c r="G117" s="123">
        <v>7.0000000000000001E-3</v>
      </c>
    </row>
    <row r="118" spans="1:7" ht="19.5" x14ac:dyDescent="0.3">
      <c r="A118" s="2"/>
      <c r="B118" s="212"/>
      <c r="C118" s="11" t="s">
        <v>358</v>
      </c>
      <c r="D118" s="199"/>
      <c r="E118" s="123"/>
      <c r="F118" s="123"/>
      <c r="G118" s="123">
        <v>0.26</v>
      </c>
    </row>
    <row r="119" spans="1:7" ht="19.5" x14ac:dyDescent="0.3">
      <c r="A119" s="2"/>
      <c r="B119" s="212"/>
      <c r="C119" s="11" t="s">
        <v>359</v>
      </c>
      <c r="D119" s="199"/>
      <c r="E119" s="123"/>
      <c r="F119" s="123"/>
      <c r="G119" s="123">
        <v>0.85</v>
      </c>
    </row>
    <row r="120" spans="1:7" ht="19.5" x14ac:dyDescent="0.3">
      <c r="A120" s="2"/>
      <c r="B120" s="212"/>
      <c r="C120" s="11" t="s">
        <v>360</v>
      </c>
      <c r="D120" s="196"/>
      <c r="E120" s="123"/>
      <c r="F120" s="123"/>
      <c r="G120" s="123">
        <v>0.33</v>
      </c>
    </row>
    <row r="121" spans="1:7" ht="19.5" x14ac:dyDescent="0.3">
      <c r="A121" s="2"/>
      <c r="B121" s="212"/>
      <c r="C121" s="238" t="s">
        <v>332</v>
      </c>
      <c r="D121" s="201" t="s">
        <v>300</v>
      </c>
      <c r="E121" s="123"/>
      <c r="F121" s="123"/>
      <c r="G121" s="123">
        <v>0.36</v>
      </c>
    </row>
    <row r="122" spans="1:7" ht="19.5" x14ac:dyDescent="0.3">
      <c r="A122" s="2"/>
      <c r="B122" s="212"/>
      <c r="C122" s="238" t="s">
        <v>343</v>
      </c>
      <c r="D122" s="202"/>
      <c r="E122" s="123"/>
      <c r="F122" s="123"/>
      <c r="G122" s="123">
        <v>8.7299999999999997E-4</v>
      </c>
    </row>
    <row r="123" spans="1:7" ht="19.5" x14ac:dyDescent="0.3">
      <c r="A123" s="3"/>
      <c r="B123" s="213"/>
      <c r="C123" s="11" t="s">
        <v>344</v>
      </c>
      <c r="D123" s="203"/>
      <c r="E123" s="123"/>
      <c r="F123" s="123"/>
      <c r="G123" s="123">
        <v>1.16E-4</v>
      </c>
    </row>
    <row r="124" spans="1:7" ht="19.5" x14ac:dyDescent="0.3">
      <c r="A124" s="2"/>
      <c r="B124" s="195" t="s">
        <v>24</v>
      </c>
      <c r="C124" s="238" t="s">
        <v>333</v>
      </c>
      <c r="D124" s="195" t="s">
        <v>300</v>
      </c>
      <c r="E124" s="123"/>
      <c r="F124" s="123"/>
      <c r="G124" s="123">
        <v>0.5</v>
      </c>
    </row>
    <row r="125" spans="1:7" ht="37.5" x14ac:dyDescent="0.3">
      <c r="A125" s="2"/>
      <c r="B125" s="199"/>
      <c r="C125" s="238" t="s">
        <v>334</v>
      </c>
      <c r="D125" s="199"/>
      <c r="E125" s="123"/>
      <c r="F125" s="123"/>
      <c r="G125" s="123">
        <v>6.58</v>
      </c>
    </row>
    <row r="126" spans="1:7" ht="19.5" x14ac:dyDescent="0.3">
      <c r="A126" s="2"/>
      <c r="B126" s="199"/>
      <c r="C126" s="238" t="s">
        <v>335</v>
      </c>
      <c r="D126" s="199"/>
      <c r="E126" s="123"/>
      <c r="F126" s="123"/>
      <c r="G126" s="123">
        <v>0.05</v>
      </c>
    </row>
    <row r="127" spans="1:7" ht="19.5" x14ac:dyDescent="0.3">
      <c r="A127" s="2"/>
      <c r="B127" s="199"/>
      <c r="C127" s="238" t="s">
        <v>345</v>
      </c>
      <c r="D127" s="199"/>
      <c r="E127" s="123"/>
      <c r="F127" s="123"/>
      <c r="G127" s="123">
        <v>1.1000000000000001E-3</v>
      </c>
    </row>
    <row r="128" spans="1:7" ht="19.5" x14ac:dyDescent="0.3">
      <c r="A128" s="2"/>
      <c r="B128" s="199"/>
      <c r="C128" s="238" t="s">
        <v>346</v>
      </c>
      <c r="D128" s="199"/>
      <c r="E128" s="123"/>
      <c r="F128" s="123"/>
      <c r="G128" s="123">
        <v>1.1999999999999999E-3</v>
      </c>
    </row>
    <row r="129" spans="1:7" ht="19.5" x14ac:dyDescent="0.3">
      <c r="A129" s="2"/>
      <c r="B129" s="199"/>
      <c r="C129" s="238" t="s">
        <v>347</v>
      </c>
      <c r="D129" s="199"/>
      <c r="E129" s="123"/>
      <c r="F129" s="123"/>
      <c r="G129" s="123">
        <v>1.14E-2</v>
      </c>
    </row>
    <row r="130" spans="1:7" ht="19.5" x14ac:dyDescent="0.3">
      <c r="A130" s="2"/>
      <c r="B130" s="199"/>
      <c r="C130" s="238" t="s">
        <v>336</v>
      </c>
      <c r="D130" s="199"/>
      <c r="E130" s="123"/>
      <c r="F130" s="123"/>
      <c r="G130" s="123">
        <v>4.3899999999999997</v>
      </c>
    </row>
    <row r="131" spans="1:7" ht="19.5" x14ac:dyDescent="0.3">
      <c r="A131" s="2"/>
      <c r="B131" s="199"/>
      <c r="C131" s="238" t="s">
        <v>337</v>
      </c>
      <c r="D131" s="199"/>
      <c r="E131" s="123"/>
      <c r="F131" s="123"/>
      <c r="G131" s="123">
        <v>4.54</v>
      </c>
    </row>
    <row r="132" spans="1:7" ht="19.5" x14ac:dyDescent="0.3">
      <c r="A132" s="2"/>
      <c r="B132" s="199"/>
      <c r="C132" s="238" t="s">
        <v>338</v>
      </c>
      <c r="D132" s="199"/>
      <c r="E132" s="123"/>
      <c r="F132" s="123"/>
      <c r="G132" s="123">
        <v>7.4669999999999996</v>
      </c>
    </row>
    <row r="133" spans="1:7" ht="19.5" x14ac:dyDescent="0.3">
      <c r="A133" s="2"/>
      <c r="B133" s="199"/>
      <c r="C133" s="238" t="s">
        <v>339</v>
      </c>
      <c r="D133" s="199"/>
      <c r="E133" s="123"/>
      <c r="F133" s="123"/>
      <c r="G133" s="123">
        <v>2.3E-2</v>
      </c>
    </row>
    <row r="134" spans="1:7" ht="19.5" x14ac:dyDescent="0.3">
      <c r="A134" s="2"/>
      <c r="B134" s="199"/>
      <c r="C134" s="238" t="s">
        <v>340</v>
      </c>
      <c r="D134" s="199"/>
      <c r="E134" s="123"/>
      <c r="F134" s="123"/>
      <c r="G134" s="123">
        <v>0.53100000000000003</v>
      </c>
    </row>
    <row r="135" spans="1:7" ht="19.5" x14ac:dyDescent="0.3">
      <c r="A135" s="2"/>
      <c r="B135" s="199"/>
      <c r="C135" s="238" t="s">
        <v>341</v>
      </c>
      <c r="D135" s="199"/>
      <c r="E135" s="123"/>
      <c r="F135" s="123"/>
      <c r="G135" s="123">
        <v>1.6519999999999999</v>
      </c>
    </row>
    <row r="136" spans="1:7" ht="19.5" x14ac:dyDescent="0.3">
      <c r="A136" s="2"/>
      <c r="B136" s="196"/>
      <c r="C136" s="238" t="s">
        <v>342</v>
      </c>
      <c r="D136" s="196"/>
      <c r="E136" s="123"/>
      <c r="F136" s="123"/>
      <c r="G136" s="123">
        <v>0.14699999999999999</v>
      </c>
    </row>
    <row r="137" spans="1:7" ht="81" x14ac:dyDescent="0.3">
      <c r="A137" s="14" t="s">
        <v>79</v>
      </c>
      <c r="B137" s="113" t="s">
        <v>23</v>
      </c>
      <c r="C137" s="11" t="s">
        <v>153</v>
      </c>
      <c r="D137" s="113" t="s">
        <v>12</v>
      </c>
      <c r="E137" s="115">
        <v>300</v>
      </c>
      <c r="F137" s="115"/>
      <c r="G137" s="115"/>
    </row>
    <row r="138" spans="1:7" ht="37.5" x14ac:dyDescent="0.3">
      <c r="A138" s="29" t="s">
        <v>89</v>
      </c>
      <c r="B138" s="112" t="s">
        <v>21</v>
      </c>
      <c r="C138" s="11" t="s">
        <v>154</v>
      </c>
      <c r="D138" s="113" t="s">
        <v>28</v>
      </c>
      <c r="E138" s="123">
        <v>120</v>
      </c>
      <c r="F138" s="37"/>
      <c r="G138" s="37"/>
    </row>
    <row r="139" spans="1:7" ht="56.25" x14ac:dyDescent="0.3">
      <c r="A139" s="30" t="s">
        <v>90</v>
      </c>
      <c r="B139" s="113" t="s">
        <v>24</v>
      </c>
      <c r="C139" s="117" t="s">
        <v>155</v>
      </c>
      <c r="D139" s="113" t="s">
        <v>12</v>
      </c>
      <c r="E139" s="120">
        <v>2.5</v>
      </c>
      <c r="F139" s="116"/>
      <c r="G139" s="116"/>
    </row>
    <row r="140" spans="1:7" ht="105" customHeight="1" x14ac:dyDescent="0.3">
      <c r="A140" s="14" t="s">
        <v>157</v>
      </c>
      <c r="B140" s="113" t="s">
        <v>23</v>
      </c>
      <c r="C140" s="11" t="s">
        <v>159</v>
      </c>
      <c r="D140" s="113" t="s">
        <v>12</v>
      </c>
      <c r="E140" s="115">
        <v>500</v>
      </c>
      <c r="F140" s="115"/>
      <c r="G140" s="115"/>
    </row>
    <row r="141" spans="1:7" ht="56.25" x14ac:dyDescent="0.3">
      <c r="A141" s="29" t="s">
        <v>89</v>
      </c>
      <c r="B141" s="112" t="s">
        <v>21</v>
      </c>
      <c r="C141" s="11" t="s">
        <v>156</v>
      </c>
      <c r="D141" s="113" t="s">
        <v>214</v>
      </c>
      <c r="E141" s="106">
        <v>2.778</v>
      </c>
      <c r="F141" s="37"/>
      <c r="G141" s="37"/>
    </row>
    <row r="142" spans="1:7" ht="75" x14ac:dyDescent="0.3">
      <c r="A142" s="30" t="s">
        <v>90</v>
      </c>
      <c r="B142" s="113" t="s">
        <v>24</v>
      </c>
      <c r="C142" s="117" t="s">
        <v>158</v>
      </c>
      <c r="D142" s="113" t="s">
        <v>12</v>
      </c>
      <c r="E142" s="6">
        <f>E140/E141</f>
        <v>179.98560115190784</v>
      </c>
      <c r="F142" s="116"/>
      <c r="G142" s="116"/>
    </row>
    <row r="143" spans="1:7" ht="60.75" x14ac:dyDescent="0.3">
      <c r="A143" s="14" t="s">
        <v>80</v>
      </c>
      <c r="B143" s="113" t="s">
        <v>23</v>
      </c>
      <c r="C143" s="11" t="s">
        <v>161</v>
      </c>
      <c r="D143" s="113" t="s">
        <v>12</v>
      </c>
      <c r="E143" s="103">
        <f>E144*E145/1000</f>
        <v>166.6</v>
      </c>
      <c r="F143" s="115"/>
      <c r="G143" s="115"/>
    </row>
    <row r="144" spans="1:7" ht="56.25" x14ac:dyDescent="0.3">
      <c r="A144" s="29" t="s">
        <v>78</v>
      </c>
      <c r="B144" s="112" t="s">
        <v>21</v>
      </c>
      <c r="C144" s="11" t="s">
        <v>162</v>
      </c>
      <c r="D144" s="113" t="s">
        <v>28</v>
      </c>
      <c r="E144" s="123">
        <v>340</v>
      </c>
      <c r="F144" s="37"/>
      <c r="G144" s="37"/>
    </row>
    <row r="145" spans="1:7" ht="37.5" x14ac:dyDescent="0.3">
      <c r="A145" s="1" t="s">
        <v>77</v>
      </c>
      <c r="B145" s="190" t="s">
        <v>24</v>
      </c>
      <c r="C145" s="207" t="s">
        <v>163</v>
      </c>
      <c r="D145" s="190" t="s">
        <v>29</v>
      </c>
      <c r="E145" s="205">
        <v>490</v>
      </c>
      <c r="F145" s="192"/>
      <c r="G145" s="192"/>
    </row>
    <row r="146" spans="1:7" ht="30" customHeight="1" x14ac:dyDescent="0.3">
      <c r="A146" s="30" t="s">
        <v>160</v>
      </c>
      <c r="B146" s="190"/>
      <c r="C146" s="207"/>
      <c r="D146" s="190"/>
      <c r="E146" s="205"/>
      <c r="F146" s="192"/>
      <c r="G146" s="192"/>
    </row>
    <row r="147" spans="1:7" ht="37.5" x14ac:dyDescent="0.3">
      <c r="A147" s="225" t="s">
        <v>283</v>
      </c>
      <c r="B147" s="201" t="s">
        <v>23</v>
      </c>
      <c r="C147" s="11" t="s">
        <v>289</v>
      </c>
      <c r="D147" s="201" t="s">
        <v>12</v>
      </c>
      <c r="E147" s="115">
        <v>96.85</v>
      </c>
      <c r="F147" s="115">
        <v>126</v>
      </c>
      <c r="G147" s="115">
        <f>G148+G149</f>
        <v>420</v>
      </c>
    </row>
    <row r="148" spans="1:7" ht="37.5" x14ac:dyDescent="0.3">
      <c r="A148" s="226"/>
      <c r="B148" s="202"/>
      <c r="C148" s="11" t="s">
        <v>290</v>
      </c>
      <c r="D148" s="202"/>
      <c r="E148" s="115"/>
      <c r="F148" s="115"/>
      <c r="G148" s="115">
        <v>290</v>
      </c>
    </row>
    <row r="149" spans="1:7" ht="37.5" x14ac:dyDescent="0.3">
      <c r="A149" s="231"/>
      <c r="B149" s="203"/>
      <c r="C149" s="11" t="s">
        <v>291</v>
      </c>
      <c r="D149" s="203"/>
      <c r="E149" s="115"/>
      <c r="F149" s="115"/>
      <c r="G149" s="115">
        <v>130</v>
      </c>
    </row>
    <row r="150" spans="1:7" ht="37.5" x14ac:dyDescent="0.3">
      <c r="A150" s="29" t="s">
        <v>78</v>
      </c>
      <c r="B150" s="197" t="s">
        <v>21</v>
      </c>
      <c r="C150" s="191" t="s">
        <v>277</v>
      </c>
      <c r="D150" s="201" t="s">
        <v>28</v>
      </c>
      <c r="E150" s="206">
        <v>15</v>
      </c>
      <c r="F150" s="206">
        <v>15</v>
      </c>
      <c r="G150" s="206">
        <v>39</v>
      </c>
    </row>
    <row r="151" spans="1:7" ht="37.5" x14ac:dyDescent="0.3">
      <c r="A151" s="1" t="s">
        <v>77</v>
      </c>
      <c r="B151" s="200"/>
      <c r="C151" s="191"/>
      <c r="D151" s="202"/>
      <c r="E151" s="206"/>
      <c r="F151" s="206"/>
      <c r="G151" s="206"/>
    </row>
    <row r="152" spans="1:7" ht="47.25" customHeight="1" x14ac:dyDescent="0.3">
      <c r="A152" s="29" t="s">
        <v>34</v>
      </c>
      <c r="B152" s="200"/>
      <c r="C152" s="47" t="s">
        <v>284</v>
      </c>
      <c r="D152" s="202"/>
      <c r="E152" s="123"/>
      <c r="F152" s="123"/>
      <c r="G152" s="123">
        <v>95</v>
      </c>
    </row>
    <row r="153" spans="1:7" ht="37.5" x14ac:dyDescent="0.3">
      <c r="A153" s="1"/>
      <c r="B153" s="198"/>
      <c r="C153" s="117" t="s">
        <v>278</v>
      </c>
      <c r="D153" s="203"/>
      <c r="E153" s="123"/>
      <c r="F153" s="123"/>
      <c r="G153" s="123">
        <v>1</v>
      </c>
    </row>
    <row r="154" spans="1:7" ht="23.1" customHeight="1" x14ac:dyDescent="0.3">
      <c r="A154" s="35"/>
      <c r="B154" s="195" t="s">
        <v>24</v>
      </c>
      <c r="C154" s="117" t="s">
        <v>279</v>
      </c>
      <c r="D154" s="201" t="s">
        <v>12</v>
      </c>
      <c r="E154" s="48">
        <f>E147/E150</f>
        <v>6.4566666666666661</v>
      </c>
      <c r="F154" s="48">
        <f>F147/F150</f>
        <v>8.4</v>
      </c>
      <c r="G154" s="103">
        <f>280/G150</f>
        <v>7.1794871794871797</v>
      </c>
    </row>
    <row r="155" spans="1:7" ht="23.1" customHeight="1" x14ac:dyDescent="0.3">
      <c r="A155" s="29"/>
      <c r="B155" s="199"/>
      <c r="C155" s="117" t="s">
        <v>280</v>
      </c>
      <c r="D155" s="202"/>
      <c r="E155" s="48"/>
      <c r="F155" s="48"/>
      <c r="G155" s="103">
        <f>130/G152</f>
        <v>1.368421052631579</v>
      </c>
    </row>
    <row r="156" spans="1:7" ht="23.1" customHeight="1" x14ac:dyDescent="0.3">
      <c r="A156" s="29"/>
      <c r="B156" s="196"/>
      <c r="C156" s="117" t="s">
        <v>281</v>
      </c>
      <c r="D156" s="203"/>
      <c r="E156" s="48"/>
      <c r="F156" s="48"/>
      <c r="G156" s="103">
        <v>10</v>
      </c>
    </row>
    <row r="157" spans="1:7" ht="37.5" x14ac:dyDescent="0.3">
      <c r="A157" s="30"/>
      <c r="B157" s="114" t="s">
        <v>22</v>
      </c>
      <c r="C157" s="117" t="s">
        <v>276</v>
      </c>
      <c r="D157" s="113" t="s">
        <v>25</v>
      </c>
      <c r="E157" s="48"/>
      <c r="F157" s="10">
        <f>F147/E147*100</f>
        <v>130.09808982963347</v>
      </c>
      <c r="G157" s="10">
        <f>G147/F147*100</f>
        <v>333.33333333333337</v>
      </c>
    </row>
    <row r="158" spans="1:7" ht="40.5" x14ac:dyDescent="0.3">
      <c r="A158" s="15" t="s">
        <v>81</v>
      </c>
      <c r="B158" s="113" t="s">
        <v>23</v>
      </c>
      <c r="C158" s="11" t="s">
        <v>164</v>
      </c>
      <c r="D158" s="113" t="s">
        <v>12</v>
      </c>
      <c r="E158" s="115">
        <v>13850</v>
      </c>
      <c r="F158" s="115">
        <v>64500</v>
      </c>
      <c r="G158" s="115">
        <v>115000</v>
      </c>
    </row>
    <row r="159" spans="1:7" ht="37.5" x14ac:dyDescent="0.3">
      <c r="A159" s="29" t="s">
        <v>89</v>
      </c>
      <c r="B159" s="224" t="s">
        <v>21</v>
      </c>
      <c r="C159" s="11" t="s">
        <v>165</v>
      </c>
      <c r="D159" s="190" t="s">
        <v>28</v>
      </c>
      <c r="E159" s="123">
        <f>E160+E161</f>
        <v>18</v>
      </c>
      <c r="F159" s="123">
        <f t="shared" ref="F159:G159" si="2">F160+F161</f>
        <v>33</v>
      </c>
      <c r="G159" s="123">
        <f t="shared" si="2"/>
        <v>32</v>
      </c>
    </row>
    <row r="160" spans="1:7" ht="37.5" x14ac:dyDescent="0.3">
      <c r="A160" s="1" t="s">
        <v>91</v>
      </c>
      <c r="B160" s="224"/>
      <c r="C160" s="49" t="s">
        <v>166</v>
      </c>
      <c r="D160" s="190"/>
      <c r="E160" s="123">
        <v>18</v>
      </c>
      <c r="F160" s="123">
        <v>18</v>
      </c>
      <c r="G160" s="123">
        <v>22</v>
      </c>
    </row>
    <row r="161" spans="1:7" x14ac:dyDescent="0.3">
      <c r="A161" s="1"/>
      <c r="B161" s="224"/>
      <c r="C161" s="49" t="s">
        <v>167</v>
      </c>
      <c r="D161" s="190"/>
      <c r="E161" s="123"/>
      <c r="F161" s="123">
        <v>15</v>
      </c>
      <c r="G161" s="123">
        <v>10</v>
      </c>
    </row>
    <row r="162" spans="1:7" x14ac:dyDescent="0.3">
      <c r="A162" s="1"/>
      <c r="B162" s="190" t="s">
        <v>24</v>
      </c>
      <c r="C162" s="117" t="s">
        <v>168</v>
      </c>
      <c r="D162" s="190" t="s">
        <v>12</v>
      </c>
      <c r="E162" s="115"/>
      <c r="F162" s="115"/>
      <c r="G162" s="115"/>
    </row>
    <row r="163" spans="1:7" x14ac:dyDescent="0.3">
      <c r="A163" s="29"/>
      <c r="B163" s="190"/>
      <c r="C163" s="49" t="s">
        <v>166</v>
      </c>
      <c r="D163" s="190"/>
      <c r="E163" s="100">
        <f>E158/E160</f>
        <v>769.44444444444446</v>
      </c>
      <c r="F163" s="100">
        <v>952.78</v>
      </c>
      <c r="G163" s="120">
        <v>909.09</v>
      </c>
    </row>
    <row r="164" spans="1:7" ht="18.75" customHeight="1" x14ac:dyDescent="0.3">
      <c r="A164" s="2"/>
      <c r="B164" s="190"/>
      <c r="C164" s="49" t="s">
        <v>167</v>
      </c>
      <c r="D164" s="190"/>
      <c r="E164" s="27"/>
      <c r="F164" s="27">
        <v>3156.67</v>
      </c>
      <c r="G164" s="105">
        <v>9500</v>
      </c>
    </row>
    <row r="165" spans="1:7" ht="37.5" x14ac:dyDescent="0.3">
      <c r="A165" s="3"/>
      <c r="B165" s="114" t="s">
        <v>22</v>
      </c>
      <c r="C165" s="11" t="s">
        <v>260</v>
      </c>
      <c r="D165" s="113" t="s">
        <v>25</v>
      </c>
      <c r="E165" s="27"/>
      <c r="F165" s="50">
        <f>F158/E158*100</f>
        <v>465.70397111913354</v>
      </c>
      <c r="G165" s="50">
        <f>G158/F158*100</f>
        <v>178.29457364341087</v>
      </c>
    </row>
    <row r="166" spans="1:7" ht="81" x14ac:dyDescent="0.3">
      <c r="A166" s="15" t="s">
        <v>287</v>
      </c>
      <c r="B166" s="113" t="s">
        <v>23</v>
      </c>
      <c r="C166" s="11" t="s">
        <v>169</v>
      </c>
      <c r="D166" s="113" t="s">
        <v>12</v>
      </c>
      <c r="E166" s="115"/>
      <c r="F166" s="115">
        <v>3000</v>
      </c>
      <c r="G166" s="115">
        <v>3200</v>
      </c>
    </row>
    <row r="167" spans="1:7" ht="37.5" x14ac:dyDescent="0.3">
      <c r="A167" s="29" t="s">
        <v>78</v>
      </c>
      <c r="B167" s="112" t="s">
        <v>21</v>
      </c>
      <c r="C167" s="11" t="s">
        <v>171</v>
      </c>
      <c r="D167" s="113" t="s">
        <v>12</v>
      </c>
      <c r="E167" s="37"/>
      <c r="F167" s="51">
        <v>3000</v>
      </c>
      <c r="G167" s="104">
        <v>3200</v>
      </c>
    </row>
    <row r="168" spans="1:7" ht="37.5" x14ac:dyDescent="0.3">
      <c r="A168" s="1" t="s">
        <v>77</v>
      </c>
      <c r="B168" s="190" t="s">
        <v>24</v>
      </c>
      <c r="C168" s="224" t="s">
        <v>170</v>
      </c>
      <c r="D168" s="190"/>
      <c r="E168" s="192"/>
      <c r="F168" s="189">
        <v>250</v>
      </c>
      <c r="G168" s="189">
        <v>266.67</v>
      </c>
    </row>
    <row r="169" spans="1:7" ht="37.5" x14ac:dyDescent="0.3">
      <c r="A169" s="30" t="s">
        <v>34</v>
      </c>
      <c r="B169" s="190"/>
      <c r="C169" s="224"/>
      <c r="D169" s="190"/>
      <c r="E169" s="192"/>
      <c r="F169" s="189"/>
      <c r="G169" s="189"/>
    </row>
    <row r="170" spans="1:7" ht="116.25" customHeight="1" x14ac:dyDescent="0.3">
      <c r="A170" s="14" t="s">
        <v>84</v>
      </c>
      <c r="B170" s="114" t="s">
        <v>23</v>
      </c>
      <c r="C170" s="11" t="s">
        <v>172</v>
      </c>
      <c r="D170" s="113" t="s">
        <v>12</v>
      </c>
      <c r="E170" s="115"/>
      <c r="F170" s="115">
        <v>11748</v>
      </c>
      <c r="G170" s="115"/>
    </row>
    <row r="171" spans="1:7" ht="37.5" x14ac:dyDescent="0.3">
      <c r="A171" s="29" t="s">
        <v>78</v>
      </c>
      <c r="B171" s="197" t="s">
        <v>21</v>
      </c>
      <c r="C171" s="40" t="s">
        <v>173</v>
      </c>
      <c r="D171" s="190" t="s">
        <v>51</v>
      </c>
      <c r="E171" s="52"/>
      <c r="F171" s="53">
        <v>6</v>
      </c>
      <c r="G171" s="115"/>
    </row>
    <row r="172" spans="1:7" ht="37.5" x14ac:dyDescent="0.3">
      <c r="A172" s="1" t="s">
        <v>77</v>
      </c>
      <c r="B172" s="200"/>
      <c r="C172" s="40" t="s">
        <v>174</v>
      </c>
      <c r="D172" s="190"/>
      <c r="E172" s="52"/>
      <c r="F172" s="53">
        <v>51</v>
      </c>
      <c r="G172" s="115"/>
    </row>
    <row r="173" spans="1:7" ht="37.5" x14ac:dyDescent="0.3">
      <c r="A173" s="29" t="s">
        <v>34</v>
      </c>
      <c r="B173" s="200"/>
      <c r="C173" s="40" t="s">
        <v>175</v>
      </c>
      <c r="D173" s="190"/>
      <c r="E173" s="52"/>
      <c r="F173" s="53">
        <v>5</v>
      </c>
      <c r="G173" s="115"/>
    </row>
    <row r="174" spans="1:7" ht="24.95" customHeight="1" x14ac:dyDescent="0.3">
      <c r="A174" s="2"/>
      <c r="B174" s="200"/>
      <c r="C174" s="40" t="s">
        <v>176</v>
      </c>
      <c r="D174" s="190"/>
      <c r="E174" s="52"/>
      <c r="F174" s="53">
        <v>2</v>
      </c>
      <c r="G174" s="37"/>
    </row>
    <row r="175" spans="1:7" ht="24.95" customHeight="1" x14ac:dyDescent="0.3">
      <c r="A175" s="2"/>
      <c r="B175" s="200"/>
      <c r="C175" s="40" t="s">
        <v>177</v>
      </c>
      <c r="D175" s="190"/>
      <c r="E175" s="52"/>
      <c r="F175" s="53">
        <v>20</v>
      </c>
      <c r="G175" s="37"/>
    </row>
    <row r="176" spans="1:7" ht="24.95" customHeight="1" x14ac:dyDescent="0.3">
      <c r="A176" s="3"/>
      <c r="B176" s="198"/>
      <c r="C176" s="40" t="s">
        <v>178</v>
      </c>
      <c r="D176" s="190"/>
      <c r="E176" s="52"/>
      <c r="F176" s="53">
        <v>3</v>
      </c>
      <c r="G176" s="37"/>
    </row>
    <row r="177" spans="1:7" ht="24.95" customHeight="1" x14ac:dyDescent="0.3">
      <c r="A177" s="2"/>
      <c r="B177" s="197" t="s">
        <v>21</v>
      </c>
      <c r="C177" s="40" t="s">
        <v>179</v>
      </c>
      <c r="D177" s="190"/>
      <c r="E177" s="52"/>
      <c r="F177" s="53">
        <v>26</v>
      </c>
      <c r="G177" s="115"/>
    </row>
    <row r="178" spans="1:7" ht="24.95" customHeight="1" x14ac:dyDescent="0.3">
      <c r="A178" s="2"/>
      <c r="B178" s="198"/>
      <c r="C178" s="40" t="s">
        <v>180</v>
      </c>
      <c r="D178" s="190"/>
      <c r="E178" s="52"/>
      <c r="F178" s="53">
        <v>1</v>
      </c>
      <c r="G178" s="37"/>
    </row>
    <row r="179" spans="1:7" ht="24.95" customHeight="1" x14ac:dyDescent="0.3">
      <c r="A179" s="2"/>
      <c r="B179" s="229" t="s">
        <v>24</v>
      </c>
      <c r="C179" s="19" t="s">
        <v>129</v>
      </c>
      <c r="D179" s="235"/>
      <c r="E179" s="235"/>
      <c r="F179" s="235"/>
      <c r="G179" s="214"/>
    </row>
    <row r="180" spans="1:7" ht="24.95" customHeight="1" x14ac:dyDescent="0.3">
      <c r="A180" s="2"/>
      <c r="B180" s="230"/>
      <c r="C180" s="54" t="s">
        <v>181</v>
      </c>
      <c r="D180" s="201" t="s">
        <v>12</v>
      </c>
      <c r="E180" s="55"/>
      <c r="F180" s="48">
        <v>33.33</v>
      </c>
      <c r="G180" s="55"/>
    </row>
    <row r="181" spans="1:7" ht="24.95" customHeight="1" x14ac:dyDescent="0.3">
      <c r="A181" s="2"/>
      <c r="B181" s="230"/>
      <c r="C181" s="56" t="s">
        <v>182</v>
      </c>
      <c r="D181" s="202"/>
      <c r="E181" s="55"/>
      <c r="F181" s="48">
        <v>39.215000000000003</v>
      </c>
      <c r="G181" s="55"/>
    </row>
    <row r="182" spans="1:7" ht="24.95" customHeight="1" x14ac:dyDescent="0.3">
      <c r="A182" s="2"/>
      <c r="B182" s="230"/>
      <c r="C182" s="56" t="s">
        <v>183</v>
      </c>
      <c r="D182" s="202"/>
      <c r="E182" s="55"/>
      <c r="F182" s="48">
        <v>531</v>
      </c>
      <c r="G182" s="55"/>
    </row>
    <row r="183" spans="1:7" ht="24.95" customHeight="1" x14ac:dyDescent="0.3">
      <c r="A183" s="2"/>
      <c r="B183" s="230"/>
      <c r="C183" s="56" t="s">
        <v>184</v>
      </c>
      <c r="D183" s="202"/>
      <c r="E183" s="55"/>
      <c r="F183" s="48">
        <v>651</v>
      </c>
      <c r="G183" s="55"/>
    </row>
    <row r="184" spans="1:7" ht="24.95" customHeight="1" x14ac:dyDescent="0.3">
      <c r="A184" s="2"/>
      <c r="B184" s="230"/>
      <c r="C184" s="56" t="s">
        <v>185</v>
      </c>
      <c r="D184" s="202"/>
      <c r="E184" s="55"/>
      <c r="F184" s="48">
        <v>87.9</v>
      </c>
      <c r="G184" s="55"/>
    </row>
    <row r="185" spans="1:7" ht="24.95" customHeight="1" x14ac:dyDescent="0.3">
      <c r="A185" s="2"/>
      <c r="B185" s="230"/>
      <c r="C185" s="56" t="s">
        <v>186</v>
      </c>
      <c r="D185" s="202"/>
      <c r="E185" s="55"/>
      <c r="F185" s="48">
        <v>184.66</v>
      </c>
      <c r="G185" s="55"/>
    </row>
    <row r="186" spans="1:7" ht="24.95" customHeight="1" x14ac:dyDescent="0.3">
      <c r="A186" s="2"/>
      <c r="B186" s="230"/>
      <c r="C186" s="40" t="s">
        <v>187</v>
      </c>
      <c r="D186" s="202"/>
      <c r="E186" s="55"/>
      <c r="F186" s="48">
        <v>6.5</v>
      </c>
      <c r="G186" s="55"/>
    </row>
    <row r="187" spans="1:7" ht="24.95" customHeight="1" x14ac:dyDescent="0.3">
      <c r="A187" s="3"/>
      <c r="B187" s="230"/>
      <c r="C187" s="40" t="s">
        <v>188</v>
      </c>
      <c r="D187" s="203"/>
      <c r="E187" s="55"/>
      <c r="F187" s="48">
        <v>10</v>
      </c>
      <c r="G187" s="55"/>
    </row>
    <row r="188" spans="1:7" ht="60.75" x14ac:dyDescent="0.3">
      <c r="A188" s="14" t="s">
        <v>304</v>
      </c>
      <c r="B188" s="113" t="s">
        <v>23</v>
      </c>
      <c r="C188" s="11" t="s">
        <v>189</v>
      </c>
      <c r="D188" s="113" t="s">
        <v>12</v>
      </c>
      <c r="E188" s="115"/>
      <c r="F188" s="115">
        <v>2810</v>
      </c>
      <c r="G188" s="115">
        <v>2730.5</v>
      </c>
    </row>
    <row r="189" spans="1:7" ht="37.5" x14ac:dyDescent="0.3">
      <c r="A189" s="29" t="s">
        <v>78</v>
      </c>
      <c r="B189" s="112" t="s">
        <v>21</v>
      </c>
      <c r="C189" s="38" t="s">
        <v>190</v>
      </c>
      <c r="D189" s="113"/>
      <c r="E189" s="37"/>
      <c r="F189" s="37" t="s">
        <v>192</v>
      </c>
      <c r="G189" s="37" t="s">
        <v>192</v>
      </c>
    </row>
    <row r="190" spans="1:7" ht="37.5" x14ac:dyDescent="0.3">
      <c r="A190" s="1" t="s">
        <v>77</v>
      </c>
      <c r="B190" s="190" t="s">
        <v>24</v>
      </c>
      <c r="C190" s="224" t="s">
        <v>191</v>
      </c>
      <c r="D190" s="190" t="s">
        <v>25</v>
      </c>
      <c r="E190" s="192"/>
      <c r="F190" s="204">
        <v>100</v>
      </c>
      <c r="G190" s="204">
        <v>100</v>
      </c>
    </row>
    <row r="191" spans="1:7" ht="37.5" x14ac:dyDescent="0.3">
      <c r="A191" s="29" t="s">
        <v>34</v>
      </c>
      <c r="B191" s="190"/>
      <c r="C191" s="224"/>
      <c r="D191" s="190"/>
      <c r="E191" s="192"/>
      <c r="F191" s="204"/>
      <c r="G191" s="204"/>
    </row>
    <row r="192" spans="1:7" ht="40.5" x14ac:dyDescent="0.3">
      <c r="A192" s="16" t="s">
        <v>85</v>
      </c>
      <c r="B192" s="214" t="s">
        <v>23</v>
      </c>
      <c r="C192" s="224" t="s">
        <v>127</v>
      </c>
      <c r="D192" s="190" t="s">
        <v>12</v>
      </c>
      <c r="E192" s="189"/>
      <c r="F192" s="189">
        <f>F195+F235</f>
        <v>11466</v>
      </c>
      <c r="G192" s="189">
        <f>G195+G235</f>
        <v>7000</v>
      </c>
    </row>
    <row r="193" spans="1:7" ht="37.5" x14ac:dyDescent="0.3">
      <c r="A193" s="29" t="s">
        <v>89</v>
      </c>
      <c r="B193" s="214"/>
      <c r="C193" s="224"/>
      <c r="D193" s="190"/>
      <c r="E193" s="189"/>
      <c r="F193" s="189"/>
      <c r="G193" s="189"/>
    </row>
    <row r="194" spans="1:7" ht="37.5" x14ac:dyDescent="0.3">
      <c r="A194" s="4" t="s">
        <v>91</v>
      </c>
      <c r="B194" s="214"/>
      <c r="C194" s="224"/>
      <c r="D194" s="190"/>
      <c r="E194" s="189"/>
      <c r="F194" s="189"/>
      <c r="G194" s="189"/>
    </row>
    <row r="195" spans="1:7" ht="61.5" customHeight="1" x14ac:dyDescent="0.3">
      <c r="A195" s="16" t="s">
        <v>310</v>
      </c>
      <c r="B195" s="114" t="s">
        <v>23</v>
      </c>
      <c r="C195" s="117" t="s">
        <v>128</v>
      </c>
      <c r="D195" s="113" t="s">
        <v>12</v>
      </c>
      <c r="E195" s="57"/>
      <c r="F195" s="57">
        <f>8480+1986</f>
        <v>10466</v>
      </c>
      <c r="G195" s="57">
        <f>5000</f>
        <v>5000</v>
      </c>
    </row>
    <row r="196" spans="1:7" ht="24.95" customHeight="1" x14ac:dyDescent="0.3">
      <c r="A196" s="2"/>
      <c r="B196" s="195" t="s">
        <v>21</v>
      </c>
      <c r="C196" s="56" t="s">
        <v>148</v>
      </c>
      <c r="D196" s="228" t="s">
        <v>27</v>
      </c>
      <c r="E196" s="115"/>
      <c r="F196" s="123">
        <v>33</v>
      </c>
      <c r="G196" s="123">
        <v>85</v>
      </c>
    </row>
    <row r="197" spans="1:7" ht="24.95" customHeight="1" x14ac:dyDescent="0.3">
      <c r="A197" s="2"/>
      <c r="B197" s="199"/>
      <c r="C197" s="56" t="s">
        <v>149</v>
      </c>
      <c r="D197" s="228"/>
      <c r="E197" s="115"/>
      <c r="F197" s="123">
        <f>243+480+152</f>
        <v>875</v>
      </c>
      <c r="G197" s="123">
        <v>590</v>
      </c>
    </row>
    <row r="198" spans="1:7" ht="24.95" customHeight="1" x14ac:dyDescent="0.3">
      <c r="A198" s="2"/>
      <c r="B198" s="199"/>
      <c r="C198" s="56" t="s">
        <v>63</v>
      </c>
      <c r="D198" s="121" t="s">
        <v>150</v>
      </c>
      <c r="E198" s="115"/>
      <c r="F198" s="123">
        <f>2570.8+462</f>
        <v>3032.8</v>
      </c>
      <c r="G198" s="123">
        <v>5300</v>
      </c>
    </row>
    <row r="199" spans="1:7" ht="24.95" customHeight="1" x14ac:dyDescent="0.3">
      <c r="A199" s="2"/>
      <c r="B199" s="199"/>
      <c r="C199" s="56" t="s">
        <v>151</v>
      </c>
      <c r="D199" s="232" t="s">
        <v>28</v>
      </c>
      <c r="E199" s="115"/>
      <c r="F199" s="123">
        <v>440</v>
      </c>
      <c r="G199" s="123">
        <v>355</v>
      </c>
    </row>
    <row r="200" spans="1:7" ht="24.95" customHeight="1" x14ac:dyDescent="0.3">
      <c r="A200" s="2"/>
      <c r="B200" s="199"/>
      <c r="C200" s="56" t="s">
        <v>242</v>
      </c>
      <c r="D200" s="233"/>
      <c r="E200" s="115"/>
      <c r="F200" s="123">
        <v>80</v>
      </c>
      <c r="G200" s="115"/>
    </row>
    <row r="201" spans="1:7" ht="24.95" customHeight="1" x14ac:dyDescent="0.3">
      <c r="A201" s="2"/>
      <c r="B201" s="199"/>
      <c r="C201" s="56" t="s">
        <v>136</v>
      </c>
      <c r="D201" s="233"/>
      <c r="E201" s="115"/>
      <c r="F201" s="123">
        <v>2</v>
      </c>
      <c r="G201" s="123"/>
    </row>
    <row r="202" spans="1:7" ht="24.95" customHeight="1" x14ac:dyDescent="0.3">
      <c r="A202" s="2"/>
      <c r="B202" s="199"/>
      <c r="C202" s="58" t="s">
        <v>137</v>
      </c>
      <c r="D202" s="233"/>
      <c r="E202" s="115"/>
      <c r="F202" s="123">
        <v>43</v>
      </c>
      <c r="G202" s="123"/>
    </row>
    <row r="203" spans="1:7" ht="24.95" customHeight="1" x14ac:dyDescent="0.3">
      <c r="A203" s="2"/>
      <c r="B203" s="199"/>
      <c r="C203" s="56" t="s">
        <v>138</v>
      </c>
      <c r="D203" s="233"/>
      <c r="E203" s="115"/>
      <c r="F203" s="53">
        <v>2</v>
      </c>
      <c r="G203" s="123"/>
    </row>
    <row r="204" spans="1:7" ht="24.95" customHeight="1" x14ac:dyDescent="0.3">
      <c r="A204" s="2"/>
      <c r="B204" s="199"/>
      <c r="C204" s="56" t="s">
        <v>292</v>
      </c>
      <c r="D204" s="233"/>
      <c r="E204" s="115"/>
      <c r="F204" s="53"/>
      <c r="G204" s="123"/>
    </row>
    <row r="205" spans="1:7" ht="24.95" customHeight="1" x14ac:dyDescent="0.3">
      <c r="A205" s="2"/>
      <c r="B205" s="199"/>
      <c r="C205" s="56" t="s">
        <v>139</v>
      </c>
      <c r="D205" s="233"/>
      <c r="E205" s="115"/>
      <c r="F205" s="53">
        <v>2</v>
      </c>
      <c r="G205" s="123"/>
    </row>
    <row r="206" spans="1:7" ht="24.95" customHeight="1" x14ac:dyDescent="0.3">
      <c r="A206" s="2"/>
      <c r="B206" s="199"/>
      <c r="C206" s="56" t="s">
        <v>293</v>
      </c>
      <c r="D206" s="233"/>
      <c r="E206" s="115"/>
      <c r="F206" s="53"/>
      <c r="G206" s="123"/>
    </row>
    <row r="207" spans="1:7" ht="24.95" customHeight="1" x14ac:dyDescent="0.3">
      <c r="A207" s="2"/>
      <c r="B207" s="199"/>
      <c r="C207" s="56" t="s">
        <v>140</v>
      </c>
      <c r="D207" s="233"/>
      <c r="E207" s="115"/>
      <c r="F207" s="53">
        <v>42</v>
      </c>
      <c r="G207" s="123"/>
    </row>
    <row r="208" spans="1:7" ht="24.95" customHeight="1" x14ac:dyDescent="0.3">
      <c r="A208" s="2"/>
      <c r="B208" s="199"/>
      <c r="C208" s="56" t="s">
        <v>141</v>
      </c>
      <c r="D208" s="233"/>
      <c r="E208" s="115"/>
      <c r="F208" s="53">
        <v>42</v>
      </c>
      <c r="G208" s="123"/>
    </row>
    <row r="209" spans="1:13" ht="24.95" customHeight="1" x14ac:dyDescent="0.3">
      <c r="A209" s="3"/>
      <c r="B209" s="196"/>
      <c r="C209" s="56" t="s">
        <v>142</v>
      </c>
      <c r="D209" s="234"/>
      <c r="E209" s="115"/>
      <c r="F209" s="53">
        <v>8</v>
      </c>
      <c r="G209" s="123"/>
    </row>
    <row r="210" spans="1:13" ht="24.95" customHeight="1" x14ac:dyDescent="0.3">
      <c r="A210" s="2"/>
      <c r="B210" s="195" t="s">
        <v>21</v>
      </c>
      <c r="C210" s="56" t="s">
        <v>143</v>
      </c>
      <c r="D210" s="121" t="s">
        <v>152</v>
      </c>
      <c r="E210" s="37"/>
      <c r="F210" s="53">
        <v>1485</v>
      </c>
      <c r="G210" s="123"/>
    </row>
    <row r="211" spans="1:13" ht="24.95" customHeight="1" x14ac:dyDescent="0.3">
      <c r="A211" s="2"/>
      <c r="B211" s="199"/>
      <c r="C211" s="56" t="s">
        <v>144</v>
      </c>
      <c r="D211" s="228" t="s">
        <v>28</v>
      </c>
      <c r="E211" s="37"/>
      <c r="F211" s="53">
        <v>128</v>
      </c>
      <c r="G211" s="123"/>
    </row>
    <row r="212" spans="1:13" ht="24.95" customHeight="1" x14ac:dyDescent="0.3">
      <c r="A212" s="2"/>
      <c r="B212" s="199"/>
      <c r="C212" s="56" t="s">
        <v>145</v>
      </c>
      <c r="D212" s="228"/>
      <c r="E212" s="37"/>
      <c r="F212" s="53">
        <v>2</v>
      </c>
      <c r="G212" s="123"/>
    </row>
    <row r="213" spans="1:13" ht="24.95" customHeight="1" x14ac:dyDescent="0.3">
      <c r="A213" s="2"/>
      <c r="B213" s="199"/>
      <c r="C213" s="56" t="s">
        <v>146</v>
      </c>
      <c r="D213" s="228"/>
      <c r="E213" s="37"/>
      <c r="F213" s="53">
        <v>60</v>
      </c>
      <c r="G213" s="123"/>
    </row>
    <row r="214" spans="1:13" ht="24.95" customHeight="1" x14ac:dyDescent="0.3">
      <c r="A214" s="2"/>
      <c r="B214" s="196"/>
      <c r="C214" s="59" t="s">
        <v>147</v>
      </c>
      <c r="D214" s="228"/>
      <c r="E214" s="37"/>
      <c r="F214" s="53">
        <v>68</v>
      </c>
      <c r="G214" s="123"/>
    </row>
    <row r="215" spans="1:13" ht="24.95" customHeight="1" x14ac:dyDescent="0.3">
      <c r="A215" s="2"/>
      <c r="B215" s="229" t="s">
        <v>24</v>
      </c>
      <c r="C215" s="60" t="s">
        <v>129</v>
      </c>
      <c r="D215" s="214"/>
      <c r="E215" s="190"/>
      <c r="F215" s="190"/>
      <c r="G215" s="190"/>
    </row>
    <row r="216" spans="1:13" ht="24.95" customHeight="1" x14ac:dyDescent="0.3">
      <c r="A216" s="2"/>
      <c r="B216" s="230"/>
      <c r="C216" s="54" t="s">
        <v>130</v>
      </c>
      <c r="D216" s="190" t="s">
        <v>12</v>
      </c>
      <c r="E216" s="116"/>
      <c r="F216" s="5">
        <v>4.9160000000000004</v>
      </c>
      <c r="G216" s="5">
        <v>4.9160000000000004</v>
      </c>
    </row>
    <row r="217" spans="1:13" ht="24.95" customHeight="1" x14ac:dyDescent="0.3">
      <c r="A217" s="2"/>
      <c r="B217" s="230"/>
      <c r="C217" s="56" t="s">
        <v>193</v>
      </c>
      <c r="D217" s="190"/>
      <c r="E217" s="116"/>
      <c r="F217" s="5">
        <f>M217</f>
        <v>1.7694514285714285</v>
      </c>
      <c r="G217" s="5">
        <v>2.734</v>
      </c>
      <c r="I217" s="20">
        <v>664.37</v>
      </c>
      <c r="J217" s="20">
        <v>1008</v>
      </c>
      <c r="K217" s="20">
        <v>-124.1</v>
      </c>
      <c r="L217" s="20">
        <f>I217+J217+K217</f>
        <v>1548.27</v>
      </c>
      <c r="M217" s="20">
        <f>L217/F197</f>
        <v>1.7694514285714285</v>
      </c>
    </row>
    <row r="218" spans="1:13" ht="24.95" customHeight="1" x14ac:dyDescent="0.3">
      <c r="A218" s="2"/>
      <c r="B218" s="230"/>
      <c r="C218" s="56" t="s">
        <v>194</v>
      </c>
      <c r="D218" s="190"/>
      <c r="E218" s="116"/>
      <c r="F218" s="5">
        <f>M218</f>
        <v>0.5121999472434714</v>
      </c>
      <c r="G218" s="5">
        <v>0.53500000000000003</v>
      </c>
      <c r="I218" s="61">
        <v>1375.4</v>
      </c>
      <c r="J218" s="20">
        <v>178</v>
      </c>
      <c r="L218" s="20">
        <f>I218+J218</f>
        <v>1553.4</v>
      </c>
      <c r="M218" s="20">
        <f>L218/F198</f>
        <v>0.5121999472434714</v>
      </c>
    </row>
    <row r="219" spans="1:13" ht="24.95" customHeight="1" x14ac:dyDescent="0.3">
      <c r="A219" s="2"/>
      <c r="B219" s="230"/>
      <c r="C219" s="56" t="s">
        <v>195</v>
      </c>
      <c r="D219" s="190"/>
      <c r="E219" s="116"/>
      <c r="F219" s="5">
        <f>124.1/F199</f>
        <v>0.28204545454545454</v>
      </c>
      <c r="G219" s="5">
        <v>0.376</v>
      </c>
    </row>
    <row r="220" spans="1:13" ht="24.95" customHeight="1" x14ac:dyDescent="0.3">
      <c r="A220" s="2"/>
      <c r="B220" s="230"/>
      <c r="C220" s="56" t="s">
        <v>243</v>
      </c>
      <c r="D220" s="190"/>
      <c r="E220" s="116"/>
      <c r="F220" s="5">
        <v>10</v>
      </c>
      <c r="G220" s="5"/>
    </row>
    <row r="221" spans="1:13" ht="24.95" customHeight="1" x14ac:dyDescent="0.3">
      <c r="A221" s="2"/>
      <c r="B221" s="230"/>
      <c r="C221" s="56" t="s">
        <v>134</v>
      </c>
      <c r="D221" s="190"/>
      <c r="E221" s="116"/>
      <c r="F221" s="5">
        <v>17.3</v>
      </c>
      <c r="G221" s="116"/>
    </row>
    <row r="222" spans="1:13" ht="24.95" customHeight="1" x14ac:dyDescent="0.3">
      <c r="A222" s="2"/>
      <c r="B222" s="230"/>
      <c r="C222" s="56" t="s">
        <v>135</v>
      </c>
      <c r="D222" s="190"/>
      <c r="E222" s="116"/>
      <c r="F222" s="5">
        <v>90.686000000000007</v>
      </c>
      <c r="G222" s="116"/>
    </row>
    <row r="223" spans="1:13" ht="24.95" customHeight="1" x14ac:dyDescent="0.3">
      <c r="A223" s="2"/>
      <c r="B223" s="230"/>
      <c r="C223" s="56" t="s">
        <v>196</v>
      </c>
      <c r="D223" s="190"/>
      <c r="E223" s="116"/>
      <c r="F223" s="5">
        <v>60.48</v>
      </c>
      <c r="G223" s="116"/>
    </row>
    <row r="224" spans="1:13" ht="24.95" customHeight="1" x14ac:dyDescent="0.3">
      <c r="A224" s="2"/>
      <c r="B224" s="230"/>
      <c r="C224" s="56" t="s">
        <v>294</v>
      </c>
      <c r="D224" s="190"/>
      <c r="E224" s="116"/>
      <c r="F224" s="5"/>
      <c r="G224" s="116"/>
    </row>
    <row r="225" spans="1:7" ht="24.95" customHeight="1" x14ac:dyDescent="0.3">
      <c r="A225" s="2"/>
      <c r="B225" s="230"/>
      <c r="C225" s="56" t="s">
        <v>197</v>
      </c>
      <c r="D225" s="190"/>
      <c r="E225" s="116"/>
      <c r="F225" s="5">
        <v>44.78</v>
      </c>
      <c r="G225" s="116"/>
    </row>
    <row r="226" spans="1:7" ht="24.95" customHeight="1" x14ac:dyDescent="0.3">
      <c r="A226" s="2"/>
      <c r="B226" s="230"/>
      <c r="C226" s="56" t="s">
        <v>295</v>
      </c>
      <c r="D226" s="190"/>
      <c r="E226" s="116"/>
      <c r="F226" s="5"/>
      <c r="G226" s="116"/>
    </row>
    <row r="227" spans="1:7" ht="24.95" customHeight="1" x14ac:dyDescent="0.3">
      <c r="A227" s="2"/>
      <c r="B227" s="230"/>
      <c r="C227" s="56" t="s">
        <v>198</v>
      </c>
      <c r="D227" s="190"/>
      <c r="E227" s="116"/>
      <c r="F227" s="5">
        <v>0.08</v>
      </c>
      <c r="G227" s="116"/>
    </row>
    <row r="228" spans="1:7" ht="24.95" customHeight="1" x14ac:dyDescent="0.3">
      <c r="A228" s="2"/>
      <c r="B228" s="230"/>
      <c r="C228" s="56" t="s">
        <v>311</v>
      </c>
      <c r="D228" s="190"/>
      <c r="E228" s="116"/>
      <c r="F228" s="5">
        <v>3.48</v>
      </c>
      <c r="G228" s="116"/>
    </row>
    <row r="229" spans="1:7" ht="24.95" customHeight="1" x14ac:dyDescent="0.3">
      <c r="A229" s="2"/>
      <c r="B229" s="230"/>
      <c r="C229" s="56" t="s">
        <v>199</v>
      </c>
      <c r="D229" s="190"/>
      <c r="E229" s="116"/>
      <c r="F229" s="5">
        <v>4.43</v>
      </c>
      <c r="G229" s="116"/>
    </row>
    <row r="230" spans="1:7" ht="24.95" customHeight="1" x14ac:dyDescent="0.3">
      <c r="A230" s="2"/>
      <c r="B230" s="230"/>
      <c r="C230" s="56" t="s">
        <v>200</v>
      </c>
      <c r="D230" s="190"/>
      <c r="E230" s="116"/>
      <c r="F230" s="5">
        <v>1.22</v>
      </c>
      <c r="G230" s="116"/>
    </row>
    <row r="231" spans="1:7" ht="24.95" customHeight="1" x14ac:dyDescent="0.3">
      <c r="A231" s="2"/>
      <c r="B231" s="230"/>
      <c r="C231" s="56" t="s">
        <v>201</v>
      </c>
      <c r="D231" s="190"/>
      <c r="E231" s="116"/>
      <c r="F231" s="5">
        <v>0.26</v>
      </c>
      <c r="G231" s="116"/>
    </row>
    <row r="232" spans="1:7" ht="24.95" customHeight="1" x14ac:dyDescent="0.3">
      <c r="A232" s="2"/>
      <c r="B232" s="230"/>
      <c r="C232" s="56" t="s">
        <v>202</v>
      </c>
      <c r="D232" s="190"/>
      <c r="E232" s="116"/>
      <c r="F232" s="5">
        <v>19.5</v>
      </c>
      <c r="G232" s="116"/>
    </row>
    <row r="233" spans="1:7" ht="24.95" customHeight="1" x14ac:dyDescent="0.3">
      <c r="A233" s="2"/>
      <c r="B233" s="230"/>
      <c r="C233" s="56" t="s">
        <v>203</v>
      </c>
      <c r="D233" s="190"/>
      <c r="E233" s="116"/>
      <c r="F233" s="5">
        <v>0.4</v>
      </c>
      <c r="G233" s="116"/>
    </row>
    <row r="234" spans="1:7" ht="24.95" customHeight="1" x14ac:dyDescent="0.3">
      <c r="A234" s="3"/>
      <c r="B234" s="230"/>
      <c r="C234" s="56" t="s">
        <v>204</v>
      </c>
      <c r="D234" s="190"/>
      <c r="E234" s="116"/>
      <c r="F234" s="5">
        <v>0.48</v>
      </c>
      <c r="G234" s="116"/>
    </row>
    <row r="235" spans="1:7" ht="66.75" customHeight="1" x14ac:dyDescent="0.3">
      <c r="A235" s="14" t="s">
        <v>126</v>
      </c>
      <c r="B235" s="113" t="s">
        <v>23</v>
      </c>
      <c r="C235" s="117" t="s">
        <v>131</v>
      </c>
      <c r="D235" s="113"/>
      <c r="E235" s="115"/>
      <c r="F235" s="115">
        <v>1000</v>
      </c>
      <c r="G235" s="115">
        <v>2000</v>
      </c>
    </row>
    <row r="236" spans="1:7" ht="56.25" x14ac:dyDescent="0.3">
      <c r="A236" s="2"/>
      <c r="B236" s="112" t="s">
        <v>21</v>
      </c>
      <c r="C236" s="117" t="s">
        <v>132</v>
      </c>
      <c r="D236" s="113"/>
      <c r="E236" s="115"/>
      <c r="F236" s="123">
        <v>4</v>
      </c>
      <c r="G236" s="123">
        <v>4</v>
      </c>
    </row>
    <row r="237" spans="1:7" ht="37.5" x14ac:dyDescent="0.3">
      <c r="A237" s="3"/>
      <c r="B237" s="113" t="s">
        <v>24</v>
      </c>
      <c r="C237" s="117" t="s">
        <v>133</v>
      </c>
      <c r="D237" s="113"/>
      <c r="E237" s="115"/>
      <c r="F237" s="115">
        <v>250</v>
      </c>
      <c r="G237" s="115">
        <v>500</v>
      </c>
    </row>
    <row r="238" spans="1:7" ht="34.5" customHeight="1" x14ac:dyDescent="0.3">
      <c r="A238" s="16" t="s">
        <v>87</v>
      </c>
      <c r="B238" s="113" t="s">
        <v>23</v>
      </c>
      <c r="C238" s="11" t="s">
        <v>123</v>
      </c>
      <c r="D238" s="113" t="s">
        <v>12</v>
      </c>
      <c r="E238" s="115"/>
      <c r="F238" s="115">
        <v>3</v>
      </c>
      <c r="G238" s="115"/>
    </row>
    <row r="239" spans="1:7" ht="37.5" x14ac:dyDescent="0.3">
      <c r="A239" s="29" t="s">
        <v>78</v>
      </c>
      <c r="B239" s="112" t="s">
        <v>21</v>
      </c>
      <c r="C239" s="117" t="s">
        <v>124</v>
      </c>
      <c r="D239" s="113" t="s">
        <v>28</v>
      </c>
      <c r="E239" s="115"/>
      <c r="F239" s="123">
        <v>10</v>
      </c>
      <c r="G239" s="115"/>
    </row>
    <row r="240" spans="1:7" ht="37.5" x14ac:dyDescent="0.3">
      <c r="A240" s="1" t="s">
        <v>77</v>
      </c>
      <c r="B240" s="190" t="s">
        <v>24</v>
      </c>
      <c r="C240" s="191" t="s">
        <v>125</v>
      </c>
      <c r="D240" s="190" t="s">
        <v>12</v>
      </c>
      <c r="E240" s="189"/>
      <c r="F240" s="189">
        <f>F238/F239</f>
        <v>0.3</v>
      </c>
      <c r="G240" s="189"/>
    </row>
    <row r="241" spans="1:7" ht="37.5" x14ac:dyDescent="0.3">
      <c r="A241" s="30" t="s">
        <v>34</v>
      </c>
      <c r="B241" s="190"/>
      <c r="C241" s="191"/>
      <c r="D241" s="190"/>
      <c r="E241" s="189"/>
      <c r="F241" s="189"/>
      <c r="G241" s="189"/>
    </row>
    <row r="242" spans="1:7" ht="60.75" x14ac:dyDescent="0.3">
      <c r="A242" s="16" t="s">
        <v>86</v>
      </c>
      <c r="B242" s="113" t="s">
        <v>23</v>
      </c>
      <c r="C242" s="11" t="s">
        <v>120</v>
      </c>
      <c r="D242" s="113" t="s">
        <v>12</v>
      </c>
      <c r="E242" s="115"/>
      <c r="F242" s="115">
        <v>880</v>
      </c>
      <c r="G242" s="115"/>
    </row>
    <row r="243" spans="1:7" ht="37.5" x14ac:dyDescent="0.3">
      <c r="A243" s="29" t="s">
        <v>78</v>
      </c>
      <c r="B243" s="112" t="s">
        <v>21</v>
      </c>
      <c r="C243" s="117" t="s">
        <v>121</v>
      </c>
      <c r="D243" s="113" t="s">
        <v>28</v>
      </c>
      <c r="E243" s="37"/>
      <c r="F243" s="123">
        <v>13</v>
      </c>
      <c r="G243" s="37"/>
    </row>
    <row r="244" spans="1:7" ht="37.5" x14ac:dyDescent="0.3">
      <c r="A244" s="1" t="s">
        <v>77</v>
      </c>
      <c r="B244" s="190" t="s">
        <v>24</v>
      </c>
      <c r="C244" s="191" t="s">
        <v>122</v>
      </c>
      <c r="D244" s="190" t="s">
        <v>12</v>
      </c>
      <c r="E244" s="194"/>
      <c r="F244" s="189">
        <f>F242/F243</f>
        <v>67.692307692307693</v>
      </c>
      <c r="G244" s="194"/>
    </row>
    <row r="245" spans="1:7" ht="37.5" x14ac:dyDescent="0.3">
      <c r="A245" s="30" t="s">
        <v>34</v>
      </c>
      <c r="B245" s="190"/>
      <c r="C245" s="191"/>
      <c r="D245" s="190"/>
      <c r="E245" s="194"/>
      <c r="F245" s="189"/>
      <c r="G245" s="194"/>
    </row>
    <row r="246" spans="1:7" ht="121.5" x14ac:dyDescent="0.3">
      <c r="A246" s="16" t="s">
        <v>296</v>
      </c>
      <c r="B246" s="201" t="s">
        <v>23</v>
      </c>
      <c r="C246" s="11" t="s">
        <v>312</v>
      </c>
      <c r="D246" s="201" t="s">
        <v>12</v>
      </c>
      <c r="E246" s="115"/>
      <c r="F246" s="115">
        <f>F247+F248</f>
        <v>1350</v>
      </c>
      <c r="G246" s="103">
        <f>G247+G248</f>
        <v>2268</v>
      </c>
    </row>
    <row r="247" spans="1:7" ht="20.25" x14ac:dyDescent="0.3">
      <c r="A247" s="17"/>
      <c r="B247" s="202"/>
      <c r="C247" s="11" t="s">
        <v>313</v>
      </c>
      <c r="D247" s="202"/>
      <c r="E247" s="115"/>
      <c r="F247" s="115">
        <v>1350</v>
      </c>
      <c r="G247" s="103">
        <v>2000</v>
      </c>
    </row>
    <row r="248" spans="1:7" ht="37.5" x14ac:dyDescent="0.3">
      <c r="A248" s="29" t="s">
        <v>89</v>
      </c>
      <c r="B248" s="203"/>
      <c r="C248" s="11" t="s">
        <v>314</v>
      </c>
      <c r="D248" s="203"/>
      <c r="E248" s="115"/>
      <c r="F248" s="115"/>
      <c r="G248" s="103">
        <v>268</v>
      </c>
    </row>
    <row r="249" spans="1:7" ht="48.75" customHeight="1" x14ac:dyDescent="0.3">
      <c r="A249" s="1" t="s">
        <v>91</v>
      </c>
      <c r="B249" s="197" t="s">
        <v>21</v>
      </c>
      <c r="C249" s="117" t="s">
        <v>118</v>
      </c>
      <c r="D249" s="113" t="s">
        <v>28</v>
      </c>
      <c r="E249" s="37"/>
      <c r="F249" s="123">
        <v>5</v>
      </c>
      <c r="G249" s="123">
        <v>5</v>
      </c>
    </row>
    <row r="250" spans="1:7" ht="24.75" customHeight="1" x14ac:dyDescent="0.3">
      <c r="A250" s="29"/>
      <c r="B250" s="198"/>
      <c r="C250" s="117" t="s">
        <v>297</v>
      </c>
      <c r="D250" s="113" t="s">
        <v>298</v>
      </c>
      <c r="E250" s="37"/>
      <c r="F250" s="123"/>
      <c r="G250" s="123">
        <v>336.03</v>
      </c>
    </row>
    <row r="251" spans="1:7" ht="24.75" customHeight="1" x14ac:dyDescent="0.3">
      <c r="A251" s="35"/>
      <c r="B251" s="195" t="s">
        <v>24</v>
      </c>
      <c r="C251" s="117" t="s">
        <v>119</v>
      </c>
      <c r="D251" s="201" t="s">
        <v>12</v>
      </c>
      <c r="E251" s="116"/>
      <c r="F251" s="101">
        <f>F246/F249</f>
        <v>270</v>
      </c>
      <c r="G251" s="101">
        <f>G246/G249</f>
        <v>453.6</v>
      </c>
    </row>
    <row r="252" spans="1:7" ht="29.25" customHeight="1" x14ac:dyDescent="0.3">
      <c r="A252" s="4"/>
      <c r="B252" s="196"/>
      <c r="C252" s="117" t="s">
        <v>299</v>
      </c>
      <c r="D252" s="203"/>
      <c r="E252" s="37"/>
      <c r="F252" s="123"/>
      <c r="G252" s="102">
        <v>0.8</v>
      </c>
    </row>
    <row r="253" spans="1:7" ht="40.5" x14ac:dyDescent="0.3">
      <c r="A253" s="16" t="s">
        <v>88</v>
      </c>
      <c r="B253" s="113" t="s">
        <v>23</v>
      </c>
      <c r="C253" s="11" t="s">
        <v>115</v>
      </c>
      <c r="D253" s="113" t="s">
        <v>12</v>
      </c>
      <c r="E253" s="115"/>
      <c r="F253" s="115">
        <v>120</v>
      </c>
      <c r="G253" s="115">
        <v>480</v>
      </c>
    </row>
    <row r="254" spans="1:7" ht="37.5" x14ac:dyDescent="0.3">
      <c r="A254" s="29" t="s">
        <v>78</v>
      </c>
      <c r="B254" s="112" t="s">
        <v>21</v>
      </c>
      <c r="C254" s="117" t="s">
        <v>116</v>
      </c>
      <c r="D254" s="113" t="s">
        <v>27</v>
      </c>
      <c r="E254" s="37"/>
      <c r="F254" s="123">
        <v>10</v>
      </c>
      <c r="G254" s="123">
        <v>40</v>
      </c>
    </row>
    <row r="255" spans="1:7" ht="37.5" x14ac:dyDescent="0.3">
      <c r="A255" s="1" t="s">
        <v>77</v>
      </c>
      <c r="B255" s="190" t="s">
        <v>24</v>
      </c>
      <c r="C255" s="191" t="s">
        <v>117</v>
      </c>
      <c r="D255" s="190" t="s">
        <v>12</v>
      </c>
      <c r="E255" s="192"/>
      <c r="F255" s="193">
        <f>F253/F254</f>
        <v>12</v>
      </c>
      <c r="G255" s="193">
        <f>G253/G254</f>
        <v>12</v>
      </c>
    </row>
    <row r="256" spans="1:7" ht="37.5" x14ac:dyDescent="0.3">
      <c r="A256" s="30" t="s">
        <v>34</v>
      </c>
      <c r="B256" s="190"/>
      <c r="C256" s="191"/>
      <c r="D256" s="190"/>
      <c r="E256" s="192"/>
      <c r="F256" s="193"/>
      <c r="G256" s="193"/>
    </row>
    <row r="257" spans="1:7" ht="40.5" x14ac:dyDescent="0.3">
      <c r="A257" s="16" t="s">
        <v>103</v>
      </c>
      <c r="B257" s="190" t="s">
        <v>23</v>
      </c>
      <c r="C257" s="224" t="s">
        <v>104</v>
      </c>
      <c r="D257" s="190" t="s">
        <v>12</v>
      </c>
      <c r="E257" s="189"/>
      <c r="F257" s="189">
        <f>F261+F265</f>
        <v>735</v>
      </c>
      <c r="G257" s="189">
        <f>G261+G265</f>
        <v>1915</v>
      </c>
    </row>
    <row r="258" spans="1:7" ht="37.5" x14ac:dyDescent="0.3">
      <c r="A258" s="29" t="s">
        <v>92</v>
      </c>
      <c r="B258" s="190"/>
      <c r="C258" s="224"/>
      <c r="D258" s="190"/>
      <c r="E258" s="189"/>
      <c r="F258" s="189"/>
      <c r="G258" s="189"/>
    </row>
    <row r="259" spans="1:7" ht="37.5" x14ac:dyDescent="0.3">
      <c r="A259" s="1" t="s">
        <v>77</v>
      </c>
      <c r="B259" s="190"/>
      <c r="C259" s="224"/>
      <c r="D259" s="190"/>
      <c r="E259" s="189"/>
      <c r="F259" s="189"/>
      <c r="G259" s="189"/>
    </row>
    <row r="260" spans="1:7" ht="37.5" x14ac:dyDescent="0.3">
      <c r="A260" s="30" t="s">
        <v>34</v>
      </c>
      <c r="B260" s="190"/>
      <c r="C260" s="224"/>
      <c r="D260" s="190"/>
      <c r="E260" s="189"/>
      <c r="F260" s="189"/>
      <c r="G260" s="189"/>
    </row>
    <row r="261" spans="1:7" ht="40.5" x14ac:dyDescent="0.3">
      <c r="A261" s="16" t="s">
        <v>102</v>
      </c>
      <c r="B261" s="113" t="s">
        <v>23</v>
      </c>
      <c r="C261" s="11" t="s">
        <v>107</v>
      </c>
      <c r="D261" s="113" t="s">
        <v>12</v>
      </c>
      <c r="E261" s="52"/>
      <c r="F261" s="120">
        <v>735</v>
      </c>
      <c r="G261" s="120">
        <v>1855</v>
      </c>
    </row>
    <row r="262" spans="1:7" ht="37.5" x14ac:dyDescent="0.3">
      <c r="A262" s="29"/>
      <c r="B262" s="224" t="s">
        <v>21</v>
      </c>
      <c r="C262" s="11" t="s">
        <v>105</v>
      </c>
      <c r="D262" s="113" t="s">
        <v>114</v>
      </c>
      <c r="E262" s="52"/>
      <c r="F262" s="121">
        <v>13</v>
      </c>
      <c r="G262" s="121">
        <v>10</v>
      </c>
    </row>
    <row r="263" spans="1:7" ht="37.5" x14ac:dyDescent="0.3">
      <c r="A263" s="1"/>
      <c r="B263" s="224"/>
      <c r="C263" s="11" t="s">
        <v>106</v>
      </c>
      <c r="D263" s="113" t="s">
        <v>28</v>
      </c>
      <c r="E263" s="52"/>
      <c r="F263" s="121">
        <v>3</v>
      </c>
      <c r="G263" s="121">
        <v>7</v>
      </c>
    </row>
    <row r="264" spans="1:7" ht="56.25" x14ac:dyDescent="0.3">
      <c r="A264" s="30"/>
      <c r="B264" s="113" t="s">
        <v>24</v>
      </c>
      <c r="C264" s="11" t="s">
        <v>108</v>
      </c>
      <c r="D264" s="113" t="s">
        <v>12</v>
      </c>
      <c r="E264" s="52"/>
      <c r="F264" s="120">
        <v>245</v>
      </c>
      <c r="G264" s="120">
        <v>265</v>
      </c>
    </row>
    <row r="265" spans="1:7" ht="40.5" x14ac:dyDescent="0.3">
      <c r="A265" s="17" t="s">
        <v>113</v>
      </c>
      <c r="B265" s="114" t="s">
        <v>23</v>
      </c>
      <c r="C265" s="11" t="s">
        <v>111</v>
      </c>
      <c r="D265" s="113" t="s">
        <v>12</v>
      </c>
      <c r="E265" s="52"/>
      <c r="F265" s="62"/>
      <c r="G265" s="120">
        <v>60</v>
      </c>
    </row>
    <row r="266" spans="1:7" ht="37.5" x14ac:dyDescent="0.3">
      <c r="A266" s="29"/>
      <c r="B266" s="18" t="s">
        <v>21</v>
      </c>
      <c r="C266" s="11" t="s">
        <v>112</v>
      </c>
      <c r="D266" s="113" t="s">
        <v>28</v>
      </c>
      <c r="E266" s="52"/>
      <c r="F266" s="63"/>
      <c r="G266" s="121">
        <v>10</v>
      </c>
    </row>
    <row r="267" spans="1:7" ht="37.5" x14ac:dyDescent="0.3">
      <c r="A267" s="1"/>
      <c r="B267" s="114" t="s">
        <v>24</v>
      </c>
      <c r="C267" s="11" t="s">
        <v>109</v>
      </c>
      <c r="D267" s="113" t="s">
        <v>12</v>
      </c>
      <c r="E267" s="52"/>
      <c r="F267" s="120">
        <v>0.5</v>
      </c>
      <c r="G267" s="120">
        <v>0.5</v>
      </c>
    </row>
    <row r="268" spans="1:7" ht="37.5" x14ac:dyDescent="0.3">
      <c r="A268" s="30"/>
      <c r="B268" s="114" t="s">
        <v>22</v>
      </c>
      <c r="C268" s="11" t="s">
        <v>110</v>
      </c>
      <c r="D268" s="113" t="s">
        <v>25</v>
      </c>
      <c r="E268" s="52"/>
      <c r="F268" s="119">
        <v>23</v>
      </c>
      <c r="G268" s="119">
        <v>77</v>
      </c>
    </row>
    <row r="269" spans="1:7" ht="81" x14ac:dyDescent="0.3">
      <c r="A269" s="16" t="s">
        <v>271</v>
      </c>
      <c r="B269" s="190" t="s">
        <v>23</v>
      </c>
      <c r="C269" s="191" t="s">
        <v>263</v>
      </c>
      <c r="D269" s="190" t="s">
        <v>12</v>
      </c>
      <c r="E269" s="227"/>
      <c r="F269" s="204"/>
      <c r="G269" s="205">
        <f>G273+G277</f>
        <v>546</v>
      </c>
    </row>
    <row r="270" spans="1:7" ht="37.5" x14ac:dyDescent="0.3">
      <c r="A270" s="29" t="s">
        <v>78</v>
      </c>
      <c r="B270" s="190"/>
      <c r="C270" s="191"/>
      <c r="D270" s="190"/>
      <c r="E270" s="227"/>
      <c r="F270" s="204"/>
      <c r="G270" s="205"/>
    </row>
    <row r="271" spans="1:7" ht="37.5" x14ac:dyDescent="0.3">
      <c r="A271" s="1" t="s">
        <v>77</v>
      </c>
      <c r="B271" s="190"/>
      <c r="C271" s="191"/>
      <c r="D271" s="190"/>
      <c r="E271" s="227"/>
      <c r="F271" s="204"/>
      <c r="G271" s="205"/>
    </row>
    <row r="272" spans="1:7" ht="37.5" x14ac:dyDescent="0.3">
      <c r="A272" s="30" t="s">
        <v>34</v>
      </c>
      <c r="B272" s="190"/>
      <c r="C272" s="191"/>
      <c r="D272" s="190"/>
      <c r="E272" s="227"/>
      <c r="F272" s="204"/>
      <c r="G272" s="205"/>
    </row>
    <row r="273" spans="1:7" ht="60.75" x14ac:dyDescent="0.3">
      <c r="A273" s="14" t="s">
        <v>262</v>
      </c>
      <c r="B273" s="114" t="s">
        <v>23</v>
      </c>
      <c r="C273" s="117" t="s">
        <v>266</v>
      </c>
      <c r="D273" s="113" t="s">
        <v>12</v>
      </c>
      <c r="E273" s="52"/>
      <c r="F273" s="52"/>
      <c r="G273" s="101">
        <v>390</v>
      </c>
    </row>
    <row r="274" spans="1:7" ht="24.95" customHeight="1" x14ac:dyDescent="0.3">
      <c r="A274" s="2"/>
      <c r="B274" s="18" t="s">
        <v>21</v>
      </c>
      <c r="C274" s="11" t="s">
        <v>265</v>
      </c>
      <c r="D274" s="113" t="s">
        <v>28</v>
      </c>
      <c r="E274" s="52"/>
      <c r="F274" s="52"/>
      <c r="G274" s="118">
        <v>52</v>
      </c>
    </row>
    <row r="275" spans="1:7" ht="37.5" x14ac:dyDescent="0.3">
      <c r="A275" s="2"/>
      <c r="B275" s="114" t="s">
        <v>24</v>
      </c>
      <c r="C275" s="11" t="s">
        <v>275</v>
      </c>
      <c r="D275" s="113" t="s">
        <v>12</v>
      </c>
      <c r="E275" s="52"/>
      <c r="F275" s="52"/>
      <c r="G275" s="101">
        <f>G273/G274</f>
        <v>7.5</v>
      </c>
    </row>
    <row r="276" spans="1:7" ht="24.95" customHeight="1" x14ac:dyDescent="0.3">
      <c r="A276" s="3"/>
      <c r="B276" s="114" t="s">
        <v>22</v>
      </c>
      <c r="C276" s="11" t="s">
        <v>267</v>
      </c>
      <c r="D276" s="113" t="s">
        <v>25</v>
      </c>
      <c r="E276" s="52"/>
      <c r="F276" s="52"/>
      <c r="G276" s="107">
        <v>100</v>
      </c>
    </row>
    <row r="277" spans="1:7" ht="60.75" x14ac:dyDescent="0.3">
      <c r="A277" s="14" t="s">
        <v>348</v>
      </c>
      <c r="B277" s="114" t="s">
        <v>23</v>
      </c>
      <c r="C277" s="117" t="s">
        <v>264</v>
      </c>
      <c r="D277" s="113" t="s">
        <v>12</v>
      </c>
      <c r="E277" s="52"/>
      <c r="F277" s="52"/>
      <c r="G277" s="101">
        <v>156</v>
      </c>
    </row>
    <row r="278" spans="1:7" s="43" customFormat="1" ht="24.95" customHeight="1" x14ac:dyDescent="0.25">
      <c r="A278" s="64"/>
      <c r="B278" s="18" t="s">
        <v>21</v>
      </c>
      <c r="C278" s="11" t="s">
        <v>268</v>
      </c>
      <c r="D278" s="113" t="s">
        <v>235</v>
      </c>
      <c r="E278" s="65"/>
      <c r="F278" s="65"/>
      <c r="G278" s="113">
        <v>5</v>
      </c>
    </row>
    <row r="279" spans="1:7" s="43" customFormat="1" ht="24.95" customHeight="1" x14ac:dyDescent="0.25">
      <c r="A279" s="64"/>
      <c r="B279" s="114" t="s">
        <v>24</v>
      </c>
      <c r="C279" s="11" t="s">
        <v>272</v>
      </c>
      <c r="D279" s="113" t="s">
        <v>12</v>
      </c>
      <c r="E279" s="65"/>
      <c r="F279" s="65"/>
      <c r="G279" s="101">
        <f>G277/G278/52</f>
        <v>0.6</v>
      </c>
    </row>
    <row r="280" spans="1:7" ht="37.5" x14ac:dyDescent="0.3">
      <c r="A280" s="3"/>
      <c r="B280" s="114" t="s">
        <v>22</v>
      </c>
      <c r="C280" s="11" t="s">
        <v>269</v>
      </c>
      <c r="D280" s="113" t="s">
        <v>25</v>
      </c>
      <c r="E280" s="52"/>
      <c r="F280" s="52"/>
      <c r="G280" s="52"/>
    </row>
    <row r="281" spans="1:7" ht="19.5" x14ac:dyDescent="0.3">
      <c r="A281" s="95"/>
      <c r="B281" s="25"/>
      <c r="C281" s="96"/>
      <c r="D281" s="25"/>
    </row>
    <row r="282" spans="1:7" ht="26.25" x14ac:dyDescent="0.4">
      <c r="A282" s="67" t="s">
        <v>302</v>
      </c>
    </row>
    <row r="283" spans="1:7" ht="26.25" x14ac:dyDescent="0.4">
      <c r="A283" s="67" t="s">
        <v>253</v>
      </c>
    </row>
    <row r="284" spans="1:7" ht="26.25" customHeight="1" x14ac:dyDescent="0.4">
      <c r="A284" s="67" t="s">
        <v>254</v>
      </c>
      <c r="E284" s="68" t="s">
        <v>303</v>
      </c>
    </row>
  </sheetData>
  <mergeCells count="132">
    <mergeCell ref="A147:A149"/>
    <mergeCell ref="D199:D209"/>
    <mergeCell ref="B147:B149"/>
    <mergeCell ref="D147:D149"/>
    <mergeCell ref="C192:C194"/>
    <mergeCell ref="D192:D194"/>
    <mergeCell ref="B179:B187"/>
    <mergeCell ref="D171:D178"/>
    <mergeCell ref="D179:G179"/>
    <mergeCell ref="D180:D187"/>
    <mergeCell ref="B192:B194"/>
    <mergeCell ref="G168:G169"/>
    <mergeCell ref="B168:B169"/>
    <mergeCell ref="C168:C169"/>
    <mergeCell ref="D168:D169"/>
    <mergeCell ref="E168:E169"/>
    <mergeCell ref="C150:C151"/>
    <mergeCell ref="D159:D161"/>
    <mergeCell ref="D162:D164"/>
    <mergeCell ref="B162:B164"/>
    <mergeCell ref="B159:B161"/>
    <mergeCell ref="F168:F169"/>
    <mergeCell ref="G192:G194"/>
    <mergeCell ref="F192:F194"/>
    <mergeCell ref="B269:B272"/>
    <mergeCell ref="C269:C272"/>
    <mergeCell ref="D269:D272"/>
    <mergeCell ref="E269:E272"/>
    <mergeCell ref="F269:F272"/>
    <mergeCell ref="G269:G272"/>
    <mergeCell ref="B262:B263"/>
    <mergeCell ref="D196:D197"/>
    <mergeCell ref="D211:D214"/>
    <mergeCell ref="D216:D234"/>
    <mergeCell ref="B215:B234"/>
    <mergeCell ref="B257:B260"/>
    <mergeCell ref="C257:C260"/>
    <mergeCell ref="D257:D260"/>
    <mergeCell ref="B244:B245"/>
    <mergeCell ref="C244:C245"/>
    <mergeCell ref="D244:D245"/>
    <mergeCell ref="D215:G215"/>
    <mergeCell ref="D251:D252"/>
    <mergeCell ref="F244:F245"/>
    <mergeCell ref="G244:G245"/>
    <mergeCell ref="D1:G1"/>
    <mergeCell ref="A2:G2"/>
    <mergeCell ref="A3:A4"/>
    <mergeCell ref="B3:B4"/>
    <mergeCell ref="C3:C4"/>
    <mergeCell ref="D3:D4"/>
    <mergeCell ref="E3:G3"/>
    <mergeCell ref="A10:A11"/>
    <mergeCell ref="B21:B22"/>
    <mergeCell ref="B11:B12"/>
    <mergeCell ref="D11:D12"/>
    <mergeCell ref="B16:B17"/>
    <mergeCell ref="D16:D17"/>
    <mergeCell ref="D21:D22"/>
    <mergeCell ref="B23:B24"/>
    <mergeCell ref="D27:D31"/>
    <mergeCell ref="B145:B146"/>
    <mergeCell ref="C145:C146"/>
    <mergeCell ref="D145:D146"/>
    <mergeCell ref="D42:D44"/>
    <mergeCell ref="B27:B31"/>
    <mergeCell ref="B32:B36"/>
    <mergeCell ref="B52:B78"/>
    <mergeCell ref="B79:B93"/>
    <mergeCell ref="B94:B123"/>
    <mergeCell ref="B124:B136"/>
    <mergeCell ref="D52:D55"/>
    <mergeCell ref="D56:D65"/>
    <mergeCell ref="D68:D74"/>
    <mergeCell ref="D75:D76"/>
    <mergeCell ref="D94:G94"/>
    <mergeCell ref="F39:F40"/>
    <mergeCell ref="D32:D36"/>
    <mergeCell ref="G39:G40"/>
    <mergeCell ref="D46:D49"/>
    <mergeCell ref="E39:E40"/>
    <mergeCell ref="B42:B45"/>
    <mergeCell ref="B46:B49"/>
    <mergeCell ref="F240:F241"/>
    <mergeCell ref="G240:G241"/>
    <mergeCell ref="G190:G191"/>
    <mergeCell ref="D77:D78"/>
    <mergeCell ref="D79:D93"/>
    <mergeCell ref="D109:D120"/>
    <mergeCell ref="D121:D123"/>
    <mergeCell ref="D124:D136"/>
    <mergeCell ref="E190:E191"/>
    <mergeCell ref="F190:F191"/>
    <mergeCell ref="E145:E146"/>
    <mergeCell ref="F145:F146"/>
    <mergeCell ref="G145:G146"/>
    <mergeCell ref="G150:G151"/>
    <mergeCell ref="F150:F151"/>
    <mergeCell ref="E150:E151"/>
    <mergeCell ref="E192:E194"/>
    <mergeCell ref="D190:D191"/>
    <mergeCell ref="E244:E245"/>
    <mergeCell ref="B240:B241"/>
    <mergeCell ref="C240:C241"/>
    <mergeCell ref="B251:B252"/>
    <mergeCell ref="B249:B250"/>
    <mergeCell ref="B210:B214"/>
    <mergeCell ref="B196:B209"/>
    <mergeCell ref="B39:B40"/>
    <mergeCell ref="C39:C40"/>
    <mergeCell ref="D39:D40"/>
    <mergeCell ref="B154:B156"/>
    <mergeCell ref="B150:B153"/>
    <mergeCell ref="D150:D153"/>
    <mergeCell ref="D154:D156"/>
    <mergeCell ref="B171:B176"/>
    <mergeCell ref="B177:B178"/>
    <mergeCell ref="D246:D248"/>
    <mergeCell ref="B246:B248"/>
    <mergeCell ref="D240:D241"/>
    <mergeCell ref="E240:E241"/>
    <mergeCell ref="B190:B191"/>
    <mergeCell ref="C190:C191"/>
    <mergeCell ref="G257:G260"/>
    <mergeCell ref="E257:E260"/>
    <mergeCell ref="B255:B256"/>
    <mergeCell ref="C255:C256"/>
    <mergeCell ref="D255:D256"/>
    <mergeCell ref="E255:E256"/>
    <mergeCell ref="F255:F256"/>
    <mergeCell ref="G255:G256"/>
    <mergeCell ref="F257:F260"/>
  </mergeCells>
  <printOptions horizontalCentered="1"/>
  <pageMargins left="0.31496062992125984" right="0.31496062992125984" top="0.94488188976377963" bottom="0.35433070866141736" header="0.31496062992125984" footer="0.31496062992125984"/>
  <pageSetup paperSize="9" scale="51" fitToHeight="0" orientation="landscape" r:id="rId1"/>
  <rowBreaks count="6" manualBreakCount="6">
    <brk id="123" max="6" man="1"/>
    <brk id="149" max="6" man="1"/>
    <brk id="176" max="6" man="1"/>
    <brk id="209" max="6" man="1"/>
    <brk id="241" max="6" man="1"/>
    <brk id="264" max="6" man="1"/>
  </rowBreaks>
  <ignoredErrors>
    <ignoredError sqref="F257:G25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Додаток 1</vt:lpstr>
      <vt:lpstr>Додаток 2</vt:lpstr>
      <vt:lpstr>'Додаток 1'!Заголовки_для_печати</vt:lpstr>
      <vt:lpstr>'Додаток 2'!Заголовки_для_печати</vt:lpstr>
      <vt:lpstr>'Додаток 1'!Область_печати</vt:lpstr>
      <vt:lpstr>'Додаток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2024-04-24T12:53:29Z</dcterms:modified>
</cp:coreProperties>
</file>